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WatM-Input\CWatM-Bhima-30sec\Data_forNotebooks\Reservoir_Historical\"/>
    </mc:Choice>
  </mc:AlternateContent>
  <xr:revisionPtr revIDLastSave="0" documentId="13_ncr:1_{DC7CEC5C-AFC5-403D-8B13-0E47BE706F55}" xr6:coauthVersionLast="47" xr6:coauthVersionMax="47" xr10:uidLastSave="{00000000-0000-0000-0000-000000000000}"/>
  <bookViews>
    <workbookView xWindow="-110" yWindow="-110" windowWidth="19420" windowHeight="10420" tabRatio="773" firstSheet="13" activeTab="23" xr2:uid="{00000000-000D-0000-FFFF-FFFF00000000}"/>
  </bookViews>
  <sheets>
    <sheet name="BLANK" sheetId="70" state="hidden" r:id="rId1"/>
    <sheet name="Pimpalgaon Joge" sheetId="56" r:id="rId2"/>
    <sheet name="Manikdoh" sheetId="71" r:id="rId3"/>
    <sheet name="Yedgaon" sheetId="72" r:id="rId4"/>
    <sheet name="Wadaj" sheetId="73" r:id="rId5"/>
    <sheet name="Dimbhe" sheetId="74" r:id="rId6"/>
    <sheet name="Ghod" sheetId="76" r:id="rId7"/>
    <sheet name="Visapur" sheetId="75" r:id="rId8"/>
    <sheet name="Kalmodi" sheetId="77" r:id="rId9"/>
    <sheet name="Chaskaman" sheetId="78" r:id="rId10"/>
    <sheet name="Bhama Askhed" sheetId="79" r:id="rId11"/>
    <sheet name="Wadiwale" sheetId="80" r:id="rId12"/>
    <sheet name="Andhra" sheetId="81" r:id="rId13"/>
    <sheet name="Pawana" sheetId="82" r:id="rId14"/>
    <sheet name="Kasarsai" sheetId="83" r:id="rId15"/>
    <sheet name="Mulshi" sheetId="84" r:id="rId16"/>
    <sheet name="Temghar" sheetId="85" r:id="rId17"/>
    <sheet name="Warasgaon" sheetId="86" r:id="rId18"/>
    <sheet name="Panshet" sheetId="87" r:id="rId19"/>
    <sheet name="Khadakwasla" sheetId="88" r:id="rId20"/>
    <sheet name="Gunjawani" sheetId="89" r:id="rId21"/>
    <sheet name="Nira Deoghar" sheetId="90" r:id="rId22"/>
    <sheet name="Bhatghar" sheetId="91" r:id="rId23"/>
    <sheet name="Vir" sheetId="92" r:id="rId24"/>
    <sheet name="Nazare" sheetId="93" r:id="rId25"/>
    <sheet name="Ujjani" sheetId="94" r:id="rId26"/>
    <sheet name="Sheet1" sheetId="101" r:id="rId27"/>
    <sheet name="Note" sheetId="100" r:id="rId28"/>
  </sheets>
  <definedNames>
    <definedName name="_xlnm.Print_Area" localSheetId="12">Andhra!$A$1:$N$168</definedName>
    <definedName name="_xlnm.Print_Area" localSheetId="10">'Bhama Askhed'!$A$1:$N$168</definedName>
    <definedName name="_xlnm.Print_Area" localSheetId="22">Bhatghar!$A$1:$N$168</definedName>
    <definedName name="_xlnm.Print_Area" localSheetId="9">Chaskaman!$A$1:$N$168</definedName>
    <definedName name="_xlnm.Print_Area" localSheetId="5">Dimbhe!$A$1:$N$169</definedName>
    <definedName name="_xlnm.Print_Area" localSheetId="6">Ghod!$A$1:$N$168</definedName>
    <definedName name="_xlnm.Print_Area" localSheetId="20">Gunjawani!$A$1:$N$167</definedName>
    <definedName name="_xlnm.Print_Area" localSheetId="8">Kalmodi!$A$1:$N$168</definedName>
    <definedName name="_xlnm.Print_Area" localSheetId="14">Kasarsai!$A$1:$N$168</definedName>
    <definedName name="_xlnm.Print_Area" localSheetId="19">Khadakwasla!$A$1:$N$168</definedName>
    <definedName name="_xlnm.Print_Area" localSheetId="2">Manikdoh!$A$1:$N$169</definedName>
    <definedName name="_xlnm.Print_Area" localSheetId="15">Mulshi!$A$1:$N$168</definedName>
    <definedName name="_xlnm.Print_Area" localSheetId="24">Nazare!$A$1:$N$169</definedName>
    <definedName name="_xlnm.Print_Area" localSheetId="21">'Nira Deoghar'!$A$1:$N$168</definedName>
    <definedName name="_xlnm.Print_Area" localSheetId="18">Panshet!$A$1:$N$168</definedName>
    <definedName name="_xlnm.Print_Area" localSheetId="13">Pawana!$A$1:$N$168</definedName>
    <definedName name="_xlnm.Print_Area" localSheetId="1">'Pimpalgaon Joge'!$A$1:$O$169</definedName>
    <definedName name="_xlnm.Print_Area" localSheetId="16">Temghar!$A$1:$N$169</definedName>
    <definedName name="_xlnm.Print_Area" localSheetId="25">Ujjani!$A$1:$N$167</definedName>
    <definedName name="_xlnm.Print_Area" localSheetId="23">Vir!$A$1:$N$168</definedName>
    <definedName name="_xlnm.Print_Area" localSheetId="7">Visapur!$A$1:$N$167</definedName>
    <definedName name="_xlnm.Print_Area" localSheetId="4">Wadaj!$A$1:$N$168</definedName>
    <definedName name="_xlnm.Print_Area" localSheetId="11">Wadiwale!$A$1:$N$168</definedName>
    <definedName name="_xlnm.Print_Area" localSheetId="17">Warasgaon!$A$1:$N$168</definedName>
    <definedName name="_xlnm.Print_Area" localSheetId="3">Yedgaon!$A$1:$N$168</definedName>
    <definedName name="_xlnm.Print_Titles" localSheetId="12">Andhra!$6:$9</definedName>
    <definedName name="_xlnm.Print_Titles" localSheetId="10">'Bhama Askhed'!$6:$9</definedName>
    <definedName name="_xlnm.Print_Titles" localSheetId="22">Bhatghar!$6:$9</definedName>
    <definedName name="_xlnm.Print_Titles" localSheetId="0">BLANK!$5:$8</definedName>
    <definedName name="_xlnm.Print_Titles" localSheetId="9">Chaskaman!$6:$9</definedName>
    <definedName name="_xlnm.Print_Titles" localSheetId="5">Dimbhe!$6:$9</definedName>
    <definedName name="_xlnm.Print_Titles" localSheetId="6">Ghod!$6:$9</definedName>
    <definedName name="_xlnm.Print_Titles" localSheetId="20">Gunjawani!$6:$9</definedName>
    <definedName name="_xlnm.Print_Titles" localSheetId="8">Kalmodi!$6:$9</definedName>
    <definedName name="_xlnm.Print_Titles" localSheetId="14">Kasarsai!$6:$9</definedName>
    <definedName name="_xlnm.Print_Titles" localSheetId="19">Khadakwasla!$6:$9</definedName>
    <definedName name="_xlnm.Print_Titles" localSheetId="2">Manikdoh!$6:$9</definedName>
    <definedName name="_xlnm.Print_Titles" localSheetId="15">Mulshi!$6:$9</definedName>
    <definedName name="_xlnm.Print_Titles" localSheetId="24">Nazare!$6:$9</definedName>
    <definedName name="_xlnm.Print_Titles" localSheetId="21">'Nira Deoghar'!$6:$9</definedName>
    <definedName name="_xlnm.Print_Titles" localSheetId="18">Panshet!$6:$9</definedName>
    <definedName name="_xlnm.Print_Titles" localSheetId="13">Pawana!$6:$9</definedName>
    <definedName name="_xlnm.Print_Titles" localSheetId="1">'Pimpalgaon Joge'!$6:$9</definedName>
    <definedName name="_xlnm.Print_Titles" localSheetId="16">Temghar!$6:$9</definedName>
    <definedName name="_xlnm.Print_Titles" localSheetId="25">Ujjani!$7:$9</definedName>
    <definedName name="_xlnm.Print_Titles" localSheetId="23">Vir!$6:$9</definedName>
    <definedName name="_xlnm.Print_Titles" localSheetId="7">Visapur!$6:$9</definedName>
    <definedName name="_xlnm.Print_Titles" localSheetId="4">Wadaj!$6:$9</definedName>
    <definedName name="_xlnm.Print_Titles" localSheetId="11">Wadiwale!$6:$9</definedName>
    <definedName name="_xlnm.Print_Titles" localSheetId="17">Warasgaon!$6:$9</definedName>
    <definedName name="_xlnm.Print_Titles" localSheetId="3">Yedgaon!$6:$9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93" l="1"/>
  <c r="D11" i="93"/>
  <c r="D164" i="93"/>
  <c r="D164" i="85"/>
  <c r="D164" i="74"/>
  <c r="D164" i="56"/>
  <c r="D164" i="71"/>
  <c r="C133" i="56"/>
  <c r="N4" i="94" l="1"/>
  <c r="M4" i="94"/>
  <c r="L4" i="94"/>
  <c r="J4" i="94"/>
  <c r="H4" i="94"/>
  <c r="F4" i="94"/>
  <c r="F3" i="94"/>
  <c r="A3" i="94"/>
  <c r="N4" i="93"/>
  <c r="M4" i="93"/>
  <c r="L4" i="93"/>
  <c r="J4" i="93"/>
  <c r="H4" i="93"/>
  <c r="F4" i="93"/>
  <c r="F3" i="93"/>
  <c r="A3" i="93"/>
  <c r="N4" i="92"/>
  <c r="M4" i="92"/>
  <c r="L4" i="92"/>
  <c r="J4" i="92"/>
  <c r="H4" i="92"/>
  <c r="F4" i="92"/>
  <c r="F3" i="92"/>
  <c r="A3" i="92"/>
  <c r="N4" i="91"/>
  <c r="M4" i="91"/>
  <c r="L4" i="91"/>
  <c r="J4" i="91"/>
  <c r="H4" i="91"/>
  <c r="F4" i="91"/>
  <c r="F3" i="91"/>
  <c r="A3" i="91"/>
  <c r="N4" i="90"/>
  <c r="M4" i="90"/>
  <c r="L4" i="90"/>
  <c r="J4" i="90"/>
  <c r="H4" i="90"/>
  <c r="F4" i="90"/>
  <c r="F3" i="90"/>
  <c r="A3" i="90"/>
  <c r="N4" i="89"/>
  <c r="M4" i="89"/>
  <c r="L4" i="89"/>
  <c r="J4" i="89"/>
  <c r="H4" i="89"/>
  <c r="F4" i="89"/>
  <c r="F3" i="89"/>
  <c r="A3" i="89"/>
  <c r="F3" i="88"/>
  <c r="N4" i="88"/>
  <c r="M4" i="88"/>
  <c r="L4" i="88"/>
  <c r="J4" i="88"/>
  <c r="H4" i="88"/>
  <c r="F4" i="88"/>
  <c r="A3" i="88"/>
  <c r="N4" i="87"/>
  <c r="M4" i="87"/>
  <c r="L4" i="87"/>
  <c r="J4" i="87"/>
  <c r="H4" i="87"/>
  <c r="F4" i="87"/>
  <c r="F3" i="87"/>
  <c r="A3" i="87"/>
  <c r="N4" i="86"/>
  <c r="M4" i="86"/>
  <c r="L4" i="86"/>
  <c r="J4" i="86"/>
  <c r="H4" i="86"/>
  <c r="F4" i="86"/>
  <c r="F3" i="86"/>
  <c r="A3" i="86"/>
  <c r="N4" i="85"/>
  <c r="M4" i="85"/>
  <c r="L4" i="85"/>
  <c r="J4" i="85"/>
  <c r="H4" i="85"/>
  <c r="F4" i="85"/>
  <c r="F3" i="85"/>
  <c r="A3" i="85"/>
  <c r="N4" i="84"/>
  <c r="M4" i="84"/>
  <c r="L4" i="84"/>
  <c r="J4" i="84"/>
  <c r="H4" i="84"/>
  <c r="F4" i="84"/>
  <c r="F3" i="84"/>
  <c r="A3" i="84"/>
  <c r="N4" i="83"/>
  <c r="M4" i="83"/>
  <c r="L4" i="83"/>
  <c r="J4" i="83"/>
  <c r="H4" i="83"/>
  <c r="F4" i="83"/>
  <c r="F3" i="83"/>
  <c r="A3" i="83"/>
  <c r="N4" i="82"/>
  <c r="M4" i="82"/>
  <c r="L4" i="82"/>
  <c r="J4" i="82"/>
  <c r="H4" i="82"/>
  <c r="F4" i="82"/>
  <c r="F3" i="82"/>
  <c r="A3" i="82"/>
  <c r="N4" i="81"/>
  <c r="M4" i="81"/>
  <c r="L4" i="81"/>
  <c r="J4" i="81"/>
  <c r="H4" i="81"/>
  <c r="F4" i="81"/>
  <c r="F3" i="81"/>
  <c r="A3" i="81"/>
  <c r="N4" i="80"/>
  <c r="M4" i="80"/>
  <c r="L4" i="80"/>
  <c r="J4" i="80"/>
  <c r="H4" i="80"/>
  <c r="F4" i="80"/>
  <c r="F3" i="80"/>
  <c r="A3" i="80"/>
  <c r="N4" i="79"/>
  <c r="M4" i="79"/>
  <c r="L4" i="79"/>
  <c r="J4" i="79"/>
  <c r="H4" i="79"/>
  <c r="F4" i="79"/>
  <c r="F3" i="79"/>
  <c r="A3" i="79"/>
  <c r="N4" i="78"/>
  <c r="M4" i="78"/>
  <c r="L4" i="78"/>
  <c r="J4" i="78"/>
  <c r="H4" i="78"/>
  <c r="F4" i="78"/>
  <c r="F3" i="78"/>
  <c r="A3" i="78"/>
  <c r="N4" i="77"/>
  <c r="M4" i="77"/>
  <c r="L4" i="77"/>
  <c r="J4" i="77"/>
  <c r="H4" i="77"/>
  <c r="F4" i="77"/>
  <c r="F3" i="77"/>
  <c r="A3" i="77"/>
  <c r="C9" i="72"/>
  <c r="D9" i="72" s="1"/>
  <c r="E9" i="72" s="1"/>
  <c r="F9" i="72" s="1"/>
  <c r="G9" i="72" s="1"/>
  <c r="I9" i="72"/>
  <c r="J9" i="72" s="1"/>
  <c r="K9" i="72" s="1"/>
  <c r="L9" i="72" s="1"/>
  <c r="M9" i="72" s="1"/>
  <c r="N9" i="72" s="1"/>
  <c r="D11" i="72"/>
  <c r="F11" i="72" s="1"/>
  <c r="M11" i="72"/>
  <c r="B9" i="71"/>
  <c r="C9" i="71" s="1"/>
  <c r="D9" i="71" s="1"/>
  <c r="E9" i="71" s="1"/>
  <c r="F9" i="71" s="1"/>
  <c r="G9" i="71" s="1"/>
  <c r="H9" i="71" s="1"/>
  <c r="I9" i="71" s="1"/>
  <c r="J9" i="71" s="1"/>
  <c r="K9" i="71" s="1"/>
  <c r="L9" i="71" s="1"/>
  <c r="M9" i="71" s="1"/>
  <c r="N9" i="71" s="1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C166" i="75"/>
  <c r="D166" i="75"/>
  <c r="E166" i="75"/>
  <c r="F166" i="75"/>
  <c r="H166" i="75"/>
  <c r="N4" i="75"/>
  <c r="M4" i="75"/>
  <c r="L4" i="75"/>
  <c r="J4" i="75"/>
  <c r="H4" i="75"/>
  <c r="F4" i="75"/>
  <c r="F3" i="75"/>
  <c r="A3" i="75"/>
  <c r="A2" i="75"/>
  <c r="A1" i="75"/>
  <c r="M141" i="77"/>
  <c r="M140" i="77"/>
  <c r="D12" i="93"/>
  <c r="D13" i="93"/>
  <c r="D14" i="93"/>
  <c r="D15" i="93"/>
  <c r="D16" i="93"/>
  <c r="D17" i="93"/>
  <c r="D18" i="93"/>
  <c r="D19" i="93"/>
  <c r="D20" i="93"/>
  <c r="D21" i="93"/>
  <c r="D22" i="93"/>
  <c r="D23" i="93"/>
  <c r="D24" i="93"/>
  <c r="D25" i="93"/>
  <c r="D26" i="93"/>
  <c r="D27" i="93"/>
  <c r="D28" i="93"/>
  <c r="D29" i="93"/>
  <c r="D30" i="93"/>
  <c r="D31" i="93"/>
  <c r="D32" i="93"/>
  <c r="D33" i="93"/>
  <c r="D34" i="93"/>
  <c r="D35" i="93"/>
  <c r="D36" i="93"/>
  <c r="D37" i="93"/>
  <c r="D38" i="93"/>
  <c r="D39" i="93"/>
  <c r="D40" i="93"/>
  <c r="D41" i="93"/>
  <c r="D42" i="93"/>
  <c r="D43" i="93"/>
  <c r="D44" i="93"/>
  <c r="D45" i="93"/>
  <c r="D46" i="93"/>
  <c r="D47" i="93"/>
  <c r="D48" i="93"/>
  <c r="D49" i="93"/>
  <c r="D50" i="93"/>
  <c r="D51" i="93"/>
  <c r="D52" i="93"/>
  <c r="D53" i="93"/>
  <c r="D54" i="93"/>
  <c r="D55" i="93"/>
  <c r="D56" i="93"/>
  <c r="D57" i="93"/>
  <c r="D58" i="93"/>
  <c r="D59" i="93"/>
  <c r="D60" i="93"/>
  <c r="D61" i="93"/>
  <c r="D62" i="93"/>
  <c r="D63" i="93"/>
  <c r="D64" i="93"/>
  <c r="D65" i="93"/>
  <c r="D66" i="93"/>
  <c r="D67" i="93"/>
  <c r="D68" i="93"/>
  <c r="D69" i="93"/>
  <c r="D70" i="93"/>
  <c r="D71" i="93"/>
  <c r="D72" i="93"/>
  <c r="D73" i="93"/>
  <c r="D74" i="93"/>
  <c r="D75" i="93"/>
  <c r="D76" i="93"/>
  <c r="D77" i="93"/>
  <c r="D78" i="93"/>
  <c r="D79" i="93"/>
  <c r="D80" i="93"/>
  <c r="D81" i="93"/>
  <c r="D82" i="93"/>
  <c r="D83" i="93"/>
  <c r="D84" i="93"/>
  <c r="D85" i="93"/>
  <c r="D86" i="93"/>
  <c r="D87" i="93"/>
  <c r="D88" i="93"/>
  <c r="D89" i="93"/>
  <c r="D90" i="93"/>
  <c r="D91" i="93"/>
  <c r="D92" i="93"/>
  <c r="D93" i="93"/>
  <c r="D94" i="93"/>
  <c r="D95" i="93"/>
  <c r="D96" i="93"/>
  <c r="D97" i="93"/>
  <c r="D98" i="93"/>
  <c r="D99" i="93"/>
  <c r="D100" i="93"/>
  <c r="D101" i="93"/>
  <c r="D102" i="93"/>
  <c r="D103" i="93"/>
  <c r="D104" i="93"/>
  <c r="D105" i="93"/>
  <c r="D106" i="93"/>
  <c r="D107" i="93"/>
  <c r="D108" i="93"/>
  <c r="D109" i="93"/>
  <c r="D110" i="93"/>
  <c r="D111" i="93"/>
  <c r="D112" i="93"/>
  <c r="D113" i="93"/>
  <c r="D114" i="93"/>
  <c r="D115" i="93"/>
  <c r="D116" i="93"/>
  <c r="D117" i="93"/>
  <c r="D118" i="93"/>
  <c r="D119" i="93"/>
  <c r="D120" i="93"/>
  <c r="D121" i="93"/>
  <c r="D122" i="93"/>
  <c r="D123" i="93"/>
  <c r="D124" i="93"/>
  <c r="D125" i="93"/>
  <c r="D126" i="93"/>
  <c r="D127" i="93"/>
  <c r="D128" i="93"/>
  <c r="D129" i="93"/>
  <c r="D130" i="93"/>
  <c r="D131" i="93"/>
  <c r="D132" i="93"/>
  <c r="D133" i="93"/>
  <c r="D134" i="93"/>
  <c r="D135" i="93"/>
  <c r="D136" i="93"/>
  <c r="D137" i="93"/>
  <c r="D138" i="93"/>
  <c r="D139" i="93"/>
  <c r="D140" i="93"/>
  <c r="D141" i="93"/>
  <c r="D142" i="93"/>
  <c r="D143" i="93"/>
  <c r="D144" i="93"/>
  <c r="D145" i="93"/>
  <c r="D146" i="93"/>
  <c r="D147" i="93"/>
  <c r="D148" i="93"/>
  <c r="D149" i="93"/>
  <c r="D150" i="93"/>
  <c r="D151" i="93"/>
  <c r="D152" i="93"/>
  <c r="D153" i="93"/>
  <c r="D154" i="93"/>
  <c r="D155" i="93"/>
  <c r="D156" i="93"/>
  <c r="D157" i="93"/>
  <c r="D158" i="93"/>
  <c r="D159" i="93"/>
  <c r="D160" i="93"/>
  <c r="D161" i="93"/>
  <c r="D162" i="93"/>
  <c r="D163" i="93"/>
  <c r="S183" i="71"/>
  <c r="S184" i="71"/>
  <c r="S185" i="71"/>
  <c r="S186" i="71"/>
  <c r="S187" i="71"/>
  <c r="S188" i="71"/>
  <c r="S189" i="71"/>
  <c r="S190" i="71"/>
  <c r="S191" i="71"/>
  <c r="S192" i="71"/>
  <c r="S193" i="71"/>
  <c r="S194" i="71"/>
  <c r="S195" i="71"/>
  <c r="S196" i="71"/>
  <c r="S197" i="71"/>
  <c r="S198" i="71"/>
  <c r="S174" i="71"/>
  <c r="S175" i="71"/>
  <c r="S176" i="71"/>
  <c r="S177" i="71"/>
  <c r="S178" i="71"/>
  <c r="S179" i="71"/>
  <c r="S180" i="71"/>
  <c r="S181" i="71"/>
  <c r="S182" i="71"/>
  <c r="S173" i="71"/>
  <c r="M11" i="87"/>
  <c r="F11" i="86"/>
  <c r="D145" i="85"/>
  <c r="D144" i="85"/>
  <c r="D71" i="85"/>
  <c r="D72" i="85"/>
  <c r="D73" i="85"/>
  <c r="D74" i="85"/>
  <c r="D75" i="85"/>
  <c r="D76" i="85"/>
  <c r="D77" i="85"/>
  <c r="D78" i="85"/>
  <c r="D79" i="85"/>
  <c r="D80" i="85"/>
  <c r="D81" i="85"/>
  <c r="D82" i="85"/>
  <c r="D83" i="85"/>
  <c r="D84" i="85"/>
  <c r="D85" i="85"/>
  <c r="D86" i="85"/>
  <c r="D87" i="85"/>
  <c r="D88" i="85"/>
  <c r="D89" i="85"/>
  <c r="D90" i="85"/>
  <c r="D91" i="85"/>
  <c r="D92" i="85"/>
  <c r="D93" i="85"/>
  <c r="D94" i="85"/>
  <c r="D95" i="85"/>
  <c r="D96" i="85"/>
  <c r="D97" i="85"/>
  <c r="D98" i="85"/>
  <c r="D99" i="85"/>
  <c r="D100" i="85"/>
  <c r="D101" i="85"/>
  <c r="D102" i="85"/>
  <c r="D103" i="85"/>
  <c r="D104" i="85"/>
  <c r="D105" i="85"/>
  <c r="D106" i="85"/>
  <c r="D107" i="85"/>
  <c r="D108" i="85"/>
  <c r="D109" i="85"/>
  <c r="D110" i="85"/>
  <c r="D111" i="85"/>
  <c r="D112" i="85"/>
  <c r="D113" i="85"/>
  <c r="D114" i="85"/>
  <c r="D115" i="85"/>
  <c r="D116" i="85"/>
  <c r="D117" i="85"/>
  <c r="D118" i="85"/>
  <c r="D119" i="85"/>
  <c r="D120" i="85"/>
  <c r="D121" i="85"/>
  <c r="D122" i="85"/>
  <c r="D123" i="85"/>
  <c r="D124" i="85"/>
  <c r="D125" i="85"/>
  <c r="D126" i="85"/>
  <c r="D127" i="85"/>
  <c r="D128" i="85"/>
  <c r="D129" i="85"/>
  <c r="D130" i="85"/>
  <c r="D131" i="85"/>
  <c r="D132" i="85"/>
  <c r="D133" i="85"/>
  <c r="D134" i="85"/>
  <c r="D135" i="85"/>
  <c r="D136" i="85"/>
  <c r="D137" i="85"/>
  <c r="D138" i="85"/>
  <c r="D139" i="85"/>
  <c r="D140" i="85"/>
  <c r="D141" i="85"/>
  <c r="D142" i="85"/>
  <c r="D143" i="85"/>
  <c r="D39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D37" i="85"/>
  <c r="D38" i="85"/>
  <c r="D40" i="85"/>
  <c r="D41" i="85"/>
  <c r="D42" i="85"/>
  <c r="D43" i="85"/>
  <c r="D44" i="85"/>
  <c r="D45" i="85"/>
  <c r="D46" i="85"/>
  <c r="D47" i="85"/>
  <c r="D48" i="85"/>
  <c r="D49" i="85"/>
  <c r="D50" i="85"/>
  <c r="D51" i="85"/>
  <c r="D52" i="85"/>
  <c r="D53" i="85"/>
  <c r="D54" i="85"/>
  <c r="D55" i="85"/>
  <c r="D56" i="85"/>
  <c r="D57" i="85"/>
  <c r="D58" i="85"/>
  <c r="D59" i="85"/>
  <c r="D60" i="85"/>
  <c r="D61" i="85"/>
  <c r="D62" i="85"/>
  <c r="D63" i="85"/>
  <c r="D64" i="85"/>
  <c r="D65" i="85"/>
  <c r="D66" i="85"/>
  <c r="D67" i="85"/>
  <c r="D68" i="85"/>
  <c r="D69" i="85"/>
  <c r="D70" i="85"/>
  <c r="D11" i="85"/>
  <c r="D12" i="85"/>
  <c r="J165" i="76"/>
  <c r="D147" i="89"/>
  <c r="M149" i="94"/>
  <c r="N149" i="94" s="1"/>
  <c r="M64" i="88"/>
  <c r="M65" i="88"/>
  <c r="M66" i="88"/>
  <c r="M67" i="88"/>
  <c r="M68" i="88"/>
  <c r="M69" i="88"/>
  <c r="M70" i="88"/>
  <c r="H172" i="93"/>
  <c r="F171" i="78"/>
  <c r="M89" i="86"/>
  <c r="M90" i="86"/>
  <c r="M91" i="86"/>
  <c r="M92" i="86"/>
  <c r="N92" i="86" s="1"/>
  <c r="M93" i="86"/>
  <c r="N93" i="86" s="1"/>
  <c r="M94" i="86"/>
  <c r="N94" i="86" s="1"/>
  <c r="M95" i="86"/>
  <c r="M68" i="78"/>
  <c r="M69" i="78"/>
  <c r="N69" i="78" s="1"/>
  <c r="M70" i="78"/>
  <c r="N70" i="78" s="1"/>
  <c r="M71" i="78"/>
  <c r="N71" i="78" s="1"/>
  <c r="M72" i="78"/>
  <c r="M73" i="78"/>
  <c r="N73" i="78" s="1"/>
  <c r="M74" i="78"/>
  <c r="N74" i="78" s="1"/>
  <c r="M75" i="78"/>
  <c r="N75" i="78" s="1"/>
  <c r="N68" i="78"/>
  <c r="N72" i="78"/>
  <c r="G178" i="94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D37" i="92"/>
  <c r="D38" i="92"/>
  <c r="D39" i="92"/>
  <c r="D40" i="92"/>
  <c r="D41" i="92"/>
  <c r="D42" i="92"/>
  <c r="D43" i="92"/>
  <c r="D44" i="92"/>
  <c r="D45" i="92"/>
  <c r="D46" i="92"/>
  <c r="D47" i="92"/>
  <c r="D48" i="92"/>
  <c r="D49" i="92"/>
  <c r="D50" i="92"/>
  <c r="D51" i="92"/>
  <c r="D52" i="92"/>
  <c r="D53" i="92"/>
  <c r="D54" i="92"/>
  <c r="D55" i="92"/>
  <c r="D56" i="92"/>
  <c r="D57" i="92"/>
  <c r="D58" i="92"/>
  <c r="D59" i="92"/>
  <c r="D60" i="92"/>
  <c r="D61" i="92"/>
  <c r="D62" i="92"/>
  <c r="D63" i="92"/>
  <c r="D64" i="92"/>
  <c r="D65" i="92"/>
  <c r="D66" i="92"/>
  <c r="D67" i="92"/>
  <c r="D68" i="92"/>
  <c r="D69" i="92"/>
  <c r="D70" i="92"/>
  <c r="D71" i="92"/>
  <c r="D72" i="92"/>
  <c r="D73" i="92"/>
  <c r="D74" i="92"/>
  <c r="D75" i="92"/>
  <c r="D76" i="92"/>
  <c r="D77" i="92"/>
  <c r="D78" i="92"/>
  <c r="D79" i="92"/>
  <c r="D80" i="92"/>
  <c r="D81" i="92"/>
  <c r="D82" i="92"/>
  <c r="D83" i="92"/>
  <c r="D84" i="92"/>
  <c r="D85" i="92"/>
  <c r="D86" i="92"/>
  <c r="D87" i="92"/>
  <c r="D88" i="92"/>
  <c r="D89" i="92"/>
  <c r="D90" i="92"/>
  <c r="D91" i="92"/>
  <c r="D92" i="92"/>
  <c r="D93" i="92"/>
  <c r="D94" i="92"/>
  <c r="D95" i="92"/>
  <c r="D96" i="92"/>
  <c r="D97" i="92"/>
  <c r="D98" i="92"/>
  <c r="D99" i="92"/>
  <c r="D100" i="92"/>
  <c r="D101" i="92"/>
  <c r="D102" i="92"/>
  <c r="D103" i="92"/>
  <c r="D104" i="92"/>
  <c r="D105" i="92"/>
  <c r="D106" i="92"/>
  <c r="D107" i="92"/>
  <c r="D108" i="92"/>
  <c r="D109" i="92"/>
  <c r="D110" i="92"/>
  <c r="D111" i="92"/>
  <c r="D112" i="92"/>
  <c r="D113" i="92"/>
  <c r="D114" i="92"/>
  <c r="D115" i="92"/>
  <c r="D116" i="92"/>
  <c r="D117" i="92"/>
  <c r="D118" i="92"/>
  <c r="D119" i="92"/>
  <c r="D120" i="92"/>
  <c r="D121" i="92"/>
  <c r="D122" i="92"/>
  <c r="D123" i="92"/>
  <c r="D124" i="92"/>
  <c r="D125" i="92"/>
  <c r="D126" i="92"/>
  <c r="D127" i="92"/>
  <c r="D128" i="92"/>
  <c r="D129" i="92"/>
  <c r="D130" i="92"/>
  <c r="D131" i="92"/>
  <c r="D132" i="92"/>
  <c r="D133" i="92"/>
  <c r="D134" i="92"/>
  <c r="D135" i="92"/>
  <c r="D136" i="92"/>
  <c r="D137" i="92"/>
  <c r="D138" i="92"/>
  <c r="D139" i="92"/>
  <c r="D140" i="92"/>
  <c r="D141" i="92"/>
  <c r="D142" i="92"/>
  <c r="D143" i="92"/>
  <c r="D144" i="92"/>
  <c r="D145" i="92"/>
  <c r="D146" i="92"/>
  <c r="D147" i="92"/>
  <c r="D148" i="92"/>
  <c r="D149" i="92"/>
  <c r="D150" i="92"/>
  <c r="D151" i="92"/>
  <c r="D152" i="92"/>
  <c r="D153" i="92"/>
  <c r="D154" i="92"/>
  <c r="D155" i="92"/>
  <c r="D156" i="92"/>
  <c r="D157" i="92"/>
  <c r="D158" i="92"/>
  <c r="D159" i="92"/>
  <c r="D160" i="92"/>
  <c r="D161" i="92"/>
  <c r="D162" i="92"/>
  <c r="D163" i="92"/>
  <c r="D131" i="89"/>
  <c r="F171" i="86"/>
  <c r="G172" i="84"/>
  <c r="F172" i="83"/>
  <c r="H172" i="82"/>
  <c r="G171" i="81"/>
  <c r="F170" i="79"/>
  <c r="G178" i="77"/>
  <c r="F169" i="75"/>
  <c r="G171" i="76"/>
  <c r="G171" i="74"/>
  <c r="R169" i="73"/>
  <c r="Q172" i="73"/>
  <c r="J173" i="72"/>
  <c r="D130" i="89"/>
  <c r="D132" i="89"/>
  <c r="J166" i="75" l="1"/>
  <c r="D72" i="91"/>
  <c r="D73" i="91"/>
  <c r="D74" i="91"/>
  <c r="F74" i="91" s="1"/>
  <c r="D75" i="91"/>
  <c r="D76" i="91"/>
  <c r="D77" i="91"/>
  <c r="D78" i="91"/>
  <c r="F78" i="91" s="1"/>
  <c r="D79" i="91"/>
  <c r="D80" i="91"/>
  <c r="D81" i="91"/>
  <c r="F81" i="91" s="1"/>
  <c r="D82" i="91"/>
  <c r="F82" i="91" s="1"/>
  <c r="D83" i="91"/>
  <c r="D84" i="91"/>
  <c r="D85" i="91"/>
  <c r="D86" i="91"/>
  <c r="F86" i="91" s="1"/>
  <c r="D87" i="91"/>
  <c r="D88" i="91"/>
  <c r="D89" i="91"/>
  <c r="D90" i="91"/>
  <c r="F90" i="91" s="1"/>
  <c r="D91" i="91"/>
  <c r="D92" i="91"/>
  <c r="D93" i="91"/>
  <c r="F93" i="91" s="1"/>
  <c r="D94" i="91"/>
  <c r="F94" i="91" s="1"/>
  <c r="D95" i="91"/>
  <c r="D96" i="91"/>
  <c r="D97" i="91"/>
  <c r="D98" i="91"/>
  <c r="D99" i="91"/>
  <c r="D100" i="91"/>
  <c r="D101" i="91"/>
  <c r="D102" i="91"/>
  <c r="D42" i="91"/>
  <c r="D43" i="91"/>
  <c r="D44" i="91"/>
  <c r="F44" i="91" s="1"/>
  <c r="D45" i="91"/>
  <c r="F45" i="91" s="1"/>
  <c r="D46" i="91"/>
  <c r="D17" i="94"/>
  <c r="D18" i="94"/>
  <c r="D19" i="94"/>
  <c r="F19" i="94" s="1"/>
  <c r="D20" i="94"/>
  <c r="D21" i="94"/>
  <c r="D22" i="94"/>
  <c r="F22" i="94" s="1"/>
  <c r="D23" i="94"/>
  <c r="F23" i="94" s="1"/>
  <c r="D24" i="94"/>
  <c r="D25" i="94"/>
  <c r="D26" i="94"/>
  <c r="F26" i="94" s="1"/>
  <c r="D27" i="94"/>
  <c r="F27" i="94" s="1"/>
  <c r="D28" i="94"/>
  <c r="D29" i="94"/>
  <c r="D30" i="94"/>
  <c r="D31" i="94"/>
  <c r="D32" i="94"/>
  <c r="D33" i="94"/>
  <c r="D34" i="94"/>
  <c r="D35" i="94"/>
  <c r="D36" i="94"/>
  <c r="D37" i="94"/>
  <c r="D38" i="94"/>
  <c r="F38" i="94" s="1"/>
  <c r="D39" i="94"/>
  <c r="F39" i="94" s="1"/>
  <c r="D40" i="94"/>
  <c r="D41" i="94"/>
  <c r="D42" i="94"/>
  <c r="D43" i="94"/>
  <c r="F43" i="94" s="1"/>
  <c r="D44" i="94"/>
  <c r="D45" i="94"/>
  <c r="D46" i="94"/>
  <c r="D47" i="94"/>
  <c r="F47" i="94" s="1"/>
  <c r="D48" i="94"/>
  <c r="D49" i="94"/>
  <c r="D50" i="94"/>
  <c r="F50" i="94" s="1"/>
  <c r="D51" i="94"/>
  <c r="F51" i="94" s="1"/>
  <c r="D52" i="94"/>
  <c r="D53" i="94"/>
  <c r="D54" i="94"/>
  <c r="D55" i="94"/>
  <c r="F55" i="94" s="1"/>
  <c r="D56" i="94"/>
  <c r="D57" i="94"/>
  <c r="D58" i="94"/>
  <c r="D59" i="94"/>
  <c r="F59" i="94" s="1"/>
  <c r="D60" i="94"/>
  <c r="D61" i="94"/>
  <c r="D62" i="94"/>
  <c r="F62" i="94" s="1"/>
  <c r="D63" i="94"/>
  <c r="F63" i="94" s="1"/>
  <c r="D64" i="94"/>
  <c r="D65" i="94"/>
  <c r="D66" i="94"/>
  <c r="D67" i="94"/>
  <c r="F67" i="94" s="1"/>
  <c r="D68" i="94"/>
  <c r="D69" i="94"/>
  <c r="D70" i="94"/>
  <c r="F70" i="94" s="1"/>
  <c r="D71" i="94"/>
  <c r="F71" i="94" s="1"/>
  <c r="D72" i="94"/>
  <c r="D73" i="94"/>
  <c r="D74" i="94"/>
  <c r="F74" i="94" s="1"/>
  <c r="D75" i="94"/>
  <c r="F75" i="94" s="1"/>
  <c r="D76" i="94"/>
  <c r="D77" i="94"/>
  <c r="D78" i="94"/>
  <c r="D79" i="94"/>
  <c r="D80" i="94"/>
  <c r="D81" i="94"/>
  <c r="D82" i="94"/>
  <c r="D83" i="94"/>
  <c r="D84" i="94"/>
  <c r="D85" i="94"/>
  <c r="D86" i="94"/>
  <c r="F86" i="94" s="1"/>
  <c r="D87" i="94"/>
  <c r="F87" i="94" s="1"/>
  <c r="D88" i="94"/>
  <c r="D89" i="94"/>
  <c r="D90" i="94"/>
  <c r="D91" i="94"/>
  <c r="F91" i="94" s="1"/>
  <c r="D92" i="94"/>
  <c r="D93" i="94"/>
  <c r="D94" i="94"/>
  <c r="D95" i="94"/>
  <c r="F95" i="94" s="1"/>
  <c r="D96" i="94"/>
  <c r="D97" i="94"/>
  <c r="D98" i="94"/>
  <c r="F98" i="94" s="1"/>
  <c r="D99" i="94"/>
  <c r="F99" i="94" s="1"/>
  <c r="D100" i="94"/>
  <c r="D101" i="94"/>
  <c r="D102" i="94"/>
  <c r="F102" i="94" s="1"/>
  <c r="D103" i="94"/>
  <c r="F103" i="94" s="1"/>
  <c r="D104" i="94"/>
  <c r="D105" i="94"/>
  <c r="D106" i="94"/>
  <c r="D107" i="94"/>
  <c r="F107" i="94" s="1"/>
  <c r="D108" i="94"/>
  <c r="D109" i="94"/>
  <c r="D110" i="94"/>
  <c r="F110" i="94" s="1"/>
  <c r="D111" i="94"/>
  <c r="F111" i="94" s="1"/>
  <c r="D112" i="94"/>
  <c r="D113" i="94"/>
  <c r="D114" i="94"/>
  <c r="D115" i="94"/>
  <c r="F115" i="94" s="1"/>
  <c r="D116" i="94"/>
  <c r="D117" i="94"/>
  <c r="D118" i="94"/>
  <c r="D119" i="94"/>
  <c r="F119" i="94" s="1"/>
  <c r="D120" i="94"/>
  <c r="D121" i="94"/>
  <c r="D122" i="94"/>
  <c r="F122" i="94" s="1"/>
  <c r="D123" i="94"/>
  <c r="F123" i="94" s="1"/>
  <c r="D124" i="94"/>
  <c r="D125" i="94"/>
  <c r="D126" i="94"/>
  <c r="D127" i="94"/>
  <c r="F127" i="94" s="1"/>
  <c r="D128" i="94"/>
  <c r="D129" i="94"/>
  <c r="D130" i="94"/>
  <c r="D131" i="94"/>
  <c r="F131" i="94" s="1"/>
  <c r="D132" i="94"/>
  <c r="D133" i="94"/>
  <c r="D134" i="94"/>
  <c r="F134" i="94" s="1"/>
  <c r="D135" i="94"/>
  <c r="F135" i="94" s="1"/>
  <c r="D136" i="94"/>
  <c r="D137" i="94"/>
  <c r="D138" i="94"/>
  <c r="D139" i="94"/>
  <c r="F139" i="94" s="1"/>
  <c r="D140" i="94"/>
  <c r="D141" i="94"/>
  <c r="D142" i="94"/>
  <c r="D143" i="94"/>
  <c r="F143" i="94" s="1"/>
  <c r="D144" i="94"/>
  <c r="D145" i="94"/>
  <c r="D146" i="94"/>
  <c r="F146" i="94" s="1"/>
  <c r="D147" i="94"/>
  <c r="F147" i="94" s="1"/>
  <c r="D148" i="94"/>
  <c r="D149" i="94"/>
  <c r="D150" i="94"/>
  <c r="D151" i="94"/>
  <c r="F151" i="94" s="1"/>
  <c r="D152" i="94"/>
  <c r="D153" i="94"/>
  <c r="D154" i="94"/>
  <c r="D155" i="94"/>
  <c r="F155" i="94" s="1"/>
  <c r="D156" i="94"/>
  <c r="D157" i="94"/>
  <c r="D158" i="94"/>
  <c r="F158" i="94" s="1"/>
  <c r="D159" i="94"/>
  <c r="F159" i="94" s="1"/>
  <c r="D160" i="94"/>
  <c r="D161" i="94"/>
  <c r="D162" i="94"/>
  <c r="D11" i="94"/>
  <c r="F11" i="94" s="1"/>
  <c r="D12" i="94"/>
  <c r="D13" i="94"/>
  <c r="D14" i="94"/>
  <c r="D15" i="94"/>
  <c r="F15" i="94" s="1"/>
  <c r="D16" i="94"/>
  <c r="D10" i="94"/>
  <c r="D38" i="84"/>
  <c r="F38" i="84" s="1"/>
  <c r="D39" i="84"/>
  <c r="F39" i="84" s="1"/>
  <c r="D40" i="84"/>
  <c r="D41" i="84"/>
  <c r="D42" i="84"/>
  <c r="F42" i="84" s="1"/>
  <c r="D43" i="84"/>
  <c r="F43" i="84" s="1"/>
  <c r="D44" i="84"/>
  <c r="D45" i="84"/>
  <c r="D46" i="84"/>
  <c r="F46" i="84" s="1"/>
  <c r="D47" i="84"/>
  <c r="F47" i="84" s="1"/>
  <c r="D48" i="84"/>
  <c r="D49" i="84"/>
  <c r="D50" i="84"/>
  <c r="F50" i="84" s="1"/>
  <c r="D51" i="84"/>
  <c r="F51" i="84" s="1"/>
  <c r="D52" i="84"/>
  <c r="D53" i="84"/>
  <c r="D54" i="84"/>
  <c r="F54" i="84" s="1"/>
  <c r="D55" i="84"/>
  <c r="F55" i="84" s="1"/>
  <c r="D56" i="84"/>
  <c r="D57" i="84"/>
  <c r="D58" i="84"/>
  <c r="F58" i="84" s="1"/>
  <c r="D59" i="84"/>
  <c r="F59" i="84" s="1"/>
  <c r="D60" i="84"/>
  <c r="D61" i="84"/>
  <c r="D62" i="84"/>
  <c r="F62" i="84" s="1"/>
  <c r="D63" i="84"/>
  <c r="F63" i="84" s="1"/>
  <c r="D64" i="84"/>
  <c r="D65" i="84"/>
  <c r="D66" i="84"/>
  <c r="F66" i="84" s="1"/>
  <c r="D67" i="84"/>
  <c r="F67" i="84" s="1"/>
  <c r="D68" i="84"/>
  <c r="D69" i="84"/>
  <c r="D70" i="84"/>
  <c r="F70" i="84" s="1"/>
  <c r="D71" i="84"/>
  <c r="F71" i="84" s="1"/>
  <c r="D72" i="84"/>
  <c r="D73" i="84"/>
  <c r="D74" i="84"/>
  <c r="F74" i="84" s="1"/>
  <c r="D75" i="84"/>
  <c r="F75" i="84" s="1"/>
  <c r="D76" i="84"/>
  <c r="D77" i="84"/>
  <c r="D78" i="84"/>
  <c r="F78" i="84" s="1"/>
  <c r="D79" i="84"/>
  <c r="F79" i="84" s="1"/>
  <c r="D80" i="84"/>
  <c r="D81" i="84"/>
  <c r="D82" i="84"/>
  <c r="F82" i="84" s="1"/>
  <c r="D83" i="84"/>
  <c r="F83" i="84" s="1"/>
  <c r="D84" i="84"/>
  <c r="D85" i="84"/>
  <c r="D86" i="84"/>
  <c r="F86" i="84" s="1"/>
  <c r="D87" i="84"/>
  <c r="F87" i="84" s="1"/>
  <c r="D88" i="84"/>
  <c r="D89" i="84"/>
  <c r="D90" i="84"/>
  <c r="F90" i="84" s="1"/>
  <c r="D91" i="84"/>
  <c r="F91" i="84" s="1"/>
  <c r="D92" i="84"/>
  <c r="D93" i="84"/>
  <c r="D94" i="84"/>
  <c r="F94" i="84" s="1"/>
  <c r="D95" i="84"/>
  <c r="F95" i="84" s="1"/>
  <c r="D96" i="84"/>
  <c r="D97" i="84"/>
  <c r="D98" i="84"/>
  <c r="F98" i="84" s="1"/>
  <c r="D99" i="84"/>
  <c r="F99" i="84" s="1"/>
  <c r="D100" i="84"/>
  <c r="D101" i="84"/>
  <c r="D102" i="84"/>
  <c r="F102" i="84" s="1"/>
  <c r="D103" i="84"/>
  <c r="F103" i="84" s="1"/>
  <c r="D104" i="84"/>
  <c r="D105" i="84"/>
  <c r="D106" i="84"/>
  <c r="F106" i="84" s="1"/>
  <c r="D107" i="84"/>
  <c r="F107" i="84" s="1"/>
  <c r="D108" i="84"/>
  <c r="D109" i="84"/>
  <c r="D110" i="84"/>
  <c r="F110" i="84" s="1"/>
  <c r="D111" i="84"/>
  <c r="F111" i="84" s="1"/>
  <c r="D112" i="84"/>
  <c r="D113" i="84"/>
  <c r="D114" i="84"/>
  <c r="F114" i="84" s="1"/>
  <c r="D115" i="84"/>
  <c r="F115" i="84" s="1"/>
  <c r="D116" i="84"/>
  <c r="D117" i="84"/>
  <c r="D118" i="84"/>
  <c r="F118" i="84" s="1"/>
  <c r="D119" i="84"/>
  <c r="F119" i="84" s="1"/>
  <c r="D120" i="84"/>
  <c r="D121" i="84"/>
  <c r="D122" i="84"/>
  <c r="F122" i="84" s="1"/>
  <c r="D123" i="84"/>
  <c r="F123" i="84" s="1"/>
  <c r="D124" i="84"/>
  <c r="D125" i="84"/>
  <c r="D126" i="84"/>
  <c r="F126" i="84" s="1"/>
  <c r="D127" i="84"/>
  <c r="F127" i="84" s="1"/>
  <c r="D128" i="84"/>
  <c r="D129" i="84"/>
  <c r="D130" i="84"/>
  <c r="F130" i="84" s="1"/>
  <c r="D131" i="84"/>
  <c r="F131" i="84" s="1"/>
  <c r="D132" i="84"/>
  <c r="D133" i="84"/>
  <c r="D134" i="84"/>
  <c r="F134" i="84" s="1"/>
  <c r="D135" i="84"/>
  <c r="F135" i="84" s="1"/>
  <c r="D136" i="84"/>
  <c r="D137" i="84"/>
  <c r="D138" i="84"/>
  <c r="F138" i="84" s="1"/>
  <c r="D139" i="84"/>
  <c r="F139" i="84" s="1"/>
  <c r="D140" i="84"/>
  <c r="D141" i="84"/>
  <c r="D142" i="84"/>
  <c r="F142" i="84" s="1"/>
  <c r="D143" i="84"/>
  <c r="F143" i="84" s="1"/>
  <c r="D144" i="84"/>
  <c r="D145" i="84"/>
  <c r="D146" i="84"/>
  <c r="F146" i="84" s="1"/>
  <c r="D147" i="84"/>
  <c r="F147" i="84" s="1"/>
  <c r="D148" i="84"/>
  <c r="D149" i="84"/>
  <c r="D150" i="84"/>
  <c r="F150" i="84" s="1"/>
  <c r="D151" i="84"/>
  <c r="F151" i="84" s="1"/>
  <c r="D152" i="84"/>
  <c r="D153" i="84"/>
  <c r="D154" i="84"/>
  <c r="F154" i="84" s="1"/>
  <c r="D155" i="84"/>
  <c r="F155" i="84" s="1"/>
  <c r="D156" i="84"/>
  <c r="D157" i="84"/>
  <c r="D158" i="84"/>
  <c r="F158" i="84" s="1"/>
  <c r="D159" i="84"/>
  <c r="F159" i="84" s="1"/>
  <c r="D160" i="84"/>
  <c r="D161" i="84"/>
  <c r="D162" i="84"/>
  <c r="F162" i="84" s="1"/>
  <c r="D163" i="84"/>
  <c r="F163" i="84" s="1"/>
  <c r="D25" i="84"/>
  <c r="D26" i="84"/>
  <c r="D27" i="84"/>
  <c r="D28" i="84"/>
  <c r="F28" i="84" s="1"/>
  <c r="D29" i="84"/>
  <c r="D30" i="84"/>
  <c r="D31" i="84"/>
  <c r="F31" i="84" s="1"/>
  <c r="D32" i="84"/>
  <c r="D33" i="84"/>
  <c r="D34" i="84"/>
  <c r="D35" i="84"/>
  <c r="D36" i="84"/>
  <c r="D37" i="84"/>
  <c r="D12" i="84"/>
  <c r="D13" i="84"/>
  <c r="F13" i="84" s="1"/>
  <c r="D14" i="84"/>
  <c r="F14" i="84" s="1"/>
  <c r="D15" i="84"/>
  <c r="D16" i="84"/>
  <c r="D17" i="84"/>
  <c r="F17" i="84" s="1"/>
  <c r="D18" i="84"/>
  <c r="F18" i="84" s="1"/>
  <c r="D19" i="84"/>
  <c r="D20" i="84"/>
  <c r="D21" i="84"/>
  <c r="F21" i="84" s="1"/>
  <c r="D22" i="84"/>
  <c r="F22" i="84" s="1"/>
  <c r="D23" i="84"/>
  <c r="D24" i="84"/>
  <c r="D11" i="84"/>
  <c r="M102" i="80"/>
  <c r="D116" i="75"/>
  <c r="D115" i="75"/>
  <c r="D114" i="75"/>
  <c r="D113" i="75"/>
  <c r="D112" i="75"/>
  <c r="D111" i="75"/>
  <c r="D110" i="75"/>
  <c r="D109" i="75"/>
  <c r="D108" i="75"/>
  <c r="D107" i="75"/>
  <c r="D106" i="75"/>
  <c r="D105" i="75"/>
  <c r="D104" i="75"/>
  <c r="D103" i="75"/>
  <c r="D102" i="75"/>
  <c r="D101" i="75"/>
  <c r="D100" i="75"/>
  <c r="D99" i="75"/>
  <c r="D98" i="75"/>
  <c r="D97" i="75"/>
  <c r="D96" i="75"/>
  <c r="D95" i="75"/>
  <c r="D94" i="75"/>
  <c r="D93" i="75"/>
  <c r="D92" i="75"/>
  <c r="D91" i="75"/>
  <c r="D90" i="75"/>
  <c r="D89" i="75"/>
  <c r="D88" i="75"/>
  <c r="D87" i="75"/>
  <c r="D86" i="75"/>
  <c r="D85" i="75"/>
  <c r="D84" i="75"/>
  <c r="D83" i="75"/>
  <c r="D82" i="75"/>
  <c r="D81" i="75"/>
  <c r="D80" i="75"/>
  <c r="D79" i="75"/>
  <c r="D78" i="75"/>
  <c r="D77" i="75"/>
  <c r="D76" i="75"/>
  <c r="D75" i="75"/>
  <c r="D74" i="75"/>
  <c r="D73" i="75"/>
  <c r="D72" i="75"/>
  <c r="D71" i="75"/>
  <c r="D70" i="75"/>
  <c r="D69" i="75"/>
  <c r="D68" i="75"/>
  <c r="D67" i="75"/>
  <c r="D66" i="75"/>
  <c r="D65" i="75"/>
  <c r="D64" i="75"/>
  <c r="D63" i="75"/>
  <c r="D62" i="75"/>
  <c r="D61" i="75"/>
  <c r="D60" i="75"/>
  <c r="D59" i="75"/>
  <c r="D58" i="75"/>
  <c r="D57" i="75"/>
  <c r="D56" i="75"/>
  <c r="D55" i="75"/>
  <c r="D54" i="75"/>
  <c r="D53" i="75"/>
  <c r="D52" i="75"/>
  <c r="D51" i="75"/>
  <c r="D50" i="75"/>
  <c r="D49" i="75"/>
  <c r="D48" i="75"/>
  <c r="D47" i="75"/>
  <c r="D46" i="75"/>
  <c r="D45" i="75"/>
  <c r="D44" i="75"/>
  <c r="D43" i="75"/>
  <c r="D42" i="75"/>
  <c r="D36" i="75"/>
  <c r="F36" i="75" s="1"/>
  <c r="D37" i="75"/>
  <c r="D38" i="75"/>
  <c r="D39" i="75"/>
  <c r="D29" i="75"/>
  <c r="D30" i="75"/>
  <c r="D31" i="75"/>
  <c r="D32" i="75"/>
  <c r="D33" i="75"/>
  <c r="D34" i="75"/>
  <c r="D35" i="75"/>
  <c r="D19" i="75"/>
  <c r="F19" i="75" s="1"/>
  <c r="D20" i="75"/>
  <c r="F20" i="75" s="1"/>
  <c r="D21" i="75"/>
  <c r="D22" i="75"/>
  <c r="D23" i="75"/>
  <c r="D24" i="75"/>
  <c r="F24" i="75" s="1"/>
  <c r="D25" i="75"/>
  <c r="D26" i="75"/>
  <c r="D27" i="75"/>
  <c r="D28" i="75"/>
  <c r="F28" i="75" s="1"/>
  <c r="D15" i="75"/>
  <c r="D16" i="75"/>
  <c r="D17" i="75"/>
  <c r="F17" i="75" s="1"/>
  <c r="D18" i="75"/>
  <c r="F18" i="75" s="1"/>
  <c r="D12" i="75"/>
  <c r="D13" i="75"/>
  <c r="D14" i="75"/>
  <c r="D11" i="75"/>
  <c r="D10" i="75"/>
  <c r="D72" i="74"/>
  <c r="D12" i="72"/>
  <c r="F12" i="72" s="1"/>
  <c r="D13" i="72"/>
  <c r="F13" i="72" s="1"/>
  <c r="D14" i="72"/>
  <c r="D15" i="72"/>
  <c r="D16" i="72"/>
  <c r="F16" i="72" s="1"/>
  <c r="D17" i="72"/>
  <c r="F17" i="72" s="1"/>
  <c r="D18" i="72"/>
  <c r="D19" i="72"/>
  <c r="D20" i="72"/>
  <c r="F20" i="72" s="1"/>
  <c r="D21" i="72"/>
  <c r="F21" i="72" s="1"/>
  <c r="D22" i="72"/>
  <c r="D23" i="72"/>
  <c r="D24" i="72"/>
  <c r="F24" i="72" s="1"/>
  <c r="D25" i="72"/>
  <c r="F25" i="72" s="1"/>
  <c r="D26" i="72"/>
  <c r="D27" i="72"/>
  <c r="D28" i="72"/>
  <c r="F28" i="72" s="1"/>
  <c r="D29" i="72"/>
  <c r="F29" i="72" s="1"/>
  <c r="D30" i="72"/>
  <c r="D31" i="72"/>
  <c r="D32" i="72"/>
  <c r="F32" i="72" s="1"/>
  <c r="D33" i="72"/>
  <c r="F33" i="72" s="1"/>
  <c r="D34" i="72"/>
  <c r="D35" i="72"/>
  <c r="D36" i="72"/>
  <c r="F36" i="72" s="1"/>
  <c r="D37" i="72"/>
  <c r="F37" i="72" s="1"/>
  <c r="D38" i="72"/>
  <c r="D39" i="72"/>
  <c r="D40" i="72"/>
  <c r="F40" i="72" s="1"/>
  <c r="D41" i="72"/>
  <c r="F41" i="72" s="1"/>
  <c r="D42" i="72"/>
  <c r="D43" i="72"/>
  <c r="D44" i="72"/>
  <c r="F44" i="72" s="1"/>
  <c r="D45" i="72"/>
  <c r="F45" i="72" s="1"/>
  <c r="D46" i="72"/>
  <c r="D47" i="72"/>
  <c r="D48" i="72"/>
  <c r="F48" i="72" s="1"/>
  <c r="D49" i="72"/>
  <c r="F49" i="72" s="1"/>
  <c r="D50" i="72"/>
  <c r="D51" i="72"/>
  <c r="D52" i="72"/>
  <c r="F52" i="72" s="1"/>
  <c r="D53" i="72"/>
  <c r="F53" i="72" s="1"/>
  <c r="D54" i="72"/>
  <c r="D55" i="72"/>
  <c r="D56" i="72"/>
  <c r="F56" i="72" s="1"/>
  <c r="D57" i="72"/>
  <c r="F57" i="72" s="1"/>
  <c r="D58" i="72"/>
  <c r="D59" i="72"/>
  <c r="D60" i="72"/>
  <c r="F60" i="72" s="1"/>
  <c r="D61" i="72"/>
  <c r="F61" i="72" s="1"/>
  <c r="D62" i="72"/>
  <c r="D63" i="72"/>
  <c r="D64" i="72"/>
  <c r="F64" i="72" s="1"/>
  <c r="D65" i="72"/>
  <c r="F65" i="72" s="1"/>
  <c r="D66" i="72"/>
  <c r="D67" i="72"/>
  <c r="D68" i="72"/>
  <c r="F68" i="72" s="1"/>
  <c r="D69" i="72"/>
  <c r="F69" i="72" s="1"/>
  <c r="D70" i="72"/>
  <c r="D71" i="72"/>
  <c r="D72" i="72"/>
  <c r="F72" i="72" s="1"/>
  <c r="D73" i="72"/>
  <c r="F73" i="72" s="1"/>
  <c r="D74" i="72"/>
  <c r="D75" i="72"/>
  <c r="D76" i="72"/>
  <c r="F76" i="72" s="1"/>
  <c r="D77" i="72"/>
  <c r="F77" i="72" s="1"/>
  <c r="D78" i="72"/>
  <c r="D79" i="72"/>
  <c r="D80" i="72"/>
  <c r="F80" i="72" s="1"/>
  <c r="D81" i="72"/>
  <c r="F81" i="72" s="1"/>
  <c r="D82" i="72"/>
  <c r="D83" i="72"/>
  <c r="D84" i="72"/>
  <c r="F84" i="72" s="1"/>
  <c r="D85" i="72"/>
  <c r="F85" i="72" s="1"/>
  <c r="D86" i="72"/>
  <c r="D87" i="72"/>
  <c r="D88" i="72"/>
  <c r="F88" i="72" s="1"/>
  <c r="D89" i="72"/>
  <c r="D90" i="72"/>
  <c r="D91" i="72"/>
  <c r="D92" i="72"/>
  <c r="D93" i="72"/>
  <c r="D94" i="72"/>
  <c r="D95" i="72"/>
  <c r="D96" i="72"/>
  <c r="D97" i="72"/>
  <c r="D98" i="72"/>
  <c r="D99" i="72"/>
  <c r="D100" i="72"/>
  <c r="F100" i="72" s="1"/>
  <c r="D101" i="72"/>
  <c r="F101" i="72" s="1"/>
  <c r="D102" i="72"/>
  <c r="D103" i="72"/>
  <c r="D104" i="72"/>
  <c r="D105" i="72"/>
  <c r="F105" i="72" s="1"/>
  <c r="D106" i="72"/>
  <c r="D107" i="72"/>
  <c r="D108" i="72"/>
  <c r="D109" i="72"/>
  <c r="F109" i="72" s="1"/>
  <c r="D110" i="72"/>
  <c r="D111" i="72"/>
  <c r="D112" i="72"/>
  <c r="F112" i="72" s="1"/>
  <c r="D113" i="72"/>
  <c r="F113" i="72" s="1"/>
  <c r="D114" i="72"/>
  <c r="D115" i="72"/>
  <c r="D116" i="72"/>
  <c r="D117" i="72"/>
  <c r="F117" i="72" s="1"/>
  <c r="D118" i="72"/>
  <c r="D119" i="72"/>
  <c r="D120" i="72"/>
  <c r="D121" i="72"/>
  <c r="F121" i="72" s="1"/>
  <c r="D122" i="72"/>
  <c r="D123" i="72"/>
  <c r="D124" i="72"/>
  <c r="F124" i="72" s="1"/>
  <c r="D125" i="72"/>
  <c r="F125" i="72" s="1"/>
  <c r="D126" i="72"/>
  <c r="D127" i="72"/>
  <c r="D128" i="72"/>
  <c r="F128" i="72" s="1"/>
  <c r="D129" i="72"/>
  <c r="F129" i="72" s="1"/>
  <c r="D130" i="72"/>
  <c r="D131" i="72"/>
  <c r="D132" i="72"/>
  <c r="F132" i="72" s="1"/>
  <c r="D133" i="72"/>
  <c r="F133" i="72" s="1"/>
  <c r="D134" i="72"/>
  <c r="D135" i="72"/>
  <c r="D136" i="72"/>
  <c r="F136" i="72" s="1"/>
  <c r="D137" i="72"/>
  <c r="F137" i="72" s="1"/>
  <c r="D138" i="72"/>
  <c r="D139" i="72"/>
  <c r="D140" i="72"/>
  <c r="F140" i="72" s="1"/>
  <c r="D141" i="72"/>
  <c r="F141" i="72" s="1"/>
  <c r="D142" i="72"/>
  <c r="D143" i="72"/>
  <c r="D144" i="72"/>
  <c r="F144" i="72" s="1"/>
  <c r="D145" i="72"/>
  <c r="F145" i="72" s="1"/>
  <c r="D146" i="72"/>
  <c r="D147" i="72"/>
  <c r="D148" i="72"/>
  <c r="F148" i="72" s="1"/>
  <c r="D149" i="72"/>
  <c r="F149" i="72" s="1"/>
  <c r="D150" i="72"/>
  <c r="D151" i="72"/>
  <c r="D152" i="72"/>
  <c r="F152" i="72" s="1"/>
  <c r="D153" i="72"/>
  <c r="F153" i="72" s="1"/>
  <c r="D154" i="72"/>
  <c r="D155" i="72"/>
  <c r="D156" i="72"/>
  <c r="F156" i="72" s="1"/>
  <c r="D157" i="72"/>
  <c r="F157" i="72" s="1"/>
  <c r="D158" i="72"/>
  <c r="D159" i="72"/>
  <c r="D160" i="72"/>
  <c r="F160" i="72" s="1"/>
  <c r="D161" i="72"/>
  <c r="F161" i="72" s="1"/>
  <c r="D162" i="72"/>
  <c r="D163" i="72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D55" i="71"/>
  <c r="D56" i="71"/>
  <c r="D57" i="71"/>
  <c r="D58" i="71"/>
  <c r="D59" i="71"/>
  <c r="D60" i="71"/>
  <c r="D61" i="71"/>
  <c r="D62" i="71"/>
  <c r="D63" i="71"/>
  <c r="D64" i="71"/>
  <c r="D65" i="71"/>
  <c r="D66" i="71"/>
  <c r="D67" i="71"/>
  <c r="D68" i="71"/>
  <c r="D69" i="71"/>
  <c r="D70" i="71"/>
  <c r="D71" i="71"/>
  <c r="D72" i="71"/>
  <c r="D73" i="71"/>
  <c r="D74" i="71"/>
  <c r="D75" i="71"/>
  <c r="D76" i="71"/>
  <c r="D77" i="71"/>
  <c r="D78" i="71"/>
  <c r="D79" i="71"/>
  <c r="D80" i="71"/>
  <c r="D81" i="71"/>
  <c r="D82" i="71"/>
  <c r="D83" i="71"/>
  <c r="D84" i="71"/>
  <c r="D85" i="71"/>
  <c r="D86" i="71"/>
  <c r="D87" i="71"/>
  <c r="D88" i="71"/>
  <c r="D89" i="71"/>
  <c r="D90" i="71"/>
  <c r="D91" i="71"/>
  <c r="D92" i="71"/>
  <c r="D93" i="71"/>
  <c r="D94" i="71"/>
  <c r="D95" i="71"/>
  <c r="D96" i="71"/>
  <c r="D97" i="71"/>
  <c r="D98" i="71"/>
  <c r="D99" i="71"/>
  <c r="D100" i="71"/>
  <c r="D101" i="71"/>
  <c r="D102" i="71"/>
  <c r="D103" i="71"/>
  <c r="D104" i="71"/>
  <c r="D105" i="71"/>
  <c r="D106" i="71"/>
  <c r="D107" i="71"/>
  <c r="D108" i="71"/>
  <c r="D109" i="71"/>
  <c r="D110" i="71"/>
  <c r="D111" i="71"/>
  <c r="D112" i="71"/>
  <c r="D113" i="71"/>
  <c r="D114" i="71"/>
  <c r="D115" i="71"/>
  <c r="D116" i="71"/>
  <c r="D117" i="71"/>
  <c r="D118" i="71"/>
  <c r="D119" i="71"/>
  <c r="D120" i="71"/>
  <c r="D121" i="71"/>
  <c r="D122" i="71"/>
  <c r="D123" i="71"/>
  <c r="D124" i="71"/>
  <c r="D125" i="71"/>
  <c r="D126" i="71"/>
  <c r="D127" i="71"/>
  <c r="D128" i="71"/>
  <c r="D129" i="71"/>
  <c r="D130" i="71"/>
  <c r="D131" i="71"/>
  <c r="D132" i="71"/>
  <c r="D133" i="71"/>
  <c r="D134" i="71"/>
  <c r="D135" i="71"/>
  <c r="D136" i="71"/>
  <c r="D137" i="71"/>
  <c r="D138" i="71"/>
  <c r="D139" i="71"/>
  <c r="D140" i="71"/>
  <c r="D141" i="71"/>
  <c r="D142" i="71"/>
  <c r="D143" i="71"/>
  <c r="D144" i="71"/>
  <c r="D145" i="71"/>
  <c r="D146" i="71"/>
  <c r="D147" i="71"/>
  <c r="D148" i="71"/>
  <c r="D149" i="71"/>
  <c r="D150" i="71"/>
  <c r="D151" i="71"/>
  <c r="D152" i="71"/>
  <c r="D153" i="71"/>
  <c r="D154" i="71"/>
  <c r="D155" i="71"/>
  <c r="D156" i="71"/>
  <c r="D157" i="71"/>
  <c r="D158" i="71"/>
  <c r="D159" i="71"/>
  <c r="D160" i="71"/>
  <c r="D161" i="71"/>
  <c r="D162" i="71"/>
  <c r="D163" i="71"/>
  <c r="D12" i="71"/>
  <c r="D13" i="71"/>
  <c r="D14" i="71"/>
  <c r="D11" i="71"/>
  <c r="N115" i="74"/>
  <c r="D115" i="74"/>
  <c r="F115" i="74" s="1"/>
  <c r="P10" i="94"/>
  <c r="J164" i="94"/>
  <c r="J166" i="93"/>
  <c r="J165" i="90"/>
  <c r="J164" i="89"/>
  <c r="J165" i="88"/>
  <c r="J165" i="87"/>
  <c r="J165" i="86"/>
  <c r="J166" i="85"/>
  <c r="J165" i="83"/>
  <c r="J165" i="82"/>
  <c r="J12" i="82"/>
  <c r="M12" i="82" s="1"/>
  <c r="J165" i="81"/>
  <c r="J165" i="80"/>
  <c r="J165" i="79"/>
  <c r="M11" i="79"/>
  <c r="J165" i="78"/>
  <c r="J165" i="77"/>
  <c r="J166" i="74"/>
  <c r="C168" i="74"/>
  <c r="J165" i="73"/>
  <c r="N114" i="72"/>
  <c r="J166" i="71"/>
  <c r="M12" i="71"/>
  <c r="J166" i="56"/>
  <c r="D161" i="56"/>
  <c r="M11" i="56"/>
  <c r="J116" i="82"/>
  <c r="M116" i="82" s="1"/>
  <c r="M11" i="94"/>
  <c r="M12" i="94"/>
  <c r="M13" i="94"/>
  <c r="M14" i="94"/>
  <c r="M15" i="94"/>
  <c r="N15" i="94" s="1"/>
  <c r="M16" i="94"/>
  <c r="N16" i="94" s="1"/>
  <c r="M17" i="94"/>
  <c r="M18" i="94"/>
  <c r="M19" i="94"/>
  <c r="N19" i="94" s="1"/>
  <c r="M20" i="94"/>
  <c r="N20" i="94" s="1"/>
  <c r="M21" i="94"/>
  <c r="M22" i="94"/>
  <c r="N22" i="94" s="1"/>
  <c r="M23" i="94"/>
  <c r="M24" i="94"/>
  <c r="M25" i="94"/>
  <c r="N25" i="94" s="1"/>
  <c r="M26" i="94"/>
  <c r="M27" i="94"/>
  <c r="M28" i="94"/>
  <c r="M29" i="94"/>
  <c r="N29" i="94" s="1"/>
  <c r="M30" i="94"/>
  <c r="N30" i="94" s="1"/>
  <c r="M31" i="94"/>
  <c r="N31" i="94" s="1"/>
  <c r="M32" i="94"/>
  <c r="M33" i="94"/>
  <c r="M34" i="94"/>
  <c r="M35" i="94"/>
  <c r="M36" i="94"/>
  <c r="M37" i="94"/>
  <c r="M38" i="94"/>
  <c r="M39" i="94"/>
  <c r="M40" i="94"/>
  <c r="M41" i="94"/>
  <c r="M42" i="94"/>
  <c r="M43" i="94"/>
  <c r="M44" i="94"/>
  <c r="N44" i="94" s="1"/>
  <c r="M45" i="94"/>
  <c r="N45" i="94" s="1"/>
  <c r="M46" i="94"/>
  <c r="N46" i="94" s="1"/>
  <c r="M47" i="94"/>
  <c r="N47" i="94" s="1"/>
  <c r="M48" i="94"/>
  <c r="N48" i="94" s="1"/>
  <c r="M49" i="94"/>
  <c r="N49" i="94" s="1"/>
  <c r="M50" i="94"/>
  <c r="N50" i="94" s="1"/>
  <c r="M51" i="94"/>
  <c r="N51" i="94" s="1"/>
  <c r="M52" i="94"/>
  <c r="N52" i="94" s="1"/>
  <c r="M53" i="94"/>
  <c r="N53" i="94" s="1"/>
  <c r="M54" i="94"/>
  <c r="N54" i="94" s="1"/>
  <c r="M55" i="94"/>
  <c r="N55" i="94" s="1"/>
  <c r="M56" i="94"/>
  <c r="N56" i="94" s="1"/>
  <c r="M57" i="94"/>
  <c r="N57" i="94" s="1"/>
  <c r="M58" i="94"/>
  <c r="N58" i="94" s="1"/>
  <c r="M59" i="94"/>
  <c r="N59" i="94" s="1"/>
  <c r="M60" i="94"/>
  <c r="N60" i="94" s="1"/>
  <c r="M61" i="94"/>
  <c r="N61" i="94" s="1"/>
  <c r="M62" i="94"/>
  <c r="N62" i="94" s="1"/>
  <c r="M63" i="94"/>
  <c r="N63" i="94" s="1"/>
  <c r="M64" i="94"/>
  <c r="N64" i="94" s="1"/>
  <c r="M65" i="94"/>
  <c r="N65" i="94" s="1"/>
  <c r="M66" i="94"/>
  <c r="N66" i="94" s="1"/>
  <c r="M67" i="94"/>
  <c r="N67" i="94" s="1"/>
  <c r="M68" i="94"/>
  <c r="N68" i="94" s="1"/>
  <c r="M69" i="94"/>
  <c r="N69" i="94" s="1"/>
  <c r="M70" i="94"/>
  <c r="N70" i="94" s="1"/>
  <c r="M71" i="94"/>
  <c r="N71" i="94" s="1"/>
  <c r="M72" i="94"/>
  <c r="N72" i="94" s="1"/>
  <c r="M73" i="94"/>
  <c r="N73" i="94" s="1"/>
  <c r="M74" i="94"/>
  <c r="N74" i="94" s="1"/>
  <c r="M75" i="94"/>
  <c r="N75" i="94" s="1"/>
  <c r="M76" i="94"/>
  <c r="N76" i="94" s="1"/>
  <c r="M77" i="94"/>
  <c r="N77" i="94" s="1"/>
  <c r="M78" i="94"/>
  <c r="N78" i="94" s="1"/>
  <c r="M79" i="94"/>
  <c r="N79" i="94" s="1"/>
  <c r="M80" i="94"/>
  <c r="N80" i="94" s="1"/>
  <c r="M81" i="94"/>
  <c r="N81" i="94" s="1"/>
  <c r="M82" i="94"/>
  <c r="N82" i="94" s="1"/>
  <c r="M83" i="94"/>
  <c r="N83" i="94" s="1"/>
  <c r="M84" i="94"/>
  <c r="N84" i="94" s="1"/>
  <c r="M85" i="94"/>
  <c r="N85" i="94" s="1"/>
  <c r="M86" i="94"/>
  <c r="N86" i="94" s="1"/>
  <c r="M87" i="94"/>
  <c r="N87" i="94" s="1"/>
  <c r="M88" i="94"/>
  <c r="N88" i="94" s="1"/>
  <c r="M89" i="94"/>
  <c r="N89" i="94" s="1"/>
  <c r="M90" i="94"/>
  <c r="N90" i="94" s="1"/>
  <c r="M91" i="94"/>
  <c r="N91" i="94" s="1"/>
  <c r="M92" i="94"/>
  <c r="M93" i="94"/>
  <c r="N93" i="94" s="1"/>
  <c r="M94" i="94"/>
  <c r="N94" i="94" s="1"/>
  <c r="M95" i="94"/>
  <c r="N95" i="94" s="1"/>
  <c r="M96" i="94"/>
  <c r="N96" i="94" s="1"/>
  <c r="M97" i="94"/>
  <c r="N97" i="94" s="1"/>
  <c r="M98" i="94"/>
  <c r="N98" i="94" s="1"/>
  <c r="M99" i="94"/>
  <c r="N99" i="94" s="1"/>
  <c r="M100" i="94"/>
  <c r="N100" i="94" s="1"/>
  <c r="M101" i="94"/>
  <c r="N101" i="94" s="1"/>
  <c r="M102" i="94"/>
  <c r="N102" i="94" s="1"/>
  <c r="M103" i="94"/>
  <c r="N103" i="94" s="1"/>
  <c r="M104" i="94"/>
  <c r="N104" i="94" s="1"/>
  <c r="M105" i="94"/>
  <c r="M106" i="94"/>
  <c r="M107" i="94"/>
  <c r="M108" i="94"/>
  <c r="M109" i="94"/>
  <c r="M110" i="94"/>
  <c r="M111" i="94"/>
  <c r="M112" i="94"/>
  <c r="M113" i="94"/>
  <c r="M114" i="94"/>
  <c r="M115" i="94"/>
  <c r="N115" i="94" s="1"/>
  <c r="M116" i="94"/>
  <c r="N116" i="94" s="1"/>
  <c r="M117" i="94"/>
  <c r="N117" i="94" s="1"/>
  <c r="M118" i="94"/>
  <c r="N118" i="94" s="1"/>
  <c r="M119" i="94"/>
  <c r="N119" i="94" s="1"/>
  <c r="M120" i="94"/>
  <c r="N120" i="94" s="1"/>
  <c r="M121" i="94"/>
  <c r="N121" i="94" s="1"/>
  <c r="M122" i="94"/>
  <c r="N122" i="94" s="1"/>
  <c r="M123" i="94"/>
  <c r="N123" i="94" s="1"/>
  <c r="M124" i="94"/>
  <c r="N124" i="94" s="1"/>
  <c r="M125" i="94"/>
  <c r="N125" i="94" s="1"/>
  <c r="M126" i="94"/>
  <c r="N126" i="94" s="1"/>
  <c r="M127" i="94"/>
  <c r="N127" i="94" s="1"/>
  <c r="M128" i="94"/>
  <c r="N128" i="94" s="1"/>
  <c r="M129" i="94"/>
  <c r="N129" i="94" s="1"/>
  <c r="M130" i="94"/>
  <c r="N130" i="94" s="1"/>
  <c r="M131" i="94"/>
  <c r="N131" i="94" s="1"/>
  <c r="M132" i="94"/>
  <c r="N132" i="94" s="1"/>
  <c r="M133" i="94"/>
  <c r="N133" i="94" s="1"/>
  <c r="M134" i="94"/>
  <c r="N134" i="94" s="1"/>
  <c r="M135" i="94"/>
  <c r="N135" i="94" s="1"/>
  <c r="M136" i="94"/>
  <c r="N136" i="94" s="1"/>
  <c r="M137" i="94"/>
  <c r="N137" i="94" s="1"/>
  <c r="M138" i="94"/>
  <c r="N138" i="94" s="1"/>
  <c r="M139" i="94"/>
  <c r="N139" i="94" s="1"/>
  <c r="M140" i="94"/>
  <c r="N140" i="94" s="1"/>
  <c r="M141" i="94"/>
  <c r="N141" i="94" s="1"/>
  <c r="M142" i="94"/>
  <c r="N142" i="94" s="1"/>
  <c r="M143" i="94"/>
  <c r="N143" i="94" s="1"/>
  <c r="M144" i="94"/>
  <c r="N144" i="94" s="1"/>
  <c r="M145" i="94"/>
  <c r="N145" i="94" s="1"/>
  <c r="M146" i="94"/>
  <c r="N146" i="94" s="1"/>
  <c r="M147" i="94"/>
  <c r="N147" i="94" s="1"/>
  <c r="M148" i="94"/>
  <c r="N148" i="94" s="1"/>
  <c r="M150" i="94"/>
  <c r="N150" i="94" s="1"/>
  <c r="M151" i="94"/>
  <c r="N151" i="94" s="1"/>
  <c r="M152" i="94"/>
  <c r="N152" i="94" s="1"/>
  <c r="M153" i="94"/>
  <c r="N153" i="94" s="1"/>
  <c r="M154" i="94"/>
  <c r="N154" i="94" s="1"/>
  <c r="M155" i="94"/>
  <c r="N155" i="94" s="1"/>
  <c r="M156" i="94"/>
  <c r="N156" i="94" s="1"/>
  <c r="M157" i="94"/>
  <c r="N157" i="94" s="1"/>
  <c r="M158" i="94"/>
  <c r="N158" i="94" s="1"/>
  <c r="M159" i="94"/>
  <c r="N159" i="94" s="1"/>
  <c r="M160" i="94"/>
  <c r="N160" i="94" s="1"/>
  <c r="M161" i="94"/>
  <c r="N161" i="94" s="1"/>
  <c r="M162" i="94"/>
  <c r="N162" i="94" s="1"/>
  <c r="M10" i="94"/>
  <c r="F12" i="94"/>
  <c r="F13" i="94"/>
  <c r="F14" i="94"/>
  <c r="F16" i="94"/>
  <c r="F17" i="94"/>
  <c r="F18" i="94"/>
  <c r="F20" i="94"/>
  <c r="F21" i="94"/>
  <c r="F24" i="94"/>
  <c r="F25" i="94"/>
  <c r="F28" i="94"/>
  <c r="F29" i="94"/>
  <c r="F30" i="94"/>
  <c r="F31" i="94"/>
  <c r="F32" i="94"/>
  <c r="F33" i="94"/>
  <c r="F34" i="94"/>
  <c r="F35" i="94"/>
  <c r="F36" i="94"/>
  <c r="F37" i="94"/>
  <c r="F40" i="94"/>
  <c r="F41" i="94"/>
  <c r="F42" i="94"/>
  <c r="F44" i="94"/>
  <c r="F45" i="94"/>
  <c r="F46" i="94"/>
  <c r="F48" i="94"/>
  <c r="F49" i="94"/>
  <c r="F52" i="94"/>
  <c r="F53" i="94"/>
  <c r="F54" i="94"/>
  <c r="F56" i="94"/>
  <c r="F57" i="94"/>
  <c r="F58" i="94"/>
  <c r="F60" i="94"/>
  <c r="F61" i="94"/>
  <c r="F64" i="94"/>
  <c r="F65" i="94"/>
  <c r="F66" i="94"/>
  <c r="F68" i="94"/>
  <c r="F69" i="94"/>
  <c r="F72" i="94"/>
  <c r="F73" i="94"/>
  <c r="F76" i="94"/>
  <c r="F77" i="94"/>
  <c r="F78" i="94"/>
  <c r="F79" i="94"/>
  <c r="F80" i="94"/>
  <c r="F81" i="94"/>
  <c r="F82" i="94"/>
  <c r="F83" i="94"/>
  <c r="F84" i="94"/>
  <c r="F85" i="94"/>
  <c r="F88" i="94"/>
  <c r="F89" i="94"/>
  <c r="F90" i="94"/>
  <c r="F92" i="94"/>
  <c r="F93" i="94"/>
  <c r="F94" i="94"/>
  <c r="F96" i="94"/>
  <c r="F97" i="94"/>
  <c r="F100" i="94"/>
  <c r="F101" i="94"/>
  <c r="F104" i="94"/>
  <c r="F105" i="94"/>
  <c r="F106" i="94"/>
  <c r="F108" i="94"/>
  <c r="F109" i="94"/>
  <c r="F112" i="94"/>
  <c r="F113" i="94"/>
  <c r="F114" i="94"/>
  <c r="F116" i="94"/>
  <c r="F117" i="94"/>
  <c r="F118" i="94"/>
  <c r="F120" i="94"/>
  <c r="F121" i="94"/>
  <c r="F124" i="94"/>
  <c r="F125" i="94"/>
  <c r="F126" i="94"/>
  <c r="F128" i="94"/>
  <c r="F129" i="94"/>
  <c r="F130" i="94"/>
  <c r="F132" i="94"/>
  <c r="F133" i="94"/>
  <c r="F136" i="94"/>
  <c r="F137" i="94"/>
  <c r="F138" i="94"/>
  <c r="F140" i="94"/>
  <c r="F141" i="94"/>
  <c r="F142" i="94"/>
  <c r="F144" i="94"/>
  <c r="F145" i="94"/>
  <c r="F148" i="94"/>
  <c r="F149" i="94"/>
  <c r="F150" i="94"/>
  <c r="F152" i="94"/>
  <c r="F153" i="94"/>
  <c r="F154" i="94"/>
  <c r="F156" i="94"/>
  <c r="F157" i="94"/>
  <c r="F160" i="94"/>
  <c r="F161" i="94"/>
  <c r="F162" i="94"/>
  <c r="F10" i="94"/>
  <c r="M12" i="93"/>
  <c r="M13" i="93"/>
  <c r="M14" i="93"/>
  <c r="M15" i="93"/>
  <c r="M16" i="93"/>
  <c r="M17" i="93"/>
  <c r="M18" i="93"/>
  <c r="M19" i="93"/>
  <c r="M20" i="93"/>
  <c r="M21" i="93"/>
  <c r="M22" i="93"/>
  <c r="M23" i="93"/>
  <c r="M24" i="93"/>
  <c r="M25" i="93"/>
  <c r="M26" i="93"/>
  <c r="M27" i="93"/>
  <c r="M28" i="93"/>
  <c r="M29" i="93"/>
  <c r="M30" i="93"/>
  <c r="M31" i="93"/>
  <c r="M32" i="93"/>
  <c r="M33" i="93"/>
  <c r="M34" i="93"/>
  <c r="M35" i="93"/>
  <c r="M36" i="93"/>
  <c r="M37" i="93"/>
  <c r="M38" i="93"/>
  <c r="M39" i="93"/>
  <c r="M40" i="93"/>
  <c r="M41" i="93"/>
  <c r="M42" i="93"/>
  <c r="M43" i="93"/>
  <c r="M44" i="93"/>
  <c r="M45" i="93"/>
  <c r="M46" i="93"/>
  <c r="M47" i="93"/>
  <c r="M48" i="93"/>
  <c r="M49" i="93"/>
  <c r="M50" i="93"/>
  <c r="M51" i="93"/>
  <c r="M52" i="93"/>
  <c r="M53" i="93"/>
  <c r="M54" i="93"/>
  <c r="M55" i="93"/>
  <c r="M56" i="93"/>
  <c r="M57" i="93"/>
  <c r="M58" i="93"/>
  <c r="M59" i="93"/>
  <c r="M60" i="93"/>
  <c r="M61" i="93"/>
  <c r="M62" i="93"/>
  <c r="M63" i="93"/>
  <c r="M64" i="93"/>
  <c r="M65" i="93"/>
  <c r="M66" i="93"/>
  <c r="M67" i="93"/>
  <c r="M68" i="93"/>
  <c r="M69" i="93"/>
  <c r="M70" i="93"/>
  <c r="M71" i="93"/>
  <c r="M72" i="93"/>
  <c r="M73" i="93"/>
  <c r="M74" i="93"/>
  <c r="M75" i="93"/>
  <c r="N75" i="93" s="1"/>
  <c r="M76" i="93"/>
  <c r="N76" i="93" s="1"/>
  <c r="M77" i="93"/>
  <c r="N77" i="93" s="1"/>
  <c r="M78" i="93"/>
  <c r="N78" i="93" s="1"/>
  <c r="M79" i="93"/>
  <c r="N79" i="93" s="1"/>
  <c r="M80" i="93"/>
  <c r="N80" i="93" s="1"/>
  <c r="M81" i="93"/>
  <c r="N81" i="93" s="1"/>
  <c r="M82" i="93"/>
  <c r="N82" i="93" s="1"/>
  <c r="M83" i="93"/>
  <c r="N83" i="93" s="1"/>
  <c r="M84" i="93"/>
  <c r="N84" i="93" s="1"/>
  <c r="M85" i="93"/>
  <c r="N85" i="93" s="1"/>
  <c r="M86" i="93"/>
  <c r="N86" i="93" s="1"/>
  <c r="M87" i="93"/>
  <c r="N87" i="93" s="1"/>
  <c r="M88" i="93"/>
  <c r="N88" i="93" s="1"/>
  <c r="M89" i="93"/>
  <c r="N89" i="93" s="1"/>
  <c r="M90" i="93"/>
  <c r="N90" i="93" s="1"/>
  <c r="M91" i="93"/>
  <c r="N91" i="93" s="1"/>
  <c r="M92" i="93"/>
  <c r="M93" i="93"/>
  <c r="M94" i="93"/>
  <c r="M95" i="93"/>
  <c r="M96" i="93"/>
  <c r="M97" i="93"/>
  <c r="M98" i="93"/>
  <c r="M99" i="93"/>
  <c r="M100" i="93"/>
  <c r="M101" i="93"/>
  <c r="M102" i="93"/>
  <c r="M103" i="93"/>
  <c r="M104" i="93"/>
  <c r="M105" i="93"/>
  <c r="M106" i="93"/>
  <c r="M107" i="93"/>
  <c r="M108" i="93"/>
  <c r="M109" i="93"/>
  <c r="M110" i="93"/>
  <c r="N110" i="93" s="1"/>
  <c r="M111" i="93"/>
  <c r="M112" i="93"/>
  <c r="M113" i="93"/>
  <c r="M114" i="93"/>
  <c r="M115" i="93"/>
  <c r="M116" i="93"/>
  <c r="M117" i="93"/>
  <c r="M118" i="93"/>
  <c r="M119" i="93"/>
  <c r="N119" i="93" s="1"/>
  <c r="M120" i="93"/>
  <c r="N120" i="93" s="1"/>
  <c r="M121" i="93"/>
  <c r="M122" i="93"/>
  <c r="M123" i="93"/>
  <c r="M124" i="93"/>
  <c r="N124" i="93" s="1"/>
  <c r="M125" i="93"/>
  <c r="N125" i="93" s="1"/>
  <c r="M126" i="93"/>
  <c r="M127" i="93"/>
  <c r="N127" i="93" s="1"/>
  <c r="M128" i="93"/>
  <c r="M129" i="93"/>
  <c r="N129" i="93" s="1"/>
  <c r="M130" i="93"/>
  <c r="M131" i="93"/>
  <c r="M132" i="93"/>
  <c r="M133" i="93"/>
  <c r="M134" i="93"/>
  <c r="N134" i="93" s="1"/>
  <c r="M135" i="93"/>
  <c r="N135" i="93" s="1"/>
  <c r="M136" i="93"/>
  <c r="N136" i="93" s="1"/>
  <c r="M137" i="93"/>
  <c r="N137" i="93" s="1"/>
  <c r="M138" i="93"/>
  <c r="N138" i="93" s="1"/>
  <c r="M139" i="93"/>
  <c r="N139" i="93" s="1"/>
  <c r="M140" i="93"/>
  <c r="N140" i="93" s="1"/>
  <c r="M141" i="93"/>
  <c r="N141" i="93" s="1"/>
  <c r="M142" i="93"/>
  <c r="N142" i="93" s="1"/>
  <c r="M143" i="93"/>
  <c r="N143" i="93" s="1"/>
  <c r="M144" i="93"/>
  <c r="N144" i="93" s="1"/>
  <c r="M145" i="93"/>
  <c r="M146" i="93"/>
  <c r="N146" i="93" s="1"/>
  <c r="M147" i="93"/>
  <c r="M148" i="93"/>
  <c r="M149" i="93"/>
  <c r="N149" i="93" s="1"/>
  <c r="M150" i="93"/>
  <c r="M151" i="93"/>
  <c r="N151" i="93" s="1"/>
  <c r="M152" i="93"/>
  <c r="M153" i="93"/>
  <c r="M154" i="93"/>
  <c r="M155" i="93"/>
  <c r="M156" i="93"/>
  <c r="M157" i="93"/>
  <c r="M158" i="93"/>
  <c r="M159" i="93"/>
  <c r="M160" i="93"/>
  <c r="M161" i="93"/>
  <c r="M162" i="93"/>
  <c r="M163" i="93"/>
  <c r="M11" i="93"/>
  <c r="F12" i="93"/>
  <c r="F17" i="93"/>
  <c r="F18" i="93"/>
  <c r="F41" i="93"/>
  <c r="F45" i="93"/>
  <c r="F71" i="93"/>
  <c r="F11" i="93"/>
  <c r="F13" i="93"/>
  <c r="F14" i="93"/>
  <c r="F15" i="93"/>
  <c r="F16" i="93"/>
  <c r="F19" i="93"/>
  <c r="F20" i="93"/>
  <c r="F21" i="93"/>
  <c r="F22" i="93"/>
  <c r="F23" i="93"/>
  <c r="F24" i="93"/>
  <c r="F25" i="93"/>
  <c r="F26" i="93"/>
  <c r="F27" i="93"/>
  <c r="F28" i="93"/>
  <c r="F29" i="93"/>
  <c r="F30" i="93"/>
  <c r="F31" i="93"/>
  <c r="F32" i="93"/>
  <c r="F33" i="93"/>
  <c r="F34" i="93"/>
  <c r="F35" i="93"/>
  <c r="F36" i="93"/>
  <c r="F37" i="93"/>
  <c r="F38" i="93"/>
  <c r="F39" i="93"/>
  <c r="F40" i="93"/>
  <c r="F42" i="93"/>
  <c r="F43" i="93"/>
  <c r="F44" i="93"/>
  <c r="F46" i="93"/>
  <c r="F47" i="93"/>
  <c r="F48" i="93"/>
  <c r="F49" i="93"/>
  <c r="F50" i="93"/>
  <c r="F51" i="93"/>
  <c r="F52" i="93"/>
  <c r="F53" i="93"/>
  <c r="F54" i="93"/>
  <c r="F55" i="93"/>
  <c r="F56" i="93"/>
  <c r="F57" i="93"/>
  <c r="F58" i="93"/>
  <c r="F59" i="93"/>
  <c r="F60" i="93"/>
  <c r="F61" i="93"/>
  <c r="F62" i="93"/>
  <c r="F63" i="93"/>
  <c r="F64" i="93"/>
  <c r="F65" i="93"/>
  <c r="F66" i="93"/>
  <c r="F67" i="93"/>
  <c r="F68" i="93"/>
  <c r="F69" i="93"/>
  <c r="F70" i="93"/>
  <c r="F72" i="93"/>
  <c r="F73" i="93"/>
  <c r="F74" i="93"/>
  <c r="F75" i="93"/>
  <c r="F76" i="93"/>
  <c r="F77" i="93"/>
  <c r="F78" i="93"/>
  <c r="F79" i="93"/>
  <c r="F80" i="93"/>
  <c r="F81" i="93"/>
  <c r="F82" i="93"/>
  <c r="F83" i="93"/>
  <c r="F84" i="93"/>
  <c r="F85" i="93"/>
  <c r="F86" i="93"/>
  <c r="F87" i="93"/>
  <c r="F88" i="93"/>
  <c r="F89" i="93"/>
  <c r="F90" i="93"/>
  <c r="F91" i="93"/>
  <c r="F92" i="93"/>
  <c r="F93" i="93"/>
  <c r="F94" i="93"/>
  <c r="F95" i="93"/>
  <c r="F96" i="93"/>
  <c r="F97" i="93"/>
  <c r="F98" i="93"/>
  <c r="F99" i="93"/>
  <c r="F100" i="93"/>
  <c r="F101" i="93"/>
  <c r="F102" i="93"/>
  <c r="F103" i="93"/>
  <c r="F104" i="93"/>
  <c r="F105" i="93"/>
  <c r="F106" i="93"/>
  <c r="F107" i="93"/>
  <c r="F108" i="93"/>
  <c r="F109" i="93"/>
  <c r="F110" i="93"/>
  <c r="F111" i="93"/>
  <c r="F112" i="93"/>
  <c r="F113" i="93"/>
  <c r="F114" i="93"/>
  <c r="F115" i="93"/>
  <c r="F116" i="93"/>
  <c r="F117" i="93"/>
  <c r="F118" i="93"/>
  <c r="F119" i="93"/>
  <c r="F120" i="93"/>
  <c r="F121" i="93"/>
  <c r="F122" i="93"/>
  <c r="F123" i="93"/>
  <c r="F124" i="93"/>
  <c r="F125" i="93"/>
  <c r="F126" i="93"/>
  <c r="F127" i="93"/>
  <c r="F128" i="93"/>
  <c r="F129" i="93"/>
  <c r="F130" i="93"/>
  <c r="F131" i="93"/>
  <c r="F132" i="93"/>
  <c r="F133" i="93"/>
  <c r="F134" i="93"/>
  <c r="F135" i="93"/>
  <c r="F136" i="93"/>
  <c r="F137" i="93"/>
  <c r="F138" i="93"/>
  <c r="F139" i="93"/>
  <c r="F140" i="93"/>
  <c r="F141" i="93"/>
  <c r="F142" i="93"/>
  <c r="F143" i="93"/>
  <c r="F144" i="93"/>
  <c r="F145" i="93"/>
  <c r="F146" i="93"/>
  <c r="F147" i="93"/>
  <c r="F148" i="93"/>
  <c r="F149" i="93"/>
  <c r="F150" i="93"/>
  <c r="F151" i="93"/>
  <c r="F152" i="93"/>
  <c r="F153" i="93"/>
  <c r="F154" i="93"/>
  <c r="F155" i="93"/>
  <c r="F156" i="93"/>
  <c r="F157" i="93"/>
  <c r="F158" i="93"/>
  <c r="F159" i="93"/>
  <c r="F160" i="93"/>
  <c r="F161" i="93"/>
  <c r="F162" i="93"/>
  <c r="F163" i="93"/>
  <c r="F12" i="92"/>
  <c r="F13" i="92"/>
  <c r="F14" i="92"/>
  <c r="F15" i="92"/>
  <c r="F16" i="92"/>
  <c r="F17" i="92"/>
  <c r="F18" i="92"/>
  <c r="F19" i="92"/>
  <c r="F20" i="92"/>
  <c r="F21" i="92"/>
  <c r="F22" i="92"/>
  <c r="F23" i="92"/>
  <c r="F24" i="92"/>
  <c r="F25" i="92"/>
  <c r="F26" i="92"/>
  <c r="F27" i="92"/>
  <c r="F28" i="92"/>
  <c r="F29" i="92"/>
  <c r="F30" i="92"/>
  <c r="F31" i="92"/>
  <c r="F32" i="92"/>
  <c r="F33" i="92"/>
  <c r="F34" i="92"/>
  <c r="F35" i="92"/>
  <c r="F36" i="92"/>
  <c r="F37" i="92"/>
  <c r="F38" i="92"/>
  <c r="F39" i="92"/>
  <c r="F40" i="92"/>
  <c r="F41" i="92"/>
  <c r="F42" i="92"/>
  <c r="F43" i="92"/>
  <c r="F44" i="92"/>
  <c r="F45" i="92"/>
  <c r="F46" i="92"/>
  <c r="F47" i="92"/>
  <c r="F48" i="92"/>
  <c r="F49" i="92"/>
  <c r="F50" i="92"/>
  <c r="F51" i="92"/>
  <c r="F52" i="92"/>
  <c r="F53" i="92"/>
  <c r="F54" i="92"/>
  <c r="F55" i="92"/>
  <c r="F56" i="92"/>
  <c r="F57" i="92"/>
  <c r="F58" i="92"/>
  <c r="F59" i="92"/>
  <c r="F60" i="92"/>
  <c r="F61" i="92"/>
  <c r="F62" i="92"/>
  <c r="F63" i="92"/>
  <c r="F64" i="92"/>
  <c r="F65" i="92"/>
  <c r="F66" i="92"/>
  <c r="F67" i="92"/>
  <c r="F68" i="92"/>
  <c r="F69" i="92"/>
  <c r="F70" i="92"/>
  <c r="F71" i="92"/>
  <c r="F72" i="92"/>
  <c r="F73" i="92"/>
  <c r="F74" i="92"/>
  <c r="F75" i="92"/>
  <c r="F76" i="92"/>
  <c r="F77" i="92"/>
  <c r="F78" i="92"/>
  <c r="F79" i="92"/>
  <c r="F80" i="92"/>
  <c r="F81" i="92"/>
  <c r="F82" i="92"/>
  <c r="F83" i="92"/>
  <c r="F84" i="92"/>
  <c r="F85" i="92"/>
  <c r="F86" i="92"/>
  <c r="F87" i="92"/>
  <c r="F88" i="92"/>
  <c r="F89" i="92"/>
  <c r="F90" i="92"/>
  <c r="F91" i="92"/>
  <c r="F92" i="92"/>
  <c r="F93" i="92"/>
  <c r="F94" i="92"/>
  <c r="F95" i="92"/>
  <c r="F96" i="92"/>
  <c r="F97" i="92"/>
  <c r="F98" i="92"/>
  <c r="F99" i="92"/>
  <c r="F100" i="92"/>
  <c r="F101" i="92"/>
  <c r="F102" i="92"/>
  <c r="F103" i="92"/>
  <c r="F104" i="92"/>
  <c r="F105" i="92"/>
  <c r="F106" i="92"/>
  <c r="F107" i="92"/>
  <c r="F108" i="92"/>
  <c r="F109" i="92"/>
  <c r="F110" i="92"/>
  <c r="F111" i="92"/>
  <c r="F112" i="92"/>
  <c r="F113" i="92"/>
  <c r="F114" i="92"/>
  <c r="F115" i="92"/>
  <c r="F116" i="92"/>
  <c r="F117" i="92"/>
  <c r="F118" i="92"/>
  <c r="F119" i="92"/>
  <c r="F120" i="92"/>
  <c r="F121" i="92"/>
  <c r="F122" i="92"/>
  <c r="F123" i="92"/>
  <c r="F124" i="92"/>
  <c r="F125" i="92"/>
  <c r="F126" i="92"/>
  <c r="F127" i="92"/>
  <c r="F128" i="92"/>
  <c r="F129" i="92"/>
  <c r="F130" i="92"/>
  <c r="F131" i="92"/>
  <c r="F132" i="92"/>
  <c r="F133" i="92"/>
  <c r="F134" i="92"/>
  <c r="F135" i="92"/>
  <c r="F136" i="92"/>
  <c r="F137" i="92"/>
  <c r="F138" i="92"/>
  <c r="F139" i="92"/>
  <c r="F140" i="92"/>
  <c r="F141" i="92"/>
  <c r="F142" i="92"/>
  <c r="F143" i="92"/>
  <c r="F144" i="92"/>
  <c r="F145" i="92"/>
  <c r="F146" i="92"/>
  <c r="F147" i="92"/>
  <c r="F148" i="92"/>
  <c r="F149" i="92"/>
  <c r="F150" i="92"/>
  <c r="F151" i="92"/>
  <c r="F152" i="92"/>
  <c r="F153" i="92"/>
  <c r="F154" i="92"/>
  <c r="F155" i="92"/>
  <c r="F156" i="92"/>
  <c r="F157" i="92"/>
  <c r="F158" i="92"/>
  <c r="F159" i="92"/>
  <c r="F160" i="92"/>
  <c r="F161" i="92"/>
  <c r="F162" i="92"/>
  <c r="F163" i="92"/>
  <c r="D11" i="92"/>
  <c r="F11" i="92" s="1"/>
  <c r="M12" i="92"/>
  <c r="M13" i="92"/>
  <c r="N13" i="92" s="1"/>
  <c r="M14" i="92"/>
  <c r="N14" i="92" s="1"/>
  <c r="M15" i="92"/>
  <c r="N15" i="92" s="1"/>
  <c r="M16" i="92"/>
  <c r="N16" i="92" s="1"/>
  <c r="M17" i="92"/>
  <c r="N17" i="92" s="1"/>
  <c r="M18" i="92"/>
  <c r="N18" i="92" s="1"/>
  <c r="M19" i="92"/>
  <c r="N19" i="92" s="1"/>
  <c r="M20" i="92"/>
  <c r="N20" i="92" s="1"/>
  <c r="M21" i="92"/>
  <c r="N21" i="92" s="1"/>
  <c r="M22" i="92"/>
  <c r="N22" i="92" s="1"/>
  <c r="M23" i="92"/>
  <c r="N23" i="92" s="1"/>
  <c r="M24" i="92"/>
  <c r="N24" i="92" s="1"/>
  <c r="M25" i="92"/>
  <c r="N25" i="92" s="1"/>
  <c r="M26" i="92"/>
  <c r="M27" i="92"/>
  <c r="N27" i="92" s="1"/>
  <c r="M28" i="92"/>
  <c r="M29" i="92"/>
  <c r="M30" i="92"/>
  <c r="M31" i="92"/>
  <c r="M32" i="92"/>
  <c r="N32" i="92" s="1"/>
  <c r="M33" i="92"/>
  <c r="N33" i="92" s="1"/>
  <c r="M34" i="92"/>
  <c r="M35" i="92"/>
  <c r="N35" i="92" s="1"/>
  <c r="M36" i="92"/>
  <c r="M37" i="92"/>
  <c r="N37" i="92" s="1"/>
  <c r="M38" i="92"/>
  <c r="N38" i="92" s="1"/>
  <c r="M39" i="92"/>
  <c r="N39" i="92" s="1"/>
  <c r="M40" i="92"/>
  <c r="N40" i="92" s="1"/>
  <c r="M41" i="92"/>
  <c r="N41" i="92" s="1"/>
  <c r="M42" i="92"/>
  <c r="N42" i="92" s="1"/>
  <c r="M43" i="92"/>
  <c r="N43" i="92" s="1"/>
  <c r="M44" i="92"/>
  <c r="N44" i="92" s="1"/>
  <c r="M45" i="92"/>
  <c r="N45" i="92" s="1"/>
  <c r="M46" i="92"/>
  <c r="N46" i="92" s="1"/>
  <c r="M47" i="92"/>
  <c r="N47" i="92" s="1"/>
  <c r="M48" i="92"/>
  <c r="N48" i="92" s="1"/>
  <c r="M49" i="92"/>
  <c r="N49" i="92" s="1"/>
  <c r="M50" i="92"/>
  <c r="N50" i="92" s="1"/>
  <c r="M51" i="92"/>
  <c r="N51" i="92" s="1"/>
  <c r="M52" i="92"/>
  <c r="N52" i="92" s="1"/>
  <c r="M53" i="92"/>
  <c r="N53" i="92" s="1"/>
  <c r="M54" i="92"/>
  <c r="N54" i="92" s="1"/>
  <c r="M55" i="92"/>
  <c r="N55" i="92" s="1"/>
  <c r="M56" i="92"/>
  <c r="N56" i="92" s="1"/>
  <c r="M57" i="92"/>
  <c r="N57" i="92" s="1"/>
  <c r="M58" i="92"/>
  <c r="N58" i="92" s="1"/>
  <c r="M59" i="92"/>
  <c r="N59" i="92" s="1"/>
  <c r="M60" i="92"/>
  <c r="N60" i="92" s="1"/>
  <c r="M61" i="92"/>
  <c r="N61" i="92" s="1"/>
  <c r="M62" i="92"/>
  <c r="N62" i="92" s="1"/>
  <c r="M63" i="92"/>
  <c r="N63" i="92" s="1"/>
  <c r="M64" i="92"/>
  <c r="N64" i="92" s="1"/>
  <c r="M65" i="92"/>
  <c r="N65" i="92" s="1"/>
  <c r="M66" i="92"/>
  <c r="N66" i="92" s="1"/>
  <c r="M67" i="92"/>
  <c r="N67" i="92" s="1"/>
  <c r="M68" i="92"/>
  <c r="N68" i="92" s="1"/>
  <c r="M69" i="92"/>
  <c r="N69" i="92" s="1"/>
  <c r="M70" i="92"/>
  <c r="N70" i="92" s="1"/>
  <c r="M71" i="92"/>
  <c r="N71" i="92" s="1"/>
  <c r="M72" i="92"/>
  <c r="N72" i="92" s="1"/>
  <c r="M73" i="92"/>
  <c r="N73" i="92" s="1"/>
  <c r="M74" i="92"/>
  <c r="N74" i="92" s="1"/>
  <c r="M75" i="92"/>
  <c r="N75" i="92" s="1"/>
  <c r="M76" i="92"/>
  <c r="N76" i="92" s="1"/>
  <c r="M77" i="92"/>
  <c r="N77" i="92" s="1"/>
  <c r="M78" i="92"/>
  <c r="N78" i="92" s="1"/>
  <c r="M79" i="92"/>
  <c r="N79" i="92" s="1"/>
  <c r="M80" i="92"/>
  <c r="N80" i="92" s="1"/>
  <c r="M81" i="92"/>
  <c r="N81" i="92" s="1"/>
  <c r="M82" i="92"/>
  <c r="N82" i="92" s="1"/>
  <c r="M83" i="92"/>
  <c r="N83" i="92" s="1"/>
  <c r="M84" i="92"/>
  <c r="N84" i="92" s="1"/>
  <c r="M85" i="92"/>
  <c r="N85" i="92" s="1"/>
  <c r="M86" i="92"/>
  <c r="N86" i="92" s="1"/>
  <c r="M87" i="92"/>
  <c r="N87" i="92" s="1"/>
  <c r="M88" i="92"/>
  <c r="N88" i="92" s="1"/>
  <c r="M89" i="92"/>
  <c r="N89" i="92" s="1"/>
  <c r="M90" i="92"/>
  <c r="N90" i="92" s="1"/>
  <c r="M91" i="92"/>
  <c r="N91" i="92" s="1"/>
  <c r="M92" i="92"/>
  <c r="N92" i="92" s="1"/>
  <c r="M93" i="92"/>
  <c r="N93" i="92" s="1"/>
  <c r="M94" i="92"/>
  <c r="N94" i="92" s="1"/>
  <c r="M95" i="92"/>
  <c r="N95" i="92" s="1"/>
  <c r="M96" i="92"/>
  <c r="N96" i="92" s="1"/>
  <c r="M97" i="92"/>
  <c r="N97" i="92" s="1"/>
  <c r="M98" i="92"/>
  <c r="N98" i="92" s="1"/>
  <c r="M99" i="92"/>
  <c r="N99" i="92" s="1"/>
  <c r="M100" i="92"/>
  <c r="N100" i="92" s="1"/>
  <c r="M101" i="92"/>
  <c r="N101" i="92" s="1"/>
  <c r="M102" i="92"/>
  <c r="N102" i="92" s="1"/>
  <c r="M103" i="92"/>
  <c r="N103" i="92" s="1"/>
  <c r="M104" i="92"/>
  <c r="N104" i="92" s="1"/>
  <c r="M105" i="92"/>
  <c r="N105" i="92" s="1"/>
  <c r="M106" i="92"/>
  <c r="N106" i="92" s="1"/>
  <c r="M107" i="92"/>
  <c r="N107" i="92" s="1"/>
  <c r="M108" i="92"/>
  <c r="N108" i="92" s="1"/>
  <c r="M109" i="92"/>
  <c r="N109" i="92" s="1"/>
  <c r="M110" i="92"/>
  <c r="N110" i="92" s="1"/>
  <c r="M111" i="92"/>
  <c r="N111" i="92" s="1"/>
  <c r="M112" i="92"/>
  <c r="N112" i="92" s="1"/>
  <c r="M113" i="92"/>
  <c r="N113" i="92" s="1"/>
  <c r="M114" i="92"/>
  <c r="N114" i="92" s="1"/>
  <c r="M115" i="92"/>
  <c r="N115" i="92" s="1"/>
  <c r="M116" i="92"/>
  <c r="N116" i="92" s="1"/>
  <c r="M117" i="92"/>
  <c r="N117" i="92" s="1"/>
  <c r="M118" i="92"/>
  <c r="M119" i="92"/>
  <c r="N119" i="92" s="1"/>
  <c r="M120" i="92"/>
  <c r="N120" i="92" s="1"/>
  <c r="M121" i="92"/>
  <c r="N121" i="92" s="1"/>
  <c r="M122" i="92"/>
  <c r="N122" i="92" s="1"/>
  <c r="M123" i="92"/>
  <c r="N123" i="92" s="1"/>
  <c r="M124" i="92"/>
  <c r="N124" i="92" s="1"/>
  <c r="M125" i="92"/>
  <c r="N125" i="92" s="1"/>
  <c r="M126" i="92"/>
  <c r="N126" i="92" s="1"/>
  <c r="M127" i="92"/>
  <c r="N127" i="92" s="1"/>
  <c r="M128" i="92"/>
  <c r="N128" i="92" s="1"/>
  <c r="M129" i="92"/>
  <c r="N129" i="92" s="1"/>
  <c r="M130" i="92"/>
  <c r="N130" i="92" s="1"/>
  <c r="M131" i="92"/>
  <c r="N131" i="92" s="1"/>
  <c r="M132" i="92"/>
  <c r="N132" i="92" s="1"/>
  <c r="M133" i="92"/>
  <c r="N133" i="92" s="1"/>
  <c r="M134" i="92"/>
  <c r="N134" i="92" s="1"/>
  <c r="M135" i="92"/>
  <c r="N135" i="92" s="1"/>
  <c r="M136" i="92"/>
  <c r="N136" i="92" s="1"/>
  <c r="M137" i="92"/>
  <c r="N137" i="92" s="1"/>
  <c r="M138" i="92"/>
  <c r="N138" i="92" s="1"/>
  <c r="M139" i="92"/>
  <c r="N139" i="92" s="1"/>
  <c r="M140" i="92"/>
  <c r="N140" i="92" s="1"/>
  <c r="M141" i="92"/>
  <c r="N141" i="92" s="1"/>
  <c r="M142" i="92"/>
  <c r="N142" i="92" s="1"/>
  <c r="M143" i="92"/>
  <c r="N143" i="92" s="1"/>
  <c r="M144" i="92"/>
  <c r="N144" i="92" s="1"/>
  <c r="M145" i="92"/>
  <c r="N145" i="92" s="1"/>
  <c r="M146" i="92"/>
  <c r="N146" i="92" s="1"/>
  <c r="M147" i="92"/>
  <c r="N147" i="92" s="1"/>
  <c r="M148" i="92"/>
  <c r="N148" i="92" s="1"/>
  <c r="M149" i="92"/>
  <c r="N149" i="92" s="1"/>
  <c r="M150" i="92"/>
  <c r="N150" i="92" s="1"/>
  <c r="M151" i="92"/>
  <c r="N151" i="92" s="1"/>
  <c r="M152" i="92"/>
  <c r="N152" i="92" s="1"/>
  <c r="M153" i="92"/>
  <c r="N153" i="92" s="1"/>
  <c r="M154" i="92"/>
  <c r="M155" i="92"/>
  <c r="N155" i="92" s="1"/>
  <c r="M156" i="92"/>
  <c r="M157" i="92"/>
  <c r="N157" i="92" s="1"/>
  <c r="M158" i="92"/>
  <c r="N158" i="92" s="1"/>
  <c r="M159" i="92"/>
  <c r="N159" i="92" s="1"/>
  <c r="M160" i="92"/>
  <c r="N160" i="92" s="1"/>
  <c r="M161" i="92"/>
  <c r="N161" i="92" s="1"/>
  <c r="M162" i="92"/>
  <c r="N162" i="92" s="1"/>
  <c r="M163" i="92"/>
  <c r="N163" i="92" s="1"/>
  <c r="M11" i="92"/>
  <c r="M12" i="91"/>
  <c r="M13" i="91"/>
  <c r="N13" i="91" s="1"/>
  <c r="M14" i="91"/>
  <c r="N14" i="91" s="1"/>
  <c r="M15" i="91"/>
  <c r="N15" i="91" s="1"/>
  <c r="M16" i="91"/>
  <c r="N16" i="91" s="1"/>
  <c r="M17" i="91"/>
  <c r="N17" i="91" s="1"/>
  <c r="M18" i="91"/>
  <c r="N18" i="91" s="1"/>
  <c r="M19" i="91"/>
  <c r="N19" i="91" s="1"/>
  <c r="M20" i="91"/>
  <c r="N20" i="91" s="1"/>
  <c r="M21" i="91"/>
  <c r="N21" i="91" s="1"/>
  <c r="M22" i="91"/>
  <c r="N22" i="91" s="1"/>
  <c r="M23" i="91"/>
  <c r="N23" i="91" s="1"/>
  <c r="M24" i="91"/>
  <c r="N24" i="91" s="1"/>
  <c r="M25" i="91"/>
  <c r="N25" i="91" s="1"/>
  <c r="M26" i="91"/>
  <c r="N26" i="91" s="1"/>
  <c r="M27" i="91"/>
  <c r="N27" i="91" s="1"/>
  <c r="M28" i="91"/>
  <c r="N28" i="91" s="1"/>
  <c r="M29" i="91"/>
  <c r="N29" i="91" s="1"/>
  <c r="M30" i="91"/>
  <c r="N30" i="91" s="1"/>
  <c r="M31" i="91"/>
  <c r="N31" i="91" s="1"/>
  <c r="M32" i="91"/>
  <c r="N32" i="91" s="1"/>
  <c r="M33" i="91"/>
  <c r="N33" i="91" s="1"/>
  <c r="M34" i="91"/>
  <c r="N34" i="91" s="1"/>
  <c r="M35" i="91"/>
  <c r="N35" i="91" s="1"/>
  <c r="M36" i="91"/>
  <c r="N36" i="91" s="1"/>
  <c r="M37" i="91"/>
  <c r="N37" i="91" s="1"/>
  <c r="M38" i="91"/>
  <c r="N38" i="91" s="1"/>
  <c r="M39" i="91"/>
  <c r="N39" i="91" s="1"/>
  <c r="M40" i="91"/>
  <c r="N40" i="91" s="1"/>
  <c r="M41" i="91"/>
  <c r="N41" i="91" s="1"/>
  <c r="M42" i="91"/>
  <c r="N42" i="91" s="1"/>
  <c r="M43" i="91"/>
  <c r="N43" i="91" s="1"/>
  <c r="M44" i="91"/>
  <c r="N44" i="91" s="1"/>
  <c r="M45" i="91"/>
  <c r="N45" i="91" s="1"/>
  <c r="M46" i="91"/>
  <c r="N46" i="91" s="1"/>
  <c r="M47" i="91"/>
  <c r="N47" i="91" s="1"/>
  <c r="M48" i="91"/>
  <c r="N48" i="91" s="1"/>
  <c r="M49" i="91"/>
  <c r="N49" i="91" s="1"/>
  <c r="M50" i="91"/>
  <c r="N50" i="91" s="1"/>
  <c r="M51" i="91"/>
  <c r="N51" i="91" s="1"/>
  <c r="M52" i="91"/>
  <c r="N52" i="91" s="1"/>
  <c r="M53" i="91"/>
  <c r="N53" i="91" s="1"/>
  <c r="M54" i="91"/>
  <c r="N54" i="91" s="1"/>
  <c r="M55" i="91"/>
  <c r="N55" i="91" s="1"/>
  <c r="M56" i="91"/>
  <c r="N56" i="91" s="1"/>
  <c r="M57" i="91"/>
  <c r="N57" i="91" s="1"/>
  <c r="M58" i="91"/>
  <c r="N58" i="91" s="1"/>
  <c r="M59" i="91"/>
  <c r="N59" i="91" s="1"/>
  <c r="M60" i="91"/>
  <c r="N60" i="91" s="1"/>
  <c r="M61" i="91"/>
  <c r="N61" i="91" s="1"/>
  <c r="M62" i="91"/>
  <c r="N62" i="91" s="1"/>
  <c r="M63" i="91"/>
  <c r="N63" i="91" s="1"/>
  <c r="M64" i="91"/>
  <c r="N64" i="91" s="1"/>
  <c r="M65" i="91"/>
  <c r="N65" i="91" s="1"/>
  <c r="M66" i="91"/>
  <c r="N66" i="91" s="1"/>
  <c r="M67" i="91"/>
  <c r="N67" i="91" s="1"/>
  <c r="M68" i="91"/>
  <c r="N68" i="91" s="1"/>
  <c r="M69" i="91"/>
  <c r="N69" i="91" s="1"/>
  <c r="M70" i="91"/>
  <c r="N70" i="91" s="1"/>
  <c r="M71" i="91"/>
  <c r="N71" i="91" s="1"/>
  <c r="M72" i="91"/>
  <c r="N72" i="91" s="1"/>
  <c r="M73" i="91"/>
  <c r="N73" i="91" s="1"/>
  <c r="M74" i="91"/>
  <c r="N74" i="91" s="1"/>
  <c r="M75" i="91"/>
  <c r="N75" i="91" s="1"/>
  <c r="M76" i="91"/>
  <c r="N76" i="91" s="1"/>
  <c r="M77" i="91"/>
  <c r="N77" i="91" s="1"/>
  <c r="M78" i="91"/>
  <c r="N78" i="91" s="1"/>
  <c r="M79" i="91"/>
  <c r="N79" i="91" s="1"/>
  <c r="M80" i="91"/>
  <c r="N80" i="91" s="1"/>
  <c r="M81" i="91"/>
  <c r="N81" i="91" s="1"/>
  <c r="M82" i="91"/>
  <c r="N82" i="91" s="1"/>
  <c r="M83" i="91"/>
  <c r="N83" i="91" s="1"/>
  <c r="M84" i="91"/>
  <c r="N84" i="91" s="1"/>
  <c r="M85" i="91"/>
  <c r="N85" i="91" s="1"/>
  <c r="M86" i="91"/>
  <c r="N86" i="91" s="1"/>
  <c r="M87" i="91"/>
  <c r="N87" i="91" s="1"/>
  <c r="M88" i="91"/>
  <c r="N88" i="91" s="1"/>
  <c r="M89" i="91"/>
  <c r="N89" i="91" s="1"/>
  <c r="M90" i="91"/>
  <c r="N90" i="91" s="1"/>
  <c r="M91" i="91"/>
  <c r="N91" i="91" s="1"/>
  <c r="M92" i="91"/>
  <c r="N92" i="91" s="1"/>
  <c r="M93" i="91"/>
  <c r="N93" i="91" s="1"/>
  <c r="M94" i="91"/>
  <c r="N94" i="91" s="1"/>
  <c r="M95" i="91"/>
  <c r="N95" i="91" s="1"/>
  <c r="M96" i="91"/>
  <c r="N96" i="91" s="1"/>
  <c r="M97" i="91"/>
  <c r="N97" i="91" s="1"/>
  <c r="M98" i="91"/>
  <c r="N98" i="91" s="1"/>
  <c r="M99" i="91"/>
  <c r="N99" i="91" s="1"/>
  <c r="M100" i="91"/>
  <c r="N100" i="91" s="1"/>
  <c r="M101" i="91"/>
  <c r="N101" i="91" s="1"/>
  <c r="M102" i="91"/>
  <c r="N102" i="91" s="1"/>
  <c r="M103" i="91"/>
  <c r="N103" i="91" s="1"/>
  <c r="M104" i="91"/>
  <c r="N104" i="91" s="1"/>
  <c r="M105" i="91"/>
  <c r="N105" i="91" s="1"/>
  <c r="M106" i="91"/>
  <c r="N106" i="91" s="1"/>
  <c r="M107" i="91"/>
  <c r="N107" i="91" s="1"/>
  <c r="M108" i="91"/>
  <c r="N108" i="91" s="1"/>
  <c r="M109" i="91"/>
  <c r="N109" i="91" s="1"/>
  <c r="M110" i="91"/>
  <c r="N110" i="91" s="1"/>
  <c r="M111" i="91"/>
  <c r="N111" i="91" s="1"/>
  <c r="M112" i="91"/>
  <c r="N112" i="91" s="1"/>
  <c r="M113" i="91"/>
  <c r="N113" i="91" s="1"/>
  <c r="M114" i="91"/>
  <c r="N114" i="91" s="1"/>
  <c r="M115" i="91"/>
  <c r="N115" i="91" s="1"/>
  <c r="M116" i="91"/>
  <c r="N116" i="91" s="1"/>
  <c r="M117" i="91"/>
  <c r="N117" i="91" s="1"/>
  <c r="M118" i="91"/>
  <c r="N118" i="91" s="1"/>
  <c r="M119" i="91"/>
  <c r="N119" i="91" s="1"/>
  <c r="M120" i="91"/>
  <c r="N120" i="91" s="1"/>
  <c r="M121" i="91"/>
  <c r="N121" i="91" s="1"/>
  <c r="M122" i="91"/>
  <c r="N122" i="91" s="1"/>
  <c r="M123" i="91"/>
  <c r="N123" i="91" s="1"/>
  <c r="M124" i="91"/>
  <c r="N124" i="91" s="1"/>
  <c r="M125" i="91"/>
  <c r="N125" i="91" s="1"/>
  <c r="M126" i="91"/>
  <c r="N126" i="91" s="1"/>
  <c r="M127" i="91"/>
  <c r="N127" i="91" s="1"/>
  <c r="M128" i="91"/>
  <c r="N128" i="91" s="1"/>
  <c r="M129" i="91"/>
  <c r="N129" i="91" s="1"/>
  <c r="M130" i="91"/>
  <c r="N130" i="91" s="1"/>
  <c r="M131" i="91"/>
  <c r="N131" i="91" s="1"/>
  <c r="M132" i="91"/>
  <c r="N132" i="91" s="1"/>
  <c r="M133" i="91"/>
  <c r="N133" i="91" s="1"/>
  <c r="M134" i="91"/>
  <c r="N134" i="91" s="1"/>
  <c r="M135" i="91"/>
  <c r="N135" i="91" s="1"/>
  <c r="M136" i="91"/>
  <c r="N136" i="91" s="1"/>
  <c r="M137" i="91"/>
  <c r="N137" i="91" s="1"/>
  <c r="M138" i="91"/>
  <c r="N138" i="91" s="1"/>
  <c r="M139" i="91"/>
  <c r="N139" i="91" s="1"/>
  <c r="M140" i="91"/>
  <c r="N140" i="91" s="1"/>
  <c r="M141" i="91"/>
  <c r="N141" i="91" s="1"/>
  <c r="M142" i="91"/>
  <c r="N142" i="91" s="1"/>
  <c r="M143" i="91"/>
  <c r="N143" i="91" s="1"/>
  <c r="M144" i="91"/>
  <c r="N144" i="91" s="1"/>
  <c r="M145" i="91"/>
  <c r="N145" i="91" s="1"/>
  <c r="M146" i="91"/>
  <c r="N146" i="91" s="1"/>
  <c r="M147" i="91"/>
  <c r="N147" i="91" s="1"/>
  <c r="M148" i="91"/>
  <c r="N148" i="91" s="1"/>
  <c r="M149" i="91"/>
  <c r="N149" i="91" s="1"/>
  <c r="M150" i="91"/>
  <c r="N150" i="91" s="1"/>
  <c r="M151" i="91"/>
  <c r="N151" i="91" s="1"/>
  <c r="M152" i="91"/>
  <c r="N152" i="91" s="1"/>
  <c r="M153" i="91"/>
  <c r="N153" i="91" s="1"/>
  <c r="M154" i="91"/>
  <c r="N154" i="91" s="1"/>
  <c r="M155" i="91"/>
  <c r="N155" i="91" s="1"/>
  <c r="M156" i="91"/>
  <c r="N156" i="91" s="1"/>
  <c r="M157" i="91"/>
  <c r="N157" i="91" s="1"/>
  <c r="M158" i="91"/>
  <c r="N158" i="91" s="1"/>
  <c r="M159" i="91"/>
  <c r="N159" i="91" s="1"/>
  <c r="M160" i="91"/>
  <c r="N160" i="91" s="1"/>
  <c r="M161" i="91"/>
  <c r="N161" i="91" s="1"/>
  <c r="M162" i="91"/>
  <c r="N162" i="91" s="1"/>
  <c r="M163" i="91"/>
  <c r="N163" i="91" s="1"/>
  <c r="M11" i="91"/>
  <c r="F102" i="91"/>
  <c r="D12" i="91"/>
  <c r="F12" i="91" s="1"/>
  <c r="D13" i="91"/>
  <c r="F13" i="91" s="1"/>
  <c r="D14" i="91"/>
  <c r="F14" i="91" s="1"/>
  <c r="D15" i="91"/>
  <c r="F15" i="91" s="1"/>
  <c r="D16" i="91"/>
  <c r="F16" i="91" s="1"/>
  <c r="D17" i="91"/>
  <c r="F17" i="91" s="1"/>
  <c r="D18" i="91"/>
  <c r="F18" i="91" s="1"/>
  <c r="D19" i="91"/>
  <c r="F19" i="91" s="1"/>
  <c r="D20" i="91"/>
  <c r="F20" i="91" s="1"/>
  <c r="D21" i="91"/>
  <c r="F21" i="91" s="1"/>
  <c r="D22" i="91"/>
  <c r="F22" i="91" s="1"/>
  <c r="D23" i="91"/>
  <c r="F23" i="91" s="1"/>
  <c r="D24" i="91"/>
  <c r="F24" i="91" s="1"/>
  <c r="D25" i="91"/>
  <c r="F25" i="91" s="1"/>
  <c r="D26" i="91"/>
  <c r="F26" i="91" s="1"/>
  <c r="D27" i="91"/>
  <c r="F27" i="91" s="1"/>
  <c r="D28" i="91"/>
  <c r="F28" i="91" s="1"/>
  <c r="D29" i="91"/>
  <c r="F29" i="91" s="1"/>
  <c r="D30" i="91"/>
  <c r="F30" i="91" s="1"/>
  <c r="D31" i="91"/>
  <c r="F31" i="91" s="1"/>
  <c r="D32" i="91"/>
  <c r="F32" i="91" s="1"/>
  <c r="D33" i="91"/>
  <c r="F33" i="91" s="1"/>
  <c r="D34" i="91"/>
  <c r="F34" i="91" s="1"/>
  <c r="D35" i="91"/>
  <c r="F35" i="91" s="1"/>
  <c r="D36" i="91"/>
  <c r="F36" i="91" s="1"/>
  <c r="D37" i="91"/>
  <c r="F37" i="91" s="1"/>
  <c r="D38" i="91"/>
  <c r="F38" i="91" s="1"/>
  <c r="D39" i="91"/>
  <c r="F39" i="91" s="1"/>
  <c r="D40" i="91"/>
  <c r="F40" i="91" s="1"/>
  <c r="D41" i="91"/>
  <c r="F41" i="91" s="1"/>
  <c r="F42" i="91"/>
  <c r="F43" i="91"/>
  <c r="F46" i="91"/>
  <c r="D47" i="91"/>
  <c r="F47" i="91" s="1"/>
  <c r="D48" i="91"/>
  <c r="F48" i="91" s="1"/>
  <c r="D49" i="91"/>
  <c r="F49" i="91" s="1"/>
  <c r="D50" i="91"/>
  <c r="F50" i="91" s="1"/>
  <c r="D51" i="91"/>
  <c r="F51" i="91" s="1"/>
  <c r="D52" i="91"/>
  <c r="F52" i="91" s="1"/>
  <c r="D53" i="91"/>
  <c r="F53" i="91" s="1"/>
  <c r="D54" i="91"/>
  <c r="F54" i="91" s="1"/>
  <c r="D55" i="91"/>
  <c r="F55" i="91" s="1"/>
  <c r="D56" i="91"/>
  <c r="F56" i="91" s="1"/>
  <c r="D57" i="91"/>
  <c r="F57" i="91" s="1"/>
  <c r="D58" i="91"/>
  <c r="F58" i="91" s="1"/>
  <c r="D59" i="91"/>
  <c r="F59" i="91" s="1"/>
  <c r="D60" i="91"/>
  <c r="F60" i="91" s="1"/>
  <c r="D61" i="91"/>
  <c r="F61" i="91" s="1"/>
  <c r="D62" i="91"/>
  <c r="F62" i="91" s="1"/>
  <c r="D63" i="91"/>
  <c r="F63" i="91" s="1"/>
  <c r="D64" i="91"/>
  <c r="F64" i="91" s="1"/>
  <c r="D65" i="91"/>
  <c r="F65" i="91" s="1"/>
  <c r="D66" i="91"/>
  <c r="F66" i="91" s="1"/>
  <c r="D67" i="91"/>
  <c r="F67" i="91" s="1"/>
  <c r="D68" i="91"/>
  <c r="F68" i="91" s="1"/>
  <c r="D69" i="91"/>
  <c r="F69" i="91" s="1"/>
  <c r="D70" i="91"/>
  <c r="F70" i="91" s="1"/>
  <c r="D71" i="91"/>
  <c r="F71" i="91" s="1"/>
  <c r="F72" i="91"/>
  <c r="F73" i="91"/>
  <c r="F75" i="91"/>
  <c r="F76" i="91"/>
  <c r="F77" i="91"/>
  <c r="F79" i="91"/>
  <c r="F80" i="91"/>
  <c r="F83" i="91"/>
  <c r="F84" i="91"/>
  <c r="F85" i="91"/>
  <c r="F87" i="91"/>
  <c r="F88" i="91"/>
  <c r="F89" i="91"/>
  <c r="F91" i="91"/>
  <c r="F92" i="91"/>
  <c r="F95" i="91"/>
  <c r="F96" i="91"/>
  <c r="F97" i="91"/>
  <c r="F98" i="91"/>
  <c r="F99" i="91"/>
  <c r="F100" i="91"/>
  <c r="F101" i="91"/>
  <c r="D103" i="91"/>
  <c r="F103" i="91" s="1"/>
  <c r="D104" i="91"/>
  <c r="F104" i="91" s="1"/>
  <c r="D105" i="91"/>
  <c r="F105" i="91" s="1"/>
  <c r="D106" i="91"/>
  <c r="F106" i="91" s="1"/>
  <c r="D107" i="91"/>
  <c r="F107" i="91" s="1"/>
  <c r="D108" i="91"/>
  <c r="F108" i="91" s="1"/>
  <c r="D109" i="91"/>
  <c r="F109" i="91" s="1"/>
  <c r="D110" i="91"/>
  <c r="F110" i="91" s="1"/>
  <c r="D111" i="91"/>
  <c r="F111" i="91" s="1"/>
  <c r="D112" i="91"/>
  <c r="F112" i="91" s="1"/>
  <c r="D113" i="91"/>
  <c r="F113" i="91" s="1"/>
  <c r="D114" i="91"/>
  <c r="F114" i="91" s="1"/>
  <c r="D115" i="91"/>
  <c r="F115" i="91" s="1"/>
  <c r="D116" i="91"/>
  <c r="F116" i="91" s="1"/>
  <c r="D117" i="91"/>
  <c r="F117" i="91" s="1"/>
  <c r="D118" i="91"/>
  <c r="F118" i="91" s="1"/>
  <c r="D119" i="91"/>
  <c r="F119" i="91" s="1"/>
  <c r="D120" i="91"/>
  <c r="F120" i="91" s="1"/>
  <c r="D121" i="91"/>
  <c r="F121" i="91" s="1"/>
  <c r="D122" i="91"/>
  <c r="F122" i="91" s="1"/>
  <c r="D123" i="91"/>
  <c r="F123" i="91" s="1"/>
  <c r="D124" i="91"/>
  <c r="F124" i="91" s="1"/>
  <c r="D125" i="91"/>
  <c r="F125" i="91" s="1"/>
  <c r="D126" i="91"/>
  <c r="F126" i="91" s="1"/>
  <c r="D127" i="91"/>
  <c r="F127" i="91" s="1"/>
  <c r="D128" i="91"/>
  <c r="F128" i="91" s="1"/>
  <c r="D129" i="91"/>
  <c r="F129" i="91" s="1"/>
  <c r="D130" i="91"/>
  <c r="F130" i="91" s="1"/>
  <c r="D131" i="91"/>
  <c r="F131" i="91" s="1"/>
  <c r="D132" i="91"/>
  <c r="F132" i="91" s="1"/>
  <c r="D133" i="91"/>
  <c r="F133" i="91" s="1"/>
  <c r="D134" i="91"/>
  <c r="F134" i="91" s="1"/>
  <c r="D135" i="91"/>
  <c r="F135" i="91" s="1"/>
  <c r="D136" i="91"/>
  <c r="F136" i="91" s="1"/>
  <c r="D137" i="91"/>
  <c r="F137" i="91" s="1"/>
  <c r="D138" i="91"/>
  <c r="F138" i="91" s="1"/>
  <c r="D139" i="91"/>
  <c r="F139" i="91" s="1"/>
  <c r="D140" i="91"/>
  <c r="F140" i="91" s="1"/>
  <c r="D141" i="91"/>
  <c r="F141" i="91" s="1"/>
  <c r="D142" i="91"/>
  <c r="F142" i="91" s="1"/>
  <c r="D143" i="91"/>
  <c r="F143" i="91" s="1"/>
  <c r="D144" i="91"/>
  <c r="F144" i="91" s="1"/>
  <c r="D145" i="91"/>
  <c r="F145" i="91" s="1"/>
  <c r="D146" i="91"/>
  <c r="F146" i="91" s="1"/>
  <c r="D147" i="91"/>
  <c r="F147" i="91" s="1"/>
  <c r="D148" i="91"/>
  <c r="F148" i="91" s="1"/>
  <c r="D149" i="91"/>
  <c r="F149" i="91" s="1"/>
  <c r="D150" i="91"/>
  <c r="F150" i="91" s="1"/>
  <c r="D151" i="91"/>
  <c r="F151" i="91" s="1"/>
  <c r="D152" i="91"/>
  <c r="F152" i="91" s="1"/>
  <c r="D153" i="91"/>
  <c r="F153" i="91" s="1"/>
  <c r="D154" i="91"/>
  <c r="F154" i="91" s="1"/>
  <c r="D155" i="91"/>
  <c r="F155" i="91" s="1"/>
  <c r="D156" i="91"/>
  <c r="F156" i="91" s="1"/>
  <c r="D157" i="91"/>
  <c r="F157" i="91" s="1"/>
  <c r="D158" i="91"/>
  <c r="F158" i="91" s="1"/>
  <c r="D159" i="91"/>
  <c r="F159" i="91" s="1"/>
  <c r="D160" i="91"/>
  <c r="F160" i="91" s="1"/>
  <c r="D161" i="91"/>
  <c r="F161" i="91" s="1"/>
  <c r="D162" i="91"/>
  <c r="F162" i="91" s="1"/>
  <c r="D163" i="91"/>
  <c r="F163" i="91" s="1"/>
  <c r="D11" i="91"/>
  <c r="F11" i="91" s="1"/>
  <c r="D12" i="90"/>
  <c r="F12" i="90" s="1"/>
  <c r="D13" i="90"/>
  <c r="F13" i="90" s="1"/>
  <c r="D14" i="90"/>
  <c r="F14" i="90" s="1"/>
  <c r="D15" i="90"/>
  <c r="F15" i="90" s="1"/>
  <c r="D16" i="90"/>
  <c r="F16" i="90" s="1"/>
  <c r="D17" i="90"/>
  <c r="F17" i="90" s="1"/>
  <c r="D18" i="90"/>
  <c r="F18" i="90" s="1"/>
  <c r="D19" i="90"/>
  <c r="F19" i="90" s="1"/>
  <c r="D20" i="90"/>
  <c r="F20" i="90" s="1"/>
  <c r="D21" i="90"/>
  <c r="F21" i="90" s="1"/>
  <c r="D22" i="90"/>
  <c r="F22" i="90" s="1"/>
  <c r="D23" i="90"/>
  <c r="F23" i="90" s="1"/>
  <c r="D24" i="90"/>
  <c r="F24" i="90" s="1"/>
  <c r="D25" i="90"/>
  <c r="F25" i="90" s="1"/>
  <c r="D26" i="90"/>
  <c r="F26" i="90" s="1"/>
  <c r="D27" i="90"/>
  <c r="F27" i="90" s="1"/>
  <c r="D28" i="90"/>
  <c r="F28" i="90" s="1"/>
  <c r="D29" i="90"/>
  <c r="F29" i="90" s="1"/>
  <c r="D30" i="90"/>
  <c r="F30" i="90" s="1"/>
  <c r="D31" i="90"/>
  <c r="F31" i="90" s="1"/>
  <c r="D32" i="90"/>
  <c r="F32" i="90" s="1"/>
  <c r="D33" i="90"/>
  <c r="F33" i="90" s="1"/>
  <c r="D34" i="90"/>
  <c r="F34" i="90" s="1"/>
  <c r="D35" i="90"/>
  <c r="F35" i="90" s="1"/>
  <c r="D36" i="90"/>
  <c r="F36" i="90" s="1"/>
  <c r="D37" i="90"/>
  <c r="F37" i="90" s="1"/>
  <c r="D38" i="90"/>
  <c r="F38" i="90" s="1"/>
  <c r="D39" i="90"/>
  <c r="F39" i="90" s="1"/>
  <c r="D40" i="90"/>
  <c r="F40" i="90" s="1"/>
  <c r="D41" i="90"/>
  <c r="F41" i="90" s="1"/>
  <c r="D42" i="90"/>
  <c r="F42" i="90" s="1"/>
  <c r="D43" i="90"/>
  <c r="F43" i="90" s="1"/>
  <c r="D44" i="90"/>
  <c r="F44" i="90" s="1"/>
  <c r="D45" i="90"/>
  <c r="F45" i="90" s="1"/>
  <c r="D46" i="90"/>
  <c r="F46" i="90" s="1"/>
  <c r="D47" i="90"/>
  <c r="F47" i="90" s="1"/>
  <c r="D48" i="90"/>
  <c r="F48" i="90" s="1"/>
  <c r="D49" i="90"/>
  <c r="F49" i="90" s="1"/>
  <c r="D50" i="90"/>
  <c r="F50" i="90" s="1"/>
  <c r="D51" i="90"/>
  <c r="F51" i="90" s="1"/>
  <c r="D52" i="90"/>
  <c r="F52" i="90" s="1"/>
  <c r="D53" i="90"/>
  <c r="F53" i="90" s="1"/>
  <c r="D54" i="90"/>
  <c r="F54" i="90" s="1"/>
  <c r="D55" i="90"/>
  <c r="F55" i="90" s="1"/>
  <c r="D56" i="90"/>
  <c r="F56" i="90" s="1"/>
  <c r="D57" i="90"/>
  <c r="F57" i="90" s="1"/>
  <c r="D58" i="90"/>
  <c r="F58" i="90" s="1"/>
  <c r="D59" i="90"/>
  <c r="F59" i="90" s="1"/>
  <c r="D60" i="90"/>
  <c r="F60" i="90" s="1"/>
  <c r="D61" i="90"/>
  <c r="F61" i="90" s="1"/>
  <c r="D62" i="90"/>
  <c r="F62" i="90" s="1"/>
  <c r="D63" i="90"/>
  <c r="F63" i="90" s="1"/>
  <c r="D64" i="90"/>
  <c r="F64" i="90" s="1"/>
  <c r="D65" i="90"/>
  <c r="F65" i="90" s="1"/>
  <c r="D66" i="90"/>
  <c r="F66" i="90" s="1"/>
  <c r="D67" i="90"/>
  <c r="F67" i="90" s="1"/>
  <c r="D68" i="90"/>
  <c r="F68" i="90" s="1"/>
  <c r="D69" i="90"/>
  <c r="F69" i="90" s="1"/>
  <c r="D70" i="90"/>
  <c r="F70" i="90" s="1"/>
  <c r="D71" i="90"/>
  <c r="F71" i="90" s="1"/>
  <c r="D72" i="90"/>
  <c r="F72" i="90" s="1"/>
  <c r="D73" i="90"/>
  <c r="F73" i="90" s="1"/>
  <c r="D74" i="90"/>
  <c r="F74" i="90" s="1"/>
  <c r="D75" i="90"/>
  <c r="F75" i="90" s="1"/>
  <c r="D76" i="90"/>
  <c r="F76" i="90" s="1"/>
  <c r="D77" i="90"/>
  <c r="F77" i="90" s="1"/>
  <c r="D78" i="90"/>
  <c r="F78" i="90" s="1"/>
  <c r="D79" i="90"/>
  <c r="F79" i="90" s="1"/>
  <c r="D80" i="90"/>
  <c r="F80" i="90" s="1"/>
  <c r="D81" i="90"/>
  <c r="F81" i="90" s="1"/>
  <c r="D82" i="90"/>
  <c r="F82" i="90" s="1"/>
  <c r="D83" i="90"/>
  <c r="F83" i="90" s="1"/>
  <c r="D84" i="90"/>
  <c r="F84" i="90" s="1"/>
  <c r="D85" i="90"/>
  <c r="F85" i="90" s="1"/>
  <c r="D86" i="90"/>
  <c r="F86" i="90" s="1"/>
  <c r="D87" i="90"/>
  <c r="F87" i="90" s="1"/>
  <c r="D88" i="90"/>
  <c r="F88" i="90" s="1"/>
  <c r="D89" i="90"/>
  <c r="F89" i="90" s="1"/>
  <c r="D90" i="90"/>
  <c r="F90" i="90" s="1"/>
  <c r="D91" i="90"/>
  <c r="F91" i="90" s="1"/>
  <c r="D92" i="90"/>
  <c r="F92" i="90" s="1"/>
  <c r="D93" i="90"/>
  <c r="F93" i="90" s="1"/>
  <c r="D94" i="90"/>
  <c r="F94" i="90" s="1"/>
  <c r="D95" i="90"/>
  <c r="F95" i="90" s="1"/>
  <c r="D96" i="90"/>
  <c r="F96" i="90" s="1"/>
  <c r="D97" i="90"/>
  <c r="F97" i="90" s="1"/>
  <c r="D98" i="90"/>
  <c r="F98" i="90" s="1"/>
  <c r="D99" i="90"/>
  <c r="F99" i="90" s="1"/>
  <c r="D100" i="90"/>
  <c r="F100" i="90" s="1"/>
  <c r="D101" i="90"/>
  <c r="F101" i="90" s="1"/>
  <c r="D102" i="90"/>
  <c r="F102" i="90" s="1"/>
  <c r="D103" i="90"/>
  <c r="F103" i="90" s="1"/>
  <c r="D104" i="90"/>
  <c r="F104" i="90" s="1"/>
  <c r="D105" i="90"/>
  <c r="F105" i="90" s="1"/>
  <c r="D106" i="90"/>
  <c r="F106" i="90" s="1"/>
  <c r="D107" i="90"/>
  <c r="F107" i="90" s="1"/>
  <c r="D108" i="90"/>
  <c r="F108" i="90" s="1"/>
  <c r="D109" i="90"/>
  <c r="F109" i="90" s="1"/>
  <c r="D110" i="90"/>
  <c r="F110" i="90" s="1"/>
  <c r="D111" i="90"/>
  <c r="F111" i="90" s="1"/>
  <c r="D112" i="90"/>
  <c r="F112" i="90" s="1"/>
  <c r="D113" i="90"/>
  <c r="F113" i="90" s="1"/>
  <c r="D114" i="90"/>
  <c r="F114" i="90" s="1"/>
  <c r="D115" i="90"/>
  <c r="F115" i="90" s="1"/>
  <c r="D116" i="90"/>
  <c r="F116" i="90" s="1"/>
  <c r="D117" i="90"/>
  <c r="F117" i="90" s="1"/>
  <c r="D118" i="90"/>
  <c r="F118" i="90" s="1"/>
  <c r="D119" i="90"/>
  <c r="F119" i="90" s="1"/>
  <c r="D120" i="90"/>
  <c r="F120" i="90" s="1"/>
  <c r="D121" i="90"/>
  <c r="F121" i="90" s="1"/>
  <c r="D122" i="90"/>
  <c r="F122" i="90" s="1"/>
  <c r="D123" i="90"/>
  <c r="F123" i="90" s="1"/>
  <c r="D124" i="90"/>
  <c r="F124" i="90" s="1"/>
  <c r="D125" i="90"/>
  <c r="F125" i="90" s="1"/>
  <c r="D126" i="90"/>
  <c r="F126" i="90" s="1"/>
  <c r="D127" i="90"/>
  <c r="F127" i="90" s="1"/>
  <c r="D128" i="90"/>
  <c r="F128" i="90" s="1"/>
  <c r="D129" i="90"/>
  <c r="F129" i="90" s="1"/>
  <c r="D130" i="90"/>
  <c r="F130" i="90" s="1"/>
  <c r="D131" i="90"/>
  <c r="F131" i="90" s="1"/>
  <c r="D132" i="90"/>
  <c r="F132" i="90" s="1"/>
  <c r="D133" i="90"/>
  <c r="F133" i="90" s="1"/>
  <c r="D134" i="90"/>
  <c r="F134" i="90" s="1"/>
  <c r="D135" i="90"/>
  <c r="F135" i="90" s="1"/>
  <c r="D136" i="90"/>
  <c r="F136" i="90" s="1"/>
  <c r="D137" i="90"/>
  <c r="F137" i="90" s="1"/>
  <c r="D138" i="90"/>
  <c r="F138" i="90" s="1"/>
  <c r="D139" i="90"/>
  <c r="F139" i="90" s="1"/>
  <c r="D140" i="90"/>
  <c r="F140" i="90" s="1"/>
  <c r="D141" i="90"/>
  <c r="F141" i="90" s="1"/>
  <c r="D142" i="90"/>
  <c r="F142" i="90" s="1"/>
  <c r="D143" i="90"/>
  <c r="F143" i="90" s="1"/>
  <c r="D144" i="90"/>
  <c r="F144" i="90" s="1"/>
  <c r="D145" i="90"/>
  <c r="F145" i="90" s="1"/>
  <c r="D146" i="90"/>
  <c r="F146" i="90" s="1"/>
  <c r="D147" i="90"/>
  <c r="F147" i="90" s="1"/>
  <c r="D148" i="90"/>
  <c r="F148" i="90" s="1"/>
  <c r="D149" i="90"/>
  <c r="F149" i="90" s="1"/>
  <c r="D150" i="90"/>
  <c r="F150" i="90" s="1"/>
  <c r="D151" i="90"/>
  <c r="F151" i="90" s="1"/>
  <c r="D152" i="90"/>
  <c r="F152" i="90" s="1"/>
  <c r="D153" i="90"/>
  <c r="F153" i="90" s="1"/>
  <c r="D154" i="90"/>
  <c r="F154" i="90" s="1"/>
  <c r="D155" i="90"/>
  <c r="F155" i="90" s="1"/>
  <c r="D156" i="90"/>
  <c r="F156" i="90" s="1"/>
  <c r="D157" i="90"/>
  <c r="F157" i="90" s="1"/>
  <c r="D158" i="90"/>
  <c r="F158" i="90" s="1"/>
  <c r="D159" i="90"/>
  <c r="F159" i="90" s="1"/>
  <c r="D160" i="90"/>
  <c r="F160" i="90" s="1"/>
  <c r="D161" i="90"/>
  <c r="F161" i="90" s="1"/>
  <c r="D162" i="90"/>
  <c r="F162" i="90" s="1"/>
  <c r="D163" i="90"/>
  <c r="F163" i="90" s="1"/>
  <c r="D11" i="90"/>
  <c r="F11" i="90" s="1"/>
  <c r="M12" i="90"/>
  <c r="M13" i="90"/>
  <c r="N13" i="90" s="1"/>
  <c r="M14" i="90"/>
  <c r="N14" i="90" s="1"/>
  <c r="M15" i="90"/>
  <c r="M16" i="90"/>
  <c r="N16" i="90" s="1"/>
  <c r="M17" i="90"/>
  <c r="N17" i="90" s="1"/>
  <c r="M18" i="90"/>
  <c r="M19" i="90"/>
  <c r="N19" i="90" s="1"/>
  <c r="M20" i="90"/>
  <c r="M21" i="90"/>
  <c r="M22" i="90"/>
  <c r="N22" i="90" s="1"/>
  <c r="M23" i="90"/>
  <c r="N23" i="90" s="1"/>
  <c r="M24" i="90"/>
  <c r="N24" i="90" s="1"/>
  <c r="M25" i="90"/>
  <c r="M26" i="90"/>
  <c r="N26" i="90" s="1"/>
  <c r="M27" i="90"/>
  <c r="N27" i="90" s="1"/>
  <c r="M28" i="90"/>
  <c r="N28" i="90" s="1"/>
  <c r="M29" i="90"/>
  <c r="M30" i="90"/>
  <c r="N30" i="90" s="1"/>
  <c r="M31" i="90"/>
  <c r="N31" i="90" s="1"/>
  <c r="M32" i="90"/>
  <c r="N32" i="90" s="1"/>
  <c r="M33" i="90"/>
  <c r="N33" i="90" s="1"/>
  <c r="M34" i="90"/>
  <c r="M35" i="90"/>
  <c r="N35" i="90" s="1"/>
  <c r="M36" i="90"/>
  <c r="N36" i="90" s="1"/>
  <c r="M37" i="90"/>
  <c r="N37" i="90" s="1"/>
  <c r="M38" i="90"/>
  <c r="N38" i="90" s="1"/>
  <c r="M39" i="90"/>
  <c r="N39" i="90" s="1"/>
  <c r="M40" i="90"/>
  <c r="N40" i="90" s="1"/>
  <c r="M41" i="90"/>
  <c r="N41" i="90" s="1"/>
  <c r="M42" i="90"/>
  <c r="N42" i="90" s="1"/>
  <c r="M43" i="90"/>
  <c r="N43" i="90" s="1"/>
  <c r="M44" i="90"/>
  <c r="N44" i="90" s="1"/>
  <c r="M45" i="90"/>
  <c r="N45" i="90" s="1"/>
  <c r="M46" i="90"/>
  <c r="N46" i="90" s="1"/>
  <c r="M47" i="90"/>
  <c r="N47" i="90" s="1"/>
  <c r="M48" i="90"/>
  <c r="N48" i="90" s="1"/>
  <c r="M49" i="90"/>
  <c r="N49" i="90" s="1"/>
  <c r="M50" i="90"/>
  <c r="N50" i="90" s="1"/>
  <c r="M51" i="90"/>
  <c r="N51" i="90" s="1"/>
  <c r="M52" i="90"/>
  <c r="N52" i="90" s="1"/>
  <c r="M53" i="90"/>
  <c r="N53" i="90" s="1"/>
  <c r="M54" i="90"/>
  <c r="N54" i="90" s="1"/>
  <c r="M55" i="90"/>
  <c r="N55" i="90" s="1"/>
  <c r="M56" i="90"/>
  <c r="N56" i="90" s="1"/>
  <c r="M57" i="90"/>
  <c r="N57" i="90" s="1"/>
  <c r="M58" i="90"/>
  <c r="N58" i="90" s="1"/>
  <c r="M59" i="90"/>
  <c r="N59" i="90" s="1"/>
  <c r="M60" i="90"/>
  <c r="N60" i="90" s="1"/>
  <c r="M61" i="90"/>
  <c r="N61" i="90" s="1"/>
  <c r="M62" i="90"/>
  <c r="N62" i="90" s="1"/>
  <c r="M63" i="90"/>
  <c r="N63" i="90" s="1"/>
  <c r="M64" i="90"/>
  <c r="N64" i="90" s="1"/>
  <c r="M65" i="90"/>
  <c r="N65" i="90" s="1"/>
  <c r="M66" i="90"/>
  <c r="N66" i="90" s="1"/>
  <c r="M67" i="90"/>
  <c r="N67" i="90" s="1"/>
  <c r="M68" i="90"/>
  <c r="N68" i="90" s="1"/>
  <c r="M69" i="90"/>
  <c r="N69" i="90" s="1"/>
  <c r="M70" i="90"/>
  <c r="N70" i="90" s="1"/>
  <c r="M71" i="90"/>
  <c r="N71" i="90" s="1"/>
  <c r="M72" i="90"/>
  <c r="N72" i="90" s="1"/>
  <c r="M73" i="90"/>
  <c r="N73" i="90" s="1"/>
  <c r="M74" i="90"/>
  <c r="N74" i="90" s="1"/>
  <c r="M75" i="90"/>
  <c r="N75" i="90" s="1"/>
  <c r="M76" i="90"/>
  <c r="N76" i="90" s="1"/>
  <c r="M77" i="90"/>
  <c r="N77" i="90" s="1"/>
  <c r="M78" i="90"/>
  <c r="M79" i="90"/>
  <c r="N79" i="90" s="1"/>
  <c r="M80" i="90"/>
  <c r="N80" i="90" s="1"/>
  <c r="M81" i="90"/>
  <c r="N81" i="90" s="1"/>
  <c r="M82" i="90"/>
  <c r="N82" i="90" s="1"/>
  <c r="M83" i="90"/>
  <c r="N83" i="90" s="1"/>
  <c r="M84" i="90"/>
  <c r="N84" i="90" s="1"/>
  <c r="M85" i="90"/>
  <c r="N85" i="90" s="1"/>
  <c r="M86" i="90"/>
  <c r="N86" i="90" s="1"/>
  <c r="M87" i="90"/>
  <c r="N87" i="90" s="1"/>
  <c r="M88" i="90"/>
  <c r="N88" i="90" s="1"/>
  <c r="M89" i="90"/>
  <c r="N89" i="90" s="1"/>
  <c r="M90" i="90"/>
  <c r="N90" i="90" s="1"/>
  <c r="M91" i="90"/>
  <c r="N91" i="90" s="1"/>
  <c r="M92" i="90"/>
  <c r="N92" i="90" s="1"/>
  <c r="M93" i="90"/>
  <c r="N93" i="90" s="1"/>
  <c r="M94" i="90"/>
  <c r="N94" i="90" s="1"/>
  <c r="M95" i="90"/>
  <c r="N95" i="90" s="1"/>
  <c r="M96" i="90"/>
  <c r="N96" i="90" s="1"/>
  <c r="M97" i="90"/>
  <c r="N97" i="90" s="1"/>
  <c r="M98" i="90"/>
  <c r="N98" i="90" s="1"/>
  <c r="M99" i="90"/>
  <c r="N99" i="90" s="1"/>
  <c r="M100" i="90"/>
  <c r="N100" i="90" s="1"/>
  <c r="M101" i="90"/>
  <c r="N101" i="90" s="1"/>
  <c r="M102" i="90"/>
  <c r="N102" i="90" s="1"/>
  <c r="M103" i="90"/>
  <c r="N103" i="90" s="1"/>
  <c r="M104" i="90"/>
  <c r="N104" i="90" s="1"/>
  <c r="M105" i="90"/>
  <c r="N105" i="90" s="1"/>
  <c r="M106" i="90"/>
  <c r="N106" i="90" s="1"/>
  <c r="M107" i="90"/>
  <c r="N107" i="90" s="1"/>
  <c r="M108" i="90"/>
  <c r="N108" i="90" s="1"/>
  <c r="M109" i="90"/>
  <c r="N109" i="90" s="1"/>
  <c r="M110" i="90"/>
  <c r="N110" i="90" s="1"/>
  <c r="M111" i="90"/>
  <c r="N111" i="90" s="1"/>
  <c r="M112" i="90"/>
  <c r="N112" i="90" s="1"/>
  <c r="M113" i="90"/>
  <c r="N113" i="90" s="1"/>
  <c r="M114" i="90"/>
  <c r="N114" i="90" s="1"/>
  <c r="M115" i="90"/>
  <c r="N115" i="90" s="1"/>
  <c r="M116" i="90"/>
  <c r="N116" i="90" s="1"/>
  <c r="M117" i="90"/>
  <c r="N117" i="90" s="1"/>
  <c r="M118" i="90"/>
  <c r="N118" i="90" s="1"/>
  <c r="M119" i="90"/>
  <c r="N119" i="90" s="1"/>
  <c r="M120" i="90"/>
  <c r="N120" i="90" s="1"/>
  <c r="M121" i="90"/>
  <c r="N121" i="90" s="1"/>
  <c r="M122" i="90"/>
  <c r="N122" i="90" s="1"/>
  <c r="M123" i="90"/>
  <c r="N123" i="90" s="1"/>
  <c r="M124" i="90"/>
  <c r="N124" i="90" s="1"/>
  <c r="M125" i="90"/>
  <c r="N125" i="90" s="1"/>
  <c r="M126" i="90"/>
  <c r="N126" i="90" s="1"/>
  <c r="M127" i="90"/>
  <c r="N127" i="90" s="1"/>
  <c r="M128" i="90"/>
  <c r="N128" i="90" s="1"/>
  <c r="M129" i="90"/>
  <c r="N129" i="90" s="1"/>
  <c r="M130" i="90"/>
  <c r="N130" i="90" s="1"/>
  <c r="M131" i="90"/>
  <c r="N131" i="90" s="1"/>
  <c r="M132" i="90"/>
  <c r="N132" i="90" s="1"/>
  <c r="M133" i="90"/>
  <c r="N133" i="90" s="1"/>
  <c r="M134" i="90"/>
  <c r="N134" i="90" s="1"/>
  <c r="M135" i="90"/>
  <c r="N135" i="90" s="1"/>
  <c r="M136" i="90"/>
  <c r="N136" i="90" s="1"/>
  <c r="M137" i="90"/>
  <c r="N137" i="90" s="1"/>
  <c r="M138" i="90"/>
  <c r="N138" i="90" s="1"/>
  <c r="M139" i="90"/>
  <c r="N139" i="90" s="1"/>
  <c r="M140" i="90"/>
  <c r="N140" i="90" s="1"/>
  <c r="M141" i="90"/>
  <c r="N141" i="90" s="1"/>
  <c r="M142" i="90"/>
  <c r="N142" i="90" s="1"/>
  <c r="M143" i="90"/>
  <c r="N143" i="90" s="1"/>
  <c r="M144" i="90"/>
  <c r="N144" i="90" s="1"/>
  <c r="M145" i="90"/>
  <c r="N145" i="90" s="1"/>
  <c r="M146" i="90"/>
  <c r="N146" i="90" s="1"/>
  <c r="M147" i="90"/>
  <c r="N147" i="90" s="1"/>
  <c r="M148" i="90"/>
  <c r="N148" i="90" s="1"/>
  <c r="M149" i="90"/>
  <c r="N149" i="90" s="1"/>
  <c r="M150" i="90"/>
  <c r="N150" i="90" s="1"/>
  <c r="M151" i="90"/>
  <c r="N151" i="90" s="1"/>
  <c r="M152" i="90"/>
  <c r="N152" i="90" s="1"/>
  <c r="M153" i="90"/>
  <c r="N153" i="90" s="1"/>
  <c r="M154" i="90"/>
  <c r="N154" i="90" s="1"/>
  <c r="M155" i="90"/>
  <c r="N155" i="90" s="1"/>
  <c r="M156" i="90"/>
  <c r="N156" i="90" s="1"/>
  <c r="M157" i="90"/>
  <c r="N157" i="90" s="1"/>
  <c r="M158" i="90"/>
  <c r="N158" i="90" s="1"/>
  <c r="M159" i="90"/>
  <c r="N159" i="90" s="1"/>
  <c r="M160" i="90"/>
  <c r="N160" i="90" s="1"/>
  <c r="M161" i="90"/>
  <c r="N161" i="90" s="1"/>
  <c r="M162" i="90"/>
  <c r="N162" i="90" s="1"/>
  <c r="M163" i="90"/>
  <c r="N163" i="90" s="1"/>
  <c r="M11" i="90"/>
  <c r="D11" i="89"/>
  <c r="F11" i="89" s="1"/>
  <c r="D12" i="89"/>
  <c r="F12" i="89" s="1"/>
  <c r="D13" i="89"/>
  <c r="F13" i="89" s="1"/>
  <c r="D14" i="89"/>
  <c r="F14" i="89" s="1"/>
  <c r="D15" i="89"/>
  <c r="F15" i="89" s="1"/>
  <c r="D16" i="89"/>
  <c r="F16" i="89" s="1"/>
  <c r="D17" i="89"/>
  <c r="F17" i="89" s="1"/>
  <c r="D18" i="89"/>
  <c r="F18" i="89" s="1"/>
  <c r="D19" i="89"/>
  <c r="F19" i="89" s="1"/>
  <c r="D20" i="89"/>
  <c r="F20" i="89" s="1"/>
  <c r="D21" i="89"/>
  <c r="F21" i="89" s="1"/>
  <c r="D22" i="89"/>
  <c r="F22" i="89" s="1"/>
  <c r="D23" i="89"/>
  <c r="F23" i="89" s="1"/>
  <c r="D24" i="89"/>
  <c r="F24" i="89" s="1"/>
  <c r="D25" i="89"/>
  <c r="F25" i="89" s="1"/>
  <c r="D26" i="89"/>
  <c r="F26" i="89" s="1"/>
  <c r="D27" i="89"/>
  <c r="F27" i="89" s="1"/>
  <c r="D28" i="89"/>
  <c r="F28" i="89" s="1"/>
  <c r="D29" i="89"/>
  <c r="F29" i="89" s="1"/>
  <c r="D30" i="89"/>
  <c r="F30" i="89" s="1"/>
  <c r="D31" i="89"/>
  <c r="F31" i="89" s="1"/>
  <c r="D32" i="89"/>
  <c r="F32" i="89" s="1"/>
  <c r="D33" i="89"/>
  <c r="F33" i="89" s="1"/>
  <c r="D34" i="89"/>
  <c r="F34" i="89" s="1"/>
  <c r="D35" i="89"/>
  <c r="F35" i="89" s="1"/>
  <c r="D36" i="89"/>
  <c r="F36" i="89" s="1"/>
  <c r="D37" i="89"/>
  <c r="F37" i="89" s="1"/>
  <c r="D38" i="89"/>
  <c r="F38" i="89" s="1"/>
  <c r="D39" i="89"/>
  <c r="F39" i="89" s="1"/>
  <c r="D40" i="89"/>
  <c r="F40" i="89" s="1"/>
  <c r="D41" i="89"/>
  <c r="F41" i="89" s="1"/>
  <c r="D42" i="89"/>
  <c r="F42" i="89" s="1"/>
  <c r="D43" i="89"/>
  <c r="F43" i="89" s="1"/>
  <c r="D44" i="89"/>
  <c r="F44" i="89" s="1"/>
  <c r="D45" i="89"/>
  <c r="F45" i="89" s="1"/>
  <c r="D46" i="89"/>
  <c r="F46" i="89" s="1"/>
  <c r="D47" i="89"/>
  <c r="F47" i="89" s="1"/>
  <c r="D48" i="89"/>
  <c r="F48" i="89" s="1"/>
  <c r="D49" i="89"/>
  <c r="F49" i="89" s="1"/>
  <c r="D50" i="89"/>
  <c r="F50" i="89" s="1"/>
  <c r="D51" i="89"/>
  <c r="F51" i="89" s="1"/>
  <c r="D52" i="89"/>
  <c r="F52" i="89" s="1"/>
  <c r="D53" i="89"/>
  <c r="F53" i="89" s="1"/>
  <c r="D54" i="89"/>
  <c r="F54" i="89" s="1"/>
  <c r="D55" i="89"/>
  <c r="F55" i="89" s="1"/>
  <c r="D56" i="89"/>
  <c r="F56" i="89" s="1"/>
  <c r="D57" i="89"/>
  <c r="F57" i="89" s="1"/>
  <c r="D58" i="89"/>
  <c r="F58" i="89" s="1"/>
  <c r="D59" i="89"/>
  <c r="F59" i="89" s="1"/>
  <c r="D60" i="89"/>
  <c r="F60" i="89" s="1"/>
  <c r="D61" i="89"/>
  <c r="F61" i="89" s="1"/>
  <c r="D62" i="89"/>
  <c r="F62" i="89" s="1"/>
  <c r="D63" i="89"/>
  <c r="F63" i="89" s="1"/>
  <c r="D64" i="89"/>
  <c r="F64" i="89" s="1"/>
  <c r="D65" i="89"/>
  <c r="F65" i="89" s="1"/>
  <c r="D66" i="89"/>
  <c r="F66" i="89" s="1"/>
  <c r="D67" i="89"/>
  <c r="F67" i="89" s="1"/>
  <c r="D68" i="89"/>
  <c r="F68" i="89" s="1"/>
  <c r="D69" i="89"/>
  <c r="F69" i="89" s="1"/>
  <c r="D70" i="89"/>
  <c r="F70" i="89" s="1"/>
  <c r="D71" i="89"/>
  <c r="F71" i="89" s="1"/>
  <c r="D72" i="89"/>
  <c r="F72" i="89" s="1"/>
  <c r="D73" i="89"/>
  <c r="F73" i="89" s="1"/>
  <c r="D74" i="89"/>
  <c r="F74" i="89" s="1"/>
  <c r="D75" i="89"/>
  <c r="F75" i="89" s="1"/>
  <c r="D76" i="89"/>
  <c r="F76" i="89" s="1"/>
  <c r="D77" i="89"/>
  <c r="F77" i="89" s="1"/>
  <c r="D78" i="89"/>
  <c r="F78" i="89" s="1"/>
  <c r="D79" i="89"/>
  <c r="F79" i="89" s="1"/>
  <c r="D80" i="89"/>
  <c r="F80" i="89" s="1"/>
  <c r="D81" i="89"/>
  <c r="F81" i="89" s="1"/>
  <c r="D82" i="89"/>
  <c r="F82" i="89" s="1"/>
  <c r="D83" i="89"/>
  <c r="F83" i="89" s="1"/>
  <c r="D84" i="89"/>
  <c r="F84" i="89" s="1"/>
  <c r="D85" i="89"/>
  <c r="F85" i="89" s="1"/>
  <c r="D86" i="89"/>
  <c r="F86" i="89" s="1"/>
  <c r="D87" i="89"/>
  <c r="F87" i="89" s="1"/>
  <c r="D88" i="89"/>
  <c r="F88" i="89" s="1"/>
  <c r="D89" i="89"/>
  <c r="F89" i="89" s="1"/>
  <c r="D90" i="89"/>
  <c r="F90" i="89" s="1"/>
  <c r="D91" i="89"/>
  <c r="F91" i="89" s="1"/>
  <c r="D92" i="89"/>
  <c r="F92" i="89" s="1"/>
  <c r="D93" i="89"/>
  <c r="F93" i="89" s="1"/>
  <c r="D94" i="89"/>
  <c r="F94" i="89" s="1"/>
  <c r="D95" i="89"/>
  <c r="F95" i="89" s="1"/>
  <c r="D96" i="89"/>
  <c r="F96" i="89" s="1"/>
  <c r="D97" i="89"/>
  <c r="F97" i="89" s="1"/>
  <c r="D98" i="89"/>
  <c r="F98" i="89" s="1"/>
  <c r="D99" i="89"/>
  <c r="F99" i="89" s="1"/>
  <c r="D100" i="89"/>
  <c r="F100" i="89" s="1"/>
  <c r="D101" i="89"/>
  <c r="F101" i="89" s="1"/>
  <c r="D102" i="89"/>
  <c r="F102" i="89" s="1"/>
  <c r="D103" i="89"/>
  <c r="F103" i="89" s="1"/>
  <c r="D104" i="89"/>
  <c r="F104" i="89" s="1"/>
  <c r="D105" i="89"/>
  <c r="F105" i="89" s="1"/>
  <c r="D106" i="89"/>
  <c r="F106" i="89" s="1"/>
  <c r="D107" i="89"/>
  <c r="F107" i="89" s="1"/>
  <c r="D108" i="89"/>
  <c r="F108" i="89" s="1"/>
  <c r="D109" i="89"/>
  <c r="F109" i="89" s="1"/>
  <c r="D110" i="89"/>
  <c r="F110" i="89" s="1"/>
  <c r="D111" i="89"/>
  <c r="F111" i="89" s="1"/>
  <c r="D112" i="89"/>
  <c r="F112" i="89" s="1"/>
  <c r="D113" i="89"/>
  <c r="F113" i="89" s="1"/>
  <c r="D114" i="89"/>
  <c r="F114" i="89" s="1"/>
  <c r="D115" i="89"/>
  <c r="F115" i="89" s="1"/>
  <c r="D116" i="89"/>
  <c r="F116" i="89" s="1"/>
  <c r="D117" i="89"/>
  <c r="F117" i="89" s="1"/>
  <c r="D118" i="89"/>
  <c r="F118" i="89" s="1"/>
  <c r="D119" i="89"/>
  <c r="F119" i="89" s="1"/>
  <c r="D120" i="89"/>
  <c r="F120" i="89" s="1"/>
  <c r="D121" i="89"/>
  <c r="F121" i="89" s="1"/>
  <c r="D122" i="89"/>
  <c r="F122" i="89" s="1"/>
  <c r="D123" i="89"/>
  <c r="F123" i="89" s="1"/>
  <c r="D124" i="89"/>
  <c r="F124" i="89" s="1"/>
  <c r="D125" i="89"/>
  <c r="F125" i="89" s="1"/>
  <c r="D126" i="89"/>
  <c r="F126" i="89" s="1"/>
  <c r="D127" i="89"/>
  <c r="F127" i="89" s="1"/>
  <c r="D128" i="89"/>
  <c r="F128" i="89" s="1"/>
  <c r="D129" i="89"/>
  <c r="F129" i="89" s="1"/>
  <c r="F130" i="89"/>
  <c r="F131" i="89"/>
  <c r="F132" i="89"/>
  <c r="D133" i="89"/>
  <c r="F133" i="89" s="1"/>
  <c r="D134" i="89"/>
  <c r="F134" i="89" s="1"/>
  <c r="D135" i="89"/>
  <c r="F135" i="89" s="1"/>
  <c r="D136" i="89"/>
  <c r="F136" i="89" s="1"/>
  <c r="D137" i="89"/>
  <c r="F137" i="89" s="1"/>
  <c r="D138" i="89"/>
  <c r="F138" i="89" s="1"/>
  <c r="D139" i="89"/>
  <c r="F139" i="89" s="1"/>
  <c r="D140" i="89"/>
  <c r="F140" i="89" s="1"/>
  <c r="D141" i="89"/>
  <c r="F141" i="89" s="1"/>
  <c r="D142" i="89"/>
  <c r="F142" i="89" s="1"/>
  <c r="D143" i="89"/>
  <c r="F143" i="89" s="1"/>
  <c r="D144" i="89"/>
  <c r="F144" i="89" s="1"/>
  <c r="D145" i="89"/>
  <c r="F145" i="89" s="1"/>
  <c r="D146" i="89"/>
  <c r="F146" i="89" s="1"/>
  <c r="F147" i="89"/>
  <c r="D148" i="89"/>
  <c r="F148" i="89" s="1"/>
  <c r="D149" i="89"/>
  <c r="F149" i="89" s="1"/>
  <c r="D150" i="89"/>
  <c r="F150" i="89" s="1"/>
  <c r="D151" i="89"/>
  <c r="F151" i="89" s="1"/>
  <c r="D152" i="89"/>
  <c r="F152" i="89" s="1"/>
  <c r="D153" i="89"/>
  <c r="F153" i="89" s="1"/>
  <c r="D154" i="89"/>
  <c r="F154" i="89" s="1"/>
  <c r="D155" i="89"/>
  <c r="F155" i="89" s="1"/>
  <c r="D156" i="89"/>
  <c r="F156" i="89" s="1"/>
  <c r="D157" i="89"/>
  <c r="F157" i="89" s="1"/>
  <c r="D158" i="89"/>
  <c r="F158" i="89" s="1"/>
  <c r="D159" i="89"/>
  <c r="F159" i="89" s="1"/>
  <c r="D160" i="89"/>
  <c r="F160" i="89" s="1"/>
  <c r="D161" i="89"/>
  <c r="F161" i="89" s="1"/>
  <c r="D162" i="89"/>
  <c r="F162" i="89" s="1"/>
  <c r="D10" i="89"/>
  <c r="F10" i="89" s="1"/>
  <c r="M11" i="89"/>
  <c r="N11" i="89" s="1"/>
  <c r="M12" i="89"/>
  <c r="N12" i="89" s="1"/>
  <c r="M13" i="89"/>
  <c r="N13" i="89" s="1"/>
  <c r="M14" i="89"/>
  <c r="N14" i="89" s="1"/>
  <c r="M15" i="89"/>
  <c r="N15" i="89" s="1"/>
  <c r="M16" i="89"/>
  <c r="N16" i="89" s="1"/>
  <c r="M17" i="89"/>
  <c r="N17" i="89" s="1"/>
  <c r="M18" i="89"/>
  <c r="N18" i="89" s="1"/>
  <c r="M19" i="89"/>
  <c r="N19" i="89" s="1"/>
  <c r="M20" i="89"/>
  <c r="N20" i="89" s="1"/>
  <c r="M21" i="89"/>
  <c r="N21" i="89" s="1"/>
  <c r="M22" i="89"/>
  <c r="N22" i="89" s="1"/>
  <c r="M23" i="89"/>
  <c r="N23" i="89" s="1"/>
  <c r="M24" i="89"/>
  <c r="N24" i="89" s="1"/>
  <c r="M25" i="89"/>
  <c r="N25" i="89" s="1"/>
  <c r="M26" i="89"/>
  <c r="N26" i="89" s="1"/>
  <c r="M27" i="89"/>
  <c r="N27" i="89" s="1"/>
  <c r="M28" i="89"/>
  <c r="N28" i="89" s="1"/>
  <c r="M29" i="89"/>
  <c r="N29" i="89" s="1"/>
  <c r="M30" i="89"/>
  <c r="N30" i="89" s="1"/>
  <c r="M31" i="89"/>
  <c r="N31" i="89" s="1"/>
  <c r="M32" i="89"/>
  <c r="N32" i="89" s="1"/>
  <c r="M33" i="89"/>
  <c r="N33" i="89" s="1"/>
  <c r="M34" i="89"/>
  <c r="N34" i="89" s="1"/>
  <c r="M35" i="89"/>
  <c r="N35" i="89" s="1"/>
  <c r="M36" i="89"/>
  <c r="N36" i="89" s="1"/>
  <c r="M37" i="89"/>
  <c r="N37" i="89" s="1"/>
  <c r="M38" i="89"/>
  <c r="N38" i="89" s="1"/>
  <c r="M39" i="89"/>
  <c r="N39" i="89" s="1"/>
  <c r="M40" i="89"/>
  <c r="N40" i="89" s="1"/>
  <c r="M41" i="89"/>
  <c r="N41" i="89" s="1"/>
  <c r="M42" i="89"/>
  <c r="N42" i="89" s="1"/>
  <c r="M43" i="89"/>
  <c r="N43" i="89" s="1"/>
  <c r="M44" i="89"/>
  <c r="N44" i="89" s="1"/>
  <c r="M45" i="89"/>
  <c r="N45" i="89" s="1"/>
  <c r="M46" i="89"/>
  <c r="N46" i="89" s="1"/>
  <c r="M47" i="89"/>
  <c r="N47" i="89" s="1"/>
  <c r="M48" i="89"/>
  <c r="N48" i="89" s="1"/>
  <c r="M49" i="89"/>
  <c r="N49" i="89" s="1"/>
  <c r="M50" i="89"/>
  <c r="N50" i="89" s="1"/>
  <c r="M51" i="89"/>
  <c r="N51" i="89" s="1"/>
  <c r="M52" i="89"/>
  <c r="N52" i="89" s="1"/>
  <c r="M53" i="89"/>
  <c r="N53" i="89" s="1"/>
  <c r="M54" i="89"/>
  <c r="N54" i="89" s="1"/>
  <c r="M55" i="89"/>
  <c r="N55" i="89" s="1"/>
  <c r="M56" i="89"/>
  <c r="N56" i="89" s="1"/>
  <c r="M57" i="89"/>
  <c r="N57" i="89" s="1"/>
  <c r="M58" i="89"/>
  <c r="N58" i="89" s="1"/>
  <c r="M59" i="89"/>
  <c r="N59" i="89" s="1"/>
  <c r="M60" i="89"/>
  <c r="N60" i="89" s="1"/>
  <c r="M61" i="89"/>
  <c r="N61" i="89" s="1"/>
  <c r="M62" i="89"/>
  <c r="N62" i="89" s="1"/>
  <c r="M63" i="89"/>
  <c r="N63" i="89" s="1"/>
  <c r="M64" i="89"/>
  <c r="N64" i="89" s="1"/>
  <c r="M65" i="89"/>
  <c r="N65" i="89" s="1"/>
  <c r="M66" i="89"/>
  <c r="N66" i="89" s="1"/>
  <c r="M67" i="89"/>
  <c r="N67" i="89" s="1"/>
  <c r="M68" i="89"/>
  <c r="N68" i="89" s="1"/>
  <c r="M69" i="89"/>
  <c r="N69" i="89" s="1"/>
  <c r="M70" i="89"/>
  <c r="N70" i="89" s="1"/>
  <c r="M71" i="89"/>
  <c r="N71" i="89" s="1"/>
  <c r="M72" i="89"/>
  <c r="N72" i="89" s="1"/>
  <c r="M73" i="89"/>
  <c r="N73" i="89" s="1"/>
  <c r="M74" i="89"/>
  <c r="N74" i="89" s="1"/>
  <c r="M75" i="89"/>
  <c r="N75" i="89" s="1"/>
  <c r="M76" i="89"/>
  <c r="N76" i="89" s="1"/>
  <c r="M77" i="89"/>
  <c r="N77" i="89" s="1"/>
  <c r="M78" i="89"/>
  <c r="N78" i="89" s="1"/>
  <c r="M79" i="89"/>
  <c r="N79" i="89" s="1"/>
  <c r="M80" i="89"/>
  <c r="N80" i="89" s="1"/>
  <c r="M81" i="89"/>
  <c r="N81" i="89" s="1"/>
  <c r="M82" i="89"/>
  <c r="N82" i="89" s="1"/>
  <c r="M83" i="89"/>
  <c r="N83" i="89" s="1"/>
  <c r="M84" i="89"/>
  <c r="N84" i="89" s="1"/>
  <c r="M85" i="89"/>
  <c r="N85" i="89" s="1"/>
  <c r="M86" i="89"/>
  <c r="N86" i="89" s="1"/>
  <c r="M87" i="89"/>
  <c r="N87" i="89" s="1"/>
  <c r="M88" i="89"/>
  <c r="N88" i="89" s="1"/>
  <c r="M89" i="89"/>
  <c r="N89" i="89" s="1"/>
  <c r="M90" i="89"/>
  <c r="N90" i="89" s="1"/>
  <c r="M91" i="89"/>
  <c r="N91" i="89" s="1"/>
  <c r="M92" i="89"/>
  <c r="N92" i="89" s="1"/>
  <c r="M93" i="89"/>
  <c r="N93" i="89" s="1"/>
  <c r="M94" i="89"/>
  <c r="N94" i="89" s="1"/>
  <c r="M95" i="89"/>
  <c r="N95" i="89" s="1"/>
  <c r="M96" i="89"/>
  <c r="N96" i="89" s="1"/>
  <c r="M97" i="89"/>
  <c r="N97" i="89" s="1"/>
  <c r="M98" i="89"/>
  <c r="N98" i="89" s="1"/>
  <c r="M99" i="89"/>
  <c r="N99" i="89" s="1"/>
  <c r="M100" i="89"/>
  <c r="N100" i="89" s="1"/>
  <c r="M101" i="89"/>
  <c r="N101" i="89" s="1"/>
  <c r="M102" i="89"/>
  <c r="N102" i="89" s="1"/>
  <c r="M103" i="89"/>
  <c r="N103" i="89" s="1"/>
  <c r="M104" i="89"/>
  <c r="N104" i="89" s="1"/>
  <c r="M105" i="89"/>
  <c r="N105" i="89" s="1"/>
  <c r="M106" i="89"/>
  <c r="N106" i="89" s="1"/>
  <c r="M107" i="89"/>
  <c r="N107" i="89" s="1"/>
  <c r="M108" i="89"/>
  <c r="N108" i="89" s="1"/>
  <c r="M109" i="89"/>
  <c r="N109" i="89" s="1"/>
  <c r="M110" i="89"/>
  <c r="N110" i="89" s="1"/>
  <c r="M111" i="89"/>
  <c r="N111" i="89" s="1"/>
  <c r="M112" i="89"/>
  <c r="N112" i="89" s="1"/>
  <c r="M113" i="89"/>
  <c r="N113" i="89" s="1"/>
  <c r="M114" i="89"/>
  <c r="N114" i="89" s="1"/>
  <c r="M115" i="89"/>
  <c r="N115" i="89" s="1"/>
  <c r="M116" i="89"/>
  <c r="N116" i="89" s="1"/>
  <c r="M117" i="89"/>
  <c r="N117" i="89" s="1"/>
  <c r="M118" i="89"/>
  <c r="N118" i="89" s="1"/>
  <c r="M119" i="89"/>
  <c r="N119" i="89" s="1"/>
  <c r="M120" i="89"/>
  <c r="N120" i="89" s="1"/>
  <c r="M121" i="89"/>
  <c r="N121" i="89" s="1"/>
  <c r="M122" i="89"/>
  <c r="N122" i="89" s="1"/>
  <c r="M123" i="89"/>
  <c r="N123" i="89" s="1"/>
  <c r="M124" i="89"/>
  <c r="N124" i="89" s="1"/>
  <c r="M125" i="89"/>
  <c r="N125" i="89" s="1"/>
  <c r="M126" i="89"/>
  <c r="N126" i="89" s="1"/>
  <c r="M127" i="89"/>
  <c r="N127" i="89" s="1"/>
  <c r="M128" i="89"/>
  <c r="N128" i="89" s="1"/>
  <c r="M129" i="89"/>
  <c r="N129" i="89" s="1"/>
  <c r="M130" i="89"/>
  <c r="N130" i="89" s="1"/>
  <c r="M131" i="89"/>
  <c r="N131" i="89" s="1"/>
  <c r="M132" i="89"/>
  <c r="N132" i="89" s="1"/>
  <c r="M133" i="89"/>
  <c r="N133" i="89" s="1"/>
  <c r="M134" i="89"/>
  <c r="N134" i="89" s="1"/>
  <c r="M135" i="89"/>
  <c r="N135" i="89" s="1"/>
  <c r="M136" i="89"/>
  <c r="N136" i="89" s="1"/>
  <c r="M137" i="89"/>
  <c r="N137" i="89" s="1"/>
  <c r="M138" i="89"/>
  <c r="N138" i="89" s="1"/>
  <c r="M139" i="89"/>
  <c r="N139" i="89" s="1"/>
  <c r="M140" i="89"/>
  <c r="N140" i="89" s="1"/>
  <c r="M141" i="89"/>
  <c r="N141" i="89" s="1"/>
  <c r="M142" i="89"/>
  <c r="N142" i="89" s="1"/>
  <c r="M143" i="89"/>
  <c r="N143" i="89" s="1"/>
  <c r="M144" i="89"/>
  <c r="N144" i="89" s="1"/>
  <c r="M145" i="89"/>
  <c r="N145" i="89" s="1"/>
  <c r="M146" i="89"/>
  <c r="N146" i="89" s="1"/>
  <c r="M147" i="89"/>
  <c r="N147" i="89" s="1"/>
  <c r="M148" i="89"/>
  <c r="N148" i="89" s="1"/>
  <c r="M149" i="89"/>
  <c r="N149" i="89" s="1"/>
  <c r="M150" i="89"/>
  <c r="N150" i="89" s="1"/>
  <c r="M151" i="89"/>
  <c r="N151" i="89" s="1"/>
  <c r="M152" i="89"/>
  <c r="N152" i="89" s="1"/>
  <c r="M153" i="89"/>
  <c r="N153" i="89" s="1"/>
  <c r="M154" i="89"/>
  <c r="N154" i="89" s="1"/>
  <c r="M155" i="89"/>
  <c r="N155" i="89" s="1"/>
  <c r="M156" i="89"/>
  <c r="N156" i="89" s="1"/>
  <c r="M157" i="89"/>
  <c r="N157" i="89" s="1"/>
  <c r="M158" i="89"/>
  <c r="N158" i="89" s="1"/>
  <c r="M159" i="89"/>
  <c r="N159" i="89" s="1"/>
  <c r="M160" i="89"/>
  <c r="N160" i="89" s="1"/>
  <c r="M161" i="89"/>
  <c r="N161" i="89" s="1"/>
  <c r="M162" i="89"/>
  <c r="N162" i="89" s="1"/>
  <c r="M10" i="89"/>
  <c r="M12" i="88"/>
  <c r="N12" i="88" s="1"/>
  <c r="M13" i="88"/>
  <c r="N13" i="88" s="1"/>
  <c r="M14" i="88"/>
  <c r="N14" i="88" s="1"/>
  <c r="M15" i="88"/>
  <c r="N15" i="88" s="1"/>
  <c r="M16" i="88"/>
  <c r="N16" i="88" s="1"/>
  <c r="M17" i="88"/>
  <c r="M18" i="88"/>
  <c r="M19" i="88"/>
  <c r="M20" i="88"/>
  <c r="N20" i="88" s="1"/>
  <c r="M21" i="88"/>
  <c r="N21" i="88" s="1"/>
  <c r="M22" i="88"/>
  <c r="M23" i="88"/>
  <c r="M24" i="88"/>
  <c r="N24" i="88" s="1"/>
  <c r="M25" i="88"/>
  <c r="M26" i="88"/>
  <c r="N26" i="88" s="1"/>
  <c r="M27" i="88"/>
  <c r="M28" i="88"/>
  <c r="M29" i="88"/>
  <c r="N29" i="88" s="1"/>
  <c r="M30" i="88"/>
  <c r="M31" i="88"/>
  <c r="N31" i="88" s="1"/>
  <c r="M32" i="88"/>
  <c r="N32" i="88" s="1"/>
  <c r="M33" i="88"/>
  <c r="N33" i="88" s="1"/>
  <c r="M34" i="88"/>
  <c r="N34" i="88" s="1"/>
  <c r="M35" i="88"/>
  <c r="N35" i="88" s="1"/>
  <c r="M36" i="88"/>
  <c r="N36" i="88" s="1"/>
  <c r="M37" i="88"/>
  <c r="N37" i="88" s="1"/>
  <c r="M38" i="88"/>
  <c r="N38" i="88" s="1"/>
  <c r="M39" i="88"/>
  <c r="N39" i="88" s="1"/>
  <c r="M40" i="88"/>
  <c r="N40" i="88" s="1"/>
  <c r="M41" i="88"/>
  <c r="N41" i="88" s="1"/>
  <c r="M42" i="88"/>
  <c r="N42" i="88" s="1"/>
  <c r="M43" i="88"/>
  <c r="N43" i="88" s="1"/>
  <c r="M44" i="88"/>
  <c r="N44" i="88" s="1"/>
  <c r="M45" i="88"/>
  <c r="N45" i="88" s="1"/>
  <c r="M46" i="88"/>
  <c r="N46" i="88" s="1"/>
  <c r="M47" i="88"/>
  <c r="N47" i="88" s="1"/>
  <c r="M48" i="88"/>
  <c r="N48" i="88" s="1"/>
  <c r="M49" i="88"/>
  <c r="N49" i="88" s="1"/>
  <c r="M50" i="88"/>
  <c r="N50" i="88" s="1"/>
  <c r="M51" i="88"/>
  <c r="N51" i="88" s="1"/>
  <c r="M52" i="88"/>
  <c r="N52" i="88" s="1"/>
  <c r="M53" i="88"/>
  <c r="N53" i="88" s="1"/>
  <c r="M54" i="88"/>
  <c r="N54" i="88" s="1"/>
  <c r="M55" i="88"/>
  <c r="N55" i="88" s="1"/>
  <c r="M56" i="88"/>
  <c r="N56" i="88" s="1"/>
  <c r="M57" i="88"/>
  <c r="N57" i="88" s="1"/>
  <c r="M58" i="88"/>
  <c r="N58" i="88" s="1"/>
  <c r="M59" i="88"/>
  <c r="N59" i="88" s="1"/>
  <c r="M60" i="88"/>
  <c r="N60" i="88" s="1"/>
  <c r="M61" i="88"/>
  <c r="N61" i="88" s="1"/>
  <c r="M62" i="88"/>
  <c r="N62" i="88" s="1"/>
  <c r="M63" i="88"/>
  <c r="N63" i="88" s="1"/>
  <c r="N64" i="88"/>
  <c r="N65" i="88"/>
  <c r="N66" i="88"/>
  <c r="N67" i="88"/>
  <c r="N68" i="88"/>
  <c r="N69" i="88"/>
  <c r="N70" i="88"/>
  <c r="M71" i="88"/>
  <c r="N71" i="88" s="1"/>
  <c r="M72" i="88"/>
  <c r="N72" i="88" s="1"/>
  <c r="M73" i="88"/>
  <c r="N73" i="88" s="1"/>
  <c r="M74" i="88"/>
  <c r="N74" i="88" s="1"/>
  <c r="M75" i="88"/>
  <c r="N75" i="88" s="1"/>
  <c r="M76" i="88"/>
  <c r="N76" i="88" s="1"/>
  <c r="M77" i="88"/>
  <c r="N77" i="88" s="1"/>
  <c r="M78" i="88"/>
  <c r="N78" i="88" s="1"/>
  <c r="M79" i="88"/>
  <c r="N79" i="88" s="1"/>
  <c r="M80" i="88"/>
  <c r="N80" i="88" s="1"/>
  <c r="M81" i="88"/>
  <c r="N81" i="88" s="1"/>
  <c r="M82" i="88"/>
  <c r="N82" i="88" s="1"/>
  <c r="M83" i="88"/>
  <c r="N83" i="88" s="1"/>
  <c r="M84" i="88"/>
  <c r="N84" i="88" s="1"/>
  <c r="M85" i="88"/>
  <c r="N85" i="88" s="1"/>
  <c r="M86" i="88"/>
  <c r="N86" i="88" s="1"/>
  <c r="M87" i="88"/>
  <c r="N87" i="88" s="1"/>
  <c r="M88" i="88"/>
  <c r="N88" i="88" s="1"/>
  <c r="M89" i="88"/>
  <c r="N89" i="88" s="1"/>
  <c r="M90" i="88"/>
  <c r="N90" i="88" s="1"/>
  <c r="M91" i="88"/>
  <c r="N91" i="88" s="1"/>
  <c r="M92" i="88"/>
  <c r="N92" i="88" s="1"/>
  <c r="M93" i="88"/>
  <c r="N93" i="88" s="1"/>
  <c r="M94" i="88"/>
  <c r="N94" i="88" s="1"/>
  <c r="M95" i="88"/>
  <c r="N95" i="88" s="1"/>
  <c r="M96" i="88"/>
  <c r="N96" i="88" s="1"/>
  <c r="M97" i="88"/>
  <c r="N97" i="88" s="1"/>
  <c r="M98" i="88"/>
  <c r="N98" i="88" s="1"/>
  <c r="M99" i="88"/>
  <c r="N99" i="88" s="1"/>
  <c r="M100" i="88"/>
  <c r="N100" i="88" s="1"/>
  <c r="M101" i="88"/>
  <c r="N101" i="88" s="1"/>
  <c r="M102" i="88"/>
  <c r="N102" i="88" s="1"/>
  <c r="M103" i="88"/>
  <c r="N103" i="88" s="1"/>
  <c r="M104" i="88"/>
  <c r="N104" i="88" s="1"/>
  <c r="M105" i="88"/>
  <c r="N105" i="88" s="1"/>
  <c r="M106" i="88"/>
  <c r="N106" i="88" s="1"/>
  <c r="M107" i="88"/>
  <c r="N107" i="88" s="1"/>
  <c r="M108" i="88"/>
  <c r="N108" i="88" s="1"/>
  <c r="M109" i="88"/>
  <c r="N109" i="88" s="1"/>
  <c r="M110" i="88"/>
  <c r="N110" i="88" s="1"/>
  <c r="M111" i="88"/>
  <c r="N111" i="88" s="1"/>
  <c r="M112" i="88"/>
  <c r="N112" i="88" s="1"/>
  <c r="M113" i="88"/>
  <c r="N113" i="88" s="1"/>
  <c r="M114" i="88"/>
  <c r="N114" i="88" s="1"/>
  <c r="M115" i="88"/>
  <c r="N115" i="88" s="1"/>
  <c r="M116" i="88"/>
  <c r="N116" i="88" s="1"/>
  <c r="M117" i="88"/>
  <c r="N117" i="88" s="1"/>
  <c r="M118" i="88"/>
  <c r="N118" i="88" s="1"/>
  <c r="M119" i="88"/>
  <c r="N119" i="88" s="1"/>
  <c r="M120" i="88"/>
  <c r="N120" i="88" s="1"/>
  <c r="M121" i="88"/>
  <c r="N121" i="88" s="1"/>
  <c r="M122" i="88"/>
  <c r="N122" i="88" s="1"/>
  <c r="M123" i="88"/>
  <c r="N123" i="88" s="1"/>
  <c r="M124" i="88"/>
  <c r="N124" i="88" s="1"/>
  <c r="M125" i="88"/>
  <c r="N125" i="88" s="1"/>
  <c r="M126" i="88"/>
  <c r="N126" i="88" s="1"/>
  <c r="M127" i="88"/>
  <c r="N127" i="88" s="1"/>
  <c r="M128" i="88"/>
  <c r="N128" i="88" s="1"/>
  <c r="M129" i="88"/>
  <c r="N129" i="88" s="1"/>
  <c r="M130" i="88"/>
  <c r="N130" i="88" s="1"/>
  <c r="M131" i="88"/>
  <c r="N131" i="88" s="1"/>
  <c r="M132" i="88"/>
  <c r="N132" i="88" s="1"/>
  <c r="M133" i="88"/>
  <c r="N133" i="88" s="1"/>
  <c r="M134" i="88"/>
  <c r="N134" i="88" s="1"/>
  <c r="M135" i="88"/>
  <c r="N135" i="88" s="1"/>
  <c r="M136" i="88"/>
  <c r="N136" i="88" s="1"/>
  <c r="M137" i="88"/>
  <c r="N137" i="88" s="1"/>
  <c r="M138" i="88"/>
  <c r="N138" i="88" s="1"/>
  <c r="M139" i="88"/>
  <c r="N139" i="88" s="1"/>
  <c r="M140" i="88"/>
  <c r="N140" i="88" s="1"/>
  <c r="M141" i="88"/>
  <c r="N141" i="88" s="1"/>
  <c r="M142" i="88"/>
  <c r="N142" i="88" s="1"/>
  <c r="M143" i="88"/>
  <c r="N143" i="88" s="1"/>
  <c r="M144" i="88"/>
  <c r="N144" i="88" s="1"/>
  <c r="M145" i="88"/>
  <c r="N145" i="88" s="1"/>
  <c r="M146" i="88"/>
  <c r="N146" i="88" s="1"/>
  <c r="M147" i="88"/>
  <c r="N147" i="88" s="1"/>
  <c r="M148" i="88"/>
  <c r="N148" i="88" s="1"/>
  <c r="M149" i="88"/>
  <c r="N149" i="88" s="1"/>
  <c r="M150" i="88"/>
  <c r="N150" i="88" s="1"/>
  <c r="M151" i="88"/>
  <c r="N151" i="88" s="1"/>
  <c r="M152" i="88"/>
  <c r="N152" i="88" s="1"/>
  <c r="M153" i="88"/>
  <c r="N153" i="88" s="1"/>
  <c r="M154" i="88"/>
  <c r="N154" i="88" s="1"/>
  <c r="M155" i="88"/>
  <c r="N155" i="88" s="1"/>
  <c r="M156" i="88"/>
  <c r="N156" i="88" s="1"/>
  <c r="M157" i="88"/>
  <c r="N157" i="88" s="1"/>
  <c r="M158" i="88"/>
  <c r="N158" i="88" s="1"/>
  <c r="M159" i="88"/>
  <c r="M160" i="88"/>
  <c r="M161" i="88"/>
  <c r="N161" i="88" s="1"/>
  <c r="M162" i="88"/>
  <c r="N162" i="88" s="1"/>
  <c r="M163" i="88"/>
  <c r="N163" i="88" s="1"/>
  <c r="M11" i="88"/>
  <c r="D12" i="88"/>
  <c r="F12" i="88" s="1"/>
  <c r="D13" i="88"/>
  <c r="F13" i="88" s="1"/>
  <c r="D14" i="88"/>
  <c r="F14" i="88" s="1"/>
  <c r="D15" i="88"/>
  <c r="F15" i="88" s="1"/>
  <c r="D16" i="88"/>
  <c r="F16" i="88" s="1"/>
  <c r="D17" i="88"/>
  <c r="F17" i="88" s="1"/>
  <c r="D18" i="88"/>
  <c r="F18" i="88" s="1"/>
  <c r="D19" i="88"/>
  <c r="F19" i="88" s="1"/>
  <c r="D20" i="88"/>
  <c r="F20" i="88" s="1"/>
  <c r="D21" i="88"/>
  <c r="F21" i="88" s="1"/>
  <c r="D22" i="88"/>
  <c r="F22" i="88" s="1"/>
  <c r="D23" i="88"/>
  <c r="F23" i="88" s="1"/>
  <c r="D24" i="88"/>
  <c r="F24" i="88" s="1"/>
  <c r="D25" i="88"/>
  <c r="F25" i="88" s="1"/>
  <c r="D26" i="88"/>
  <c r="F26" i="88" s="1"/>
  <c r="D27" i="88"/>
  <c r="F27" i="88" s="1"/>
  <c r="D28" i="88"/>
  <c r="F28" i="88" s="1"/>
  <c r="D29" i="88"/>
  <c r="F29" i="88" s="1"/>
  <c r="D30" i="88"/>
  <c r="F30" i="88" s="1"/>
  <c r="D31" i="88"/>
  <c r="F31" i="88" s="1"/>
  <c r="D32" i="88"/>
  <c r="F32" i="88" s="1"/>
  <c r="D33" i="88"/>
  <c r="F33" i="88" s="1"/>
  <c r="D34" i="88"/>
  <c r="F34" i="88" s="1"/>
  <c r="D35" i="88"/>
  <c r="F35" i="88" s="1"/>
  <c r="D36" i="88"/>
  <c r="F36" i="88" s="1"/>
  <c r="D37" i="88"/>
  <c r="F37" i="88" s="1"/>
  <c r="D38" i="88"/>
  <c r="F38" i="88" s="1"/>
  <c r="D39" i="88"/>
  <c r="F39" i="88" s="1"/>
  <c r="D40" i="88"/>
  <c r="F40" i="88" s="1"/>
  <c r="D41" i="88"/>
  <c r="F41" i="88" s="1"/>
  <c r="D42" i="88"/>
  <c r="F42" i="88" s="1"/>
  <c r="D43" i="88"/>
  <c r="F43" i="88" s="1"/>
  <c r="D44" i="88"/>
  <c r="F44" i="88" s="1"/>
  <c r="D45" i="88"/>
  <c r="F45" i="88" s="1"/>
  <c r="D46" i="88"/>
  <c r="F46" i="88" s="1"/>
  <c r="D47" i="88"/>
  <c r="F47" i="88" s="1"/>
  <c r="D48" i="88"/>
  <c r="F48" i="88" s="1"/>
  <c r="D49" i="88"/>
  <c r="F49" i="88" s="1"/>
  <c r="D50" i="88"/>
  <c r="F50" i="88" s="1"/>
  <c r="D51" i="88"/>
  <c r="F51" i="88" s="1"/>
  <c r="D52" i="88"/>
  <c r="F52" i="88" s="1"/>
  <c r="D53" i="88"/>
  <c r="F53" i="88" s="1"/>
  <c r="D54" i="88"/>
  <c r="F54" i="88" s="1"/>
  <c r="D55" i="88"/>
  <c r="F55" i="88" s="1"/>
  <c r="D56" i="88"/>
  <c r="F56" i="88" s="1"/>
  <c r="D57" i="88"/>
  <c r="F57" i="88" s="1"/>
  <c r="D58" i="88"/>
  <c r="F58" i="88" s="1"/>
  <c r="D59" i="88"/>
  <c r="F59" i="88" s="1"/>
  <c r="D60" i="88"/>
  <c r="F60" i="88" s="1"/>
  <c r="D61" i="88"/>
  <c r="F61" i="88" s="1"/>
  <c r="D62" i="88"/>
  <c r="F62" i="88" s="1"/>
  <c r="D63" i="88"/>
  <c r="F63" i="88" s="1"/>
  <c r="D64" i="88"/>
  <c r="F64" i="88" s="1"/>
  <c r="D65" i="88"/>
  <c r="F65" i="88" s="1"/>
  <c r="D66" i="88"/>
  <c r="F66" i="88" s="1"/>
  <c r="D67" i="88"/>
  <c r="F67" i="88" s="1"/>
  <c r="D68" i="88"/>
  <c r="F68" i="88" s="1"/>
  <c r="D69" i="88"/>
  <c r="F69" i="88" s="1"/>
  <c r="D70" i="88"/>
  <c r="F70" i="88" s="1"/>
  <c r="D71" i="88"/>
  <c r="F71" i="88" s="1"/>
  <c r="D72" i="88"/>
  <c r="F72" i="88" s="1"/>
  <c r="D73" i="88"/>
  <c r="F73" i="88" s="1"/>
  <c r="D74" i="88"/>
  <c r="F74" i="88" s="1"/>
  <c r="D75" i="88"/>
  <c r="F75" i="88" s="1"/>
  <c r="D76" i="88"/>
  <c r="F76" i="88" s="1"/>
  <c r="D77" i="88"/>
  <c r="F77" i="88" s="1"/>
  <c r="D78" i="88"/>
  <c r="F78" i="88" s="1"/>
  <c r="D79" i="88"/>
  <c r="F79" i="88" s="1"/>
  <c r="D80" i="88"/>
  <c r="F80" i="88" s="1"/>
  <c r="D81" i="88"/>
  <c r="F81" i="88" s="1"/>
  <c r="D82" i="88"/>
  <c r="F82" i="88" s="1"/>
  <c r="D83" i="88"/>
  <c r="F83" i="88" s="1"/>
  <c r="D84" i="88"/>
  <c r="F84" i="88" s="1"/>
  <c r="D85" i="88"/>
  <c r="F85" i="88" s="1"/>
  <c r="D86" i="88"/>
  <c r="F86" i="88" s="1"/>
  <c r="D87" i="88"/>
  <c r="F87" i="88" s="1"/>
  <c r="D88" i="88"/>
  <c r="F88" i="88" s="1"/>
  <c r="D89" i="88"/>
  <c r="F89" i="88" s="1"/>
  <c r="D90" i="88"/>
  <c r="F90" i="88" s="1"/>
  <c r="D91" i="88"/>
  <c r="F91" i="88" s="1"/>
  <c r="D92" i="88"/>
  <c r="F92" i="88" s="1"/>
  <c r="D93" i="88"/>
  <c r="F93" i="88" s="1"/>
  <c r="D94" i="88"/>
  <c r="F94" i="88" s="1"/>
  <c r="D95" i="88"/>
  <c r="F95" i="88" s="1"/>
  <c r="D96" i="88"/>
  <c r="F96" i="88" s="1"/>
  <c r="D97" i="88"/>
  <c r="F97" i="88" s="1"/>
  <c r="D98" i="88"/>
  <c r="F98" i="88" s="1"/>
  <c r="D99" i="88"/>
  <c r="F99" i="88" s="1"/>
  <c r="D100" i="88"/>
  <c r="F100" i="88" s="1"/>
  <c r="D101" i="88"/>
  <c r="F101" i="88" s="1"/>
  <c r="D102" i="88"/>
  <c r="F102" i="88" s="1"/>
  <c r="D103" i="88"/>
  <c r="F103" i="88" s="1"/>
  <c r="D104" i="88"/>
  <c r="F104" i="88" s="1"/>
  <c r="D105" i="88"/>
  <c r="F105" i="88" s="1"/>
  <c r="D106" i="88"/>
  <c r="F106" i="88" s="1"/>
  <c r="D107" i="88"/>
  <c r="F107" i="88" s="1"/>
  <c r="D108" i="88"/>
  <c r="F108" i="88" s="1"/>
  <c r="D109" i="88"/>
  <c r="F109" i="88" s="1"/>
  <c r="D110" i="88"/>
  <c r="F110" i="88" s="1"/>
  <c r="D111" i="88"/>
  <c r="F111" i="88" s="1"/>
  <c r="D112" i="88"/>
  <c r="F112" i="88" s="1"/>
  <c r="D113" i="88"/>
  <c r="F113" i="88" s="1"/>
  <c r="D114" i="88"/>
  <c r="F114" i="88" s="1"/>
  <c r="D115" i="88"/>
  <c r="F115" i="88" s="1"/>
  <c r="D116" i="88"/>
  <c r="F116" i="88" s="1"/>
  <c r="D117" i="88"/>
  <c r="F117" i="88" s="1"/>
  <c r="D118" i="88"/>
  <c r="F118" i="88" s="1"/>
  <c r="D119" i="88"/>
  <c r="F119" i="88" s="1"/>
  <c r="D120" i="88"/>
  <c r="F120" i="88" s="1"/>
  <c r="D121" i="88"/>
  <c r="F121" i="88" s="1"/>
  <c r="D122" i="88"/>
  <c r="F122" i="88" s="1"/>
  <c r="D123" i="88"/>
  <c r="F123" i="88" s="1"/>
  <c r="D124" i="88"/>
  <c r="F124" i="88" s="1"/>
  <c r="D125" i="88"/>
  <c r="F125" i="88" s="1"/>
  <c r="D126" i="88"/>
  <c r="F126" i="88" s="1"/>
  <c r="D127" i="88"/>
  <c r="F127" i="88" s="1"/>
  <c r="D128" i="88"/>
  <c r="F128" i="88" s="1"/>
  <c r="D129" i="88"/>
  <c r="F129" i="88" s="1"/>
  <c r="D130" i="88"/>
  <c r="F130" i="88" s="1"/>
  <c r="D131" i="88"/>
  <c r="F131" i="88" s="1"/>
  <c r="D132" i="88"/>
  <c r="F132" i="88" s="1"/>
  <c r="D133" i="88"/>
  <c r="F133" i="88" s="1"/>
  <c r="D134" i="88"/>
  <c r="F134" i="88" s="1"/>
  <c r="D135" i="88"/>
  <c r="F135" i="88" s="1"/>
  <c r="D136" i="88"/>
  <c r="F136" i="88" s="1"/>
  <c r="D137" i="88"/>
  <c r="F137" i="88" s="1"/>
  <c r="D138" i="88"/>
  <c r="F138" i="88" s="1"/>
  <c r="D139" i="88"/>
  <c r="F139" i="88" s="1"/>
  <c r="D140" i="88"/>
  <c r="F140" i="88" s="1"/>
  <c r="D141" i="88"/>
  <c r="F141" i="88" s="1"/>
  <c r="D142" i="88"/>
  <c r="F142" i="88" s="1"/>
  <c r="D143" i="88"/>
  <c r="F143" i="88" s="1"/>
  <c r="D144" i="88"/>
  <c r="F144" i="88" s="1"/>
  <c r="D145" i="88"/>
  <c r="F145" i="88" s="1"/>
  <c r="D146" i="88"/>
  <c r="F146" i="88" s="1"/>
  <c r="D147" i="88"/>
  <c r="F147" i="88" s="1"/>
  <c r="D148" i="88"/>
  <c r="F148" i="88" s="1"/>
  <c r="D149" i="88"/>
  <c r="F149" i="88" s="1"/>
  <c r="D150" i="88"/>
  <c r="F150" i="88" s="1"/>
  <c r="D151" i="88"/>
  <c r="F151" i="88" s="1"/>
  <c r="D152" i="88"/>
  <c r="F152" i="88" s="1"/>
  <c r="D153" i="88"/>
  <c r="F153" i="88" s="1"/>
  <c r="D154" i="88"/>
  <c r="F154" i="88" s="1"/>
  <c r="D155" i="88"/>
  <c r="F155" i="88" s="1"/>
  <c r="D156" i="88"/>
  <c r="F156" i="88" s="1"/>
  <c r="D157" i="88"/>
  <c r="F157" i="88" s="1"/>
  <c r="D158" i="88"/>
  <c r="F158" i="88" s="1"/>
  <c r="D159" i="88"/>
  <c r="F159" i="88" s="1"/>
  <c r="D160" i="88"/>
  <c r="F160" i="88" s="1"/>
  <c r="D161" i="88"/>
  <c r="F161" i="88" s="1"/>
  <c r="D162" i="88"/>
  <c r="F162" i="88" s="1"/>
  <c r="D163" i="88"/>
  <c r="F163" i="88" s="1"/>
  <c r="D11" i="88"/>
  <c r="F11" i="88" s="1"/>
  <c r="D12" i="87"/>
  <c r="F12" i="87" s="1"/>
  <c r="D13" i="87"/>
  <c r="F13" i="87" s="1"/>
  <c r="D14" i="87"/>
  <c r="F14" i="87" s="1"/>
  <c r="D15" i="87"/>
  <c r="F15" i="87" s="1"/>
  <c r="D16" i="87"/>
  <c r="F16" i="87" s="1"/>
  <c r="D17" i="87"/>
  <c r="F17" i="87" s="1"/>
  <c r="D18" i="87"/>
  <c r="F18" i="87" s="1"/>
  <c r="D19" i="87"/>
  <c r="F19" i="87" s="1"/>
  <c r="D20" i="87"/>
  <c r="F20" i="87" s="1"/>
  <c r="D21" i="87"/>
  <c r="F21" i="87" s="1"/>
  <c r="D22" i="87"/>
  <c r="F22" i="87" s="1"/>
  <c r="D23" i="87"/>
  <c r="F23" i="87" s="1"/>
  <c r="D24" i="87"/>
  <c r="F24" i="87" s="1"/>
  <c r="D25" i="87"/>
  <c r="F25" i="87" s="1"/>
  <c r="D26" i="87"/>
  <c r="F26" i="87" s="1"/>
  <c r="D27" i="87"/>
  <c r="F27" i="87" s="1"/>
  <c r="D28" i="87"/>
  <c r="F28" i="87" s="1"/>
  <c r="D29" i="87"/>
  <c r="F29" i="87" s="1"/>
  <c r="D30" i="87"/>
  <c r="F30" i="87" s="1"/>
  <c r="D31" i="87"/>
  <c r="F31" i="87" s="1"/>
  <c r="D32" i="87"/>
  <c r="F32" i="87" s="1"/>
  <c r="D33" i="87"/>
  <c r="F33" i="87" s="1"/>
  <c r="D34" i="87"/>
  <c r="F34" i="87" s="1"/>
  <c r="D35" i="87"/>
  <c r="F35" i="87" s="1"/>
  <c r="D36" i="87"/>
  <c r="F36" i="87" s="1"/>
  <c r="D37" i="87"/>
  <c r="F37" i="87" s="1"/>
  <c r="D38" i="87"/>
  <c r="F38" i="87" s="1"/>
  <c r="D39" i="87"/>
  <c r="F39" i="87" s="1"/>
  <c r="D40" i="87"/>
  <c r="F40" i="87" s="1"/>
  <c r="D41" i="87"/>
  <c r="F41" i="87" s="1"/>
  <c r="D42" i="87"/>
  <c r="F42" i="87" s="1"/>
  <c r="D43" i="87"/>
  <c r="F43" i="87" s="1"/>
  <c r="D44" i="87"/>
  <c r="F44" i="87" s="1"/>
  <c r="D45" i="87"/>
  <c r="F45" i="87" s="1"/>
  <c r="D46" i="87"/>
  <c r="F46" i="87" s="1"/>
  <c r="D47" i="87"/>
  <c r="F47" i="87" s="1"/>
  <c r="D48" i="87"/>
  <c r="F48" i="87" s="1"/>
  <c r="D49" i="87"/>
  <c r="F49" i="87" s="1"/>
  <c r="D50" i="87"/>
  <c r="F50" i="87" s="1"/>
  <c r="D51" i="87"/>
  <c r="F51" i="87" s="1"/>
  <c r="D52" i="87"/>
  <c r="F52" i="87" s="1"/>
  <c r="D53" i="87"/>
  <c r="F53" i="87" s="1"/>
  <c r="D54" i="87"/>
  <c r="F54" i="87" s="1"/>
  <c r="D55" i="87"/>
  <c r="F55" i="87" s="1"/>
  <c r="D56" i="87"/>
  <c r="F56" i="87" s="1"/>
  <c r="D57" i="87"/>
  <c r="F57" i="87" s="1"/>
  <c r="D58" i="87"/>
  <c r="F58" i="87" s="1"/>
  <c r="D59" i="87"/>
  <c r="F59" i="87" s="1"/>
  <c r="D60" i="87"/>
  <c r="F60" i="87" s="1"/>
  <c r="D61" i="87"/>
  <c r="F61" i="87" s="1"/>
  <c r="D62" i="87"/>
  <c r="F62" i="87" s="1"/>
  <c r="D63" i="87"/>
  <c r="F63" i="87" s="1"/>
  <c r="D64" i="87"/>
  <c r="F64" i="87" s="1"/>
  <c r="D65" i="87"/>
  <c r="F65" i="87" s="1"/>
  <c r="D66" i="87"/>
  <c r="F66" i="87" s="1"/>
  <c r="D67" i="87"/>
  <c r="F67" i="87" s="1"/>
  <c r="D68" i="87"/>
  <c r="F68" i="87" s="1"/>
  <c r="D69" i="87"/>
  <c r="F69" i="87" s="1"/>
  <c r="D70" i="87"/>
  <c r="F70" i="87" s="1"/>
  <c r="D71" i="87"/>
  <c r="F71" i="87" s="1"/>
  <c r="D72" i="87"/>
  <c r="F72" i="87" s="1"/>
  <c r="D73" i="87"/>
  <c r="F73" i="87" s="1"/>
  <c r="D74" i="87"/>
  <c r="F74" i="87" s="1"/>
  <c r="D75" i="87"/>
  <c r="F75" i="87" s="1"/>
  <c r="D76" i="87"/>
  <c r="F76" i="87" s="1"/>
  <c r="D77" i="87"/>
  <c r="F77" i="87" s="1"/>
  <c r="D78" i="87"/>
  <c r="F78" i="87" s="1"/>
  <c r="D79" i="87"/>
  <c r="F79" i="87" s="1"/>
  <c r="D80" i="87"/>
  <c r="F80" i="87" s="1"/>
  <c r="D81" i="87"/>
  <c r="F81" i="87" s="1"/>
  <c r="D82" i="87"/>
  <c r="F82" i="87" s="1"/>
  <c r="D83" i="87"/>
  <c r="F83" i="87" s="1"/>
  <c r="D84" i="87"/>
  <c r="F84" i="87" s="1"/>
  <c r="D85" i="87"/>
  <c r="F85" i="87" s="1"/>
  <c r="D86" i="87"/>
  <c r="F86" i="87" s="1"/>
  <c r="D87" i="87"/>
  <c r="F87" i="87" s="1"/>
  <c r="D88" i="87"/>
  <c r="F88" i="87" s="1"/>
  <c r="D89" i="87"/>
  <c r="F89" i="87" s="1"/>
  <c r="D90" i="87"/>
  <c r="F90" i="87" s="1"/>
  <c r="D91" i="87"/>
  <c r="F91" i="87" s="1"/>
  <c r="D92" i="87"/>
  <c r="F92" i="87" s="1"/>
  <c r="D93" i="87"/>
  <c r="F93" i="87" s="1"/>
  <c r="D94" i="87"/>
  <c r="F94" i="87" s="1"/>
  <c r="D95" i="87"/>
  <c r="F95" i="87" s="1"/>
  <c r="D96" i="87"/>
  <c r="F96" i="87" s="1"/>
  <c r="D97" i="87"/>
  <c r="F97" i="87" s="1"/>
  <c r="D98" i="87"/>
  <c r="F98" i="87" s="1"/>
  <c r="D99" i="87"/>
  <c r="F99" i="87" s="1"/>
  <c r="D100" i="87"/>
  <c r="F100" i="87" s="1"/>
  <c r="D101" i="87"/>
  <c r="F101" i="87" s="1"/>
  <c r="D102" i="87"/>
  <c r="F102" i="87" s="1"/>
  <c r="D103" i="87"/>
  <c r="F103" i="87" s="1"/>
  <c r="D104" i="87"/>
  <c r="F104" i="87" s="1"/>
  <c r="D105" i="87"/>
  <c r="F105" i="87" s="1"/>
  <c r="D106" i="87"/>
  <c r="F106" i="87" s="1"/>
  <c r="D107" i="87"/>
  <c r="F107" i="87" s="1"/>
  <c r="D108" i="87"/>
  <c r="F108" i="87" s="1"/>
  <c r="D109" i="87"/>
  <c r="F109" i="87" s="1"/>
  <c r="D110" i="87"/>
  <c r="F110" i="87" s="1"/>
  <c r="D111" i="87"/>
  <c r="F111" i="87" s="1"/>
  <c r="D112" i="87"/>
  <c r="F112" i="87" s="1"/>
  <c r="D113" i="87"/>
  <c r="F113" i="87" s="1"/>
  <c r="D114" i="87"/>
  <c r="F114" i="87" s="1"/>
  <c r="D115" i="87"/>
  <c r="F115" i="87" s="1"/>
  <c r="D116" i="87"/>
  <c r="F116" i="87" s="1"/>
  <c r="D117" i="87"/>
  <c r="F117" i="87" s="1"/>
  <c r="D118" i="87"/>
  <c r="F118" i="87" s="1"/>
  <c r="D119" i="87"/>
  <c r="F119" i="87" s="1"/>
  <c r="D120" i="87"/>
  <c r="F120" i="87" s="1"/>
  <c r="D121" i="87"/>
  <c r="F121" i="87" s="1"/>
  <c r="D122" i="87"/>
  <c r="F122" i="87" s="1"/>
  <c r="D123" i="87"/>
  <c r="F123" i="87" s="1"/>
  <c r="D124" i="87"/>
  <c r="F124" i="87" s="1"/>
  <c r="D125" i="87"/>
  <c r="F125" i="87" s="1"/>
  <c r="D126" i="87"/>
  <c r="F126" i="87" s="1"/>
  <c r="D127" i="87"/>
  <c r="F127" i="87" s="1"/>
  <c r="D128" i="87"/>
  <c r="F128" i="87" s="1"/>
  <c r="D129" i="87"/>
  <c r="F129" i="87" s="1"/>
  <c r="D130" i="87"/>
  <c r="F130" i="87" s="1"/>
  <c r="D131" i="87"/>
  <c r="F131" i="87" s="1"/>
  <c r="D132" i="87"/>
  <c r="F132" i="87" s="1"/>
  <c r="D133" i="87"/>
  <c r="F133" i="87" s="1"/>
  <c r="D134" i="87"/>
  <c r="F134" i="87" s="1"/>
  <c r="D135" i="87"/>
  <c r="F135" i="87" s="1"/>
  <c r="D136" i="87"/>
  <c r="F136" i="87" s="1"/>
  <c r="D137" i="87"/>
  <c r="F137" i="87" s="1"/>
  <c r="D138" i="87"/>
  <c r="F138" i="87" s="1"/>
  <c r="D139" i="87"/>
  <c r="F139" i="87" s="1"/>
  <c r="D140" i="87"/>
  <c r="F140" i="87" s="1"/>
  <c r="D141" i="87"/>
  <c r="F141" i="87" s="1"/>
  <c r="D142" i="87"/>
  <c r="F142" i="87" s="1"/>
  <c r="D143" i="87"/>
  <c r="F143" i="87" s="1"/>
  <c r="D144" i="87"/>
  <c r="F144" i="87" s="1"/>
  <c r="D145" i="87"/>
  <c r="F145" i="87" s="1"/>
  <c r="D146" i="87"/>
  <c r="F146" i="87" s="1"/>
  <c r="D147" i="87"/>
  <c r="F147" i="87" s="1"/>
  <c r="D148" i="87"/>
  <c r="F148" i="87" s="1"/>
  <c r="D149" i="87"/>
  <c r="F149" i="87" s="1"/>
  <c r="D150" i="87"/>
  <c r="F150" i="87" s="1"/>
  <c r="D151" i="87"/>
  <c r="F151" i="87" s="1"/>
  <c r="D152" i="87"/>
  <c r="F152" i="87" s="1"/>
  <c r="D153" i="87"/>
  <c r="F153" i="87" s="1"/>
  <c r="D154" i="87"/>
  <c r="F154" i="87" s="1"/>
  <c r="D155" i="87"/>
  <c r="F155" i="87" s="1"/>
  <c r="D156" i="87"/>
  <c r="F156" i="87" s="1"/>
  <c r="D157" i="87"/>
  <c r="F157" i="87" s="1"/>
  <c r="D158" i="87"/>
  <c r="F158" i="87" s="1"/>
  <c r="D159" i="87"/>
  <c r="F159" i="87" s="1"/>
  <c r="D160" i="87"/>
  <c r="F160" i="87" s="1"/>
  <c r="D161" i="87"/>
  <c r="F161" i="87" s="1"/>
  <c r="D162" i="87"/>
  <c r="F162" i="87" s="1"/>
  <c r="D163" i="87"/>
  <c r="F163" i="87" s="1"/>
  <c r="D11" i="87"/>
  <c r="F11" i="87" s="1"/>
  <c r="M12" i="87"/>
  <c r="M13" i="87"/>
  <c r="M14" i="87"/>
  <c r="M15" i="87"/>
  <c r="M16" i="87"/>
  <c r="M17" i="87"/>
  <c r="N17" i="87" s="1"/>
  <c r="M18" i="87"/>
  <c r="N18" i="87" s="1"/>
  <c r="M19" i="87"/>
  <c r="N19" i="87" s="1"/>
  <c r="M20" i="87"/>
  <c r="M21" i="87"/>
  <c r="N21" i="87" s="1"/>
  <c r="M22" i="87"/>
  <c r="N22" i="87" s="1"/>
  <c r="M23" i="87"/>
  <c r="M24" i="87"/>
  <c r="N24" i="87" s="1"/>
  <c r="M25" i="87"/>
  <c r="M26" i="87"/>
  <c r="N26" i="87" s="1"/>
  <c r="M27" i="87"/>
  <c r="N27" i="87" s="1"/>
  <c r="M28" i="87"/>
  <c r="M29" i="87"/>
  <c r="N29" i="87" s="1"/>
  <c r="M30" i="87"/>
  <c r="N30" i="87" s="1"/>
  <c r="M31" i="87"/>
  <c r="N31" i="87" s="1"/>
  <c r="M32" i="87"/>
  <c r="N32" i="87" s="1"/>
  <c r="M33" i="87"/>
  <c r="M34" i="87"/>
  <c r="N34" i="87" s="1"/>
  <c r="M35" i="87"/>
  <c r="N35" i="87" s="1"/>
  <c r="M36" i="87"/>
  <c r="N36" i="87" s="1"/>
  <c r="M37" i="87"/>
  <c r="N37" i="87" s="1"/>
  <c r="M38" i="87"/>
  <c r="N38" i="87" s="1"/>
  <c r="M39" i="87"/>
  <c r="N39" i="87" s="1"/>
  <c r="M40" i="87"/>
  <c r="N40" i="87" s="1"/>
  <c r="M41" i="87"/>
  <c r="N41" i="87" s="1"/>
  <c r="M42" i="87"/>
  <c r="N42" i="87" s="1"/>
  <c r="M43" i="87"/>
  <c r="N43" i="87" s="1"/>
  <c r="M44" i="87"/>
  <c r="N44" i="87" s="1"/>
  <c r="M45" i="87"/>
  <c r="N45" i="87" s="1"/>
  <c r="M46" i="87"/>
  <c r="N46" i="87" s="1"/>
  <c r="M47" i="87"/>
  <c r="N47" i="87" s="1"/>
  <c r="M48" i="87"/>
  <c r="N48" i="87" s="1"/>
  <c r="M49" i="87"/>
  <c r="N49" i="87" s="1"/>
  <c r="M50" i="87"/>
  <c r="N50" i="87" s="1"/>
  <c r="M51" i="87"/>
  <c r="N51" i="87" s="1"/>
  <c r="M52" i="87"/>
  <c r="N52" i="87" s="1"/>
  <c r="M53" i="87"/>
  <c r="N53" i="87" s="1"/>
  <c r="M54" i="87"/>
  <c r="N54" i="87" s="1"/>
  <c r="M55" i="87"/>
  <c r="N55" i="87" s="1"/>
  <c r="M56" i="87"/>
  <c r="N56" i="87" s="1"/>
  <c r="M57" i="87"/>
  <c r="N57" i="87" s="1"/>
  <c r="M58" i="87"/>
  <c r="N58" i="87" s="1"/>
  <c r="M59" i="87"/>
  <c r="N59" i="87" s="1"/>
  <c r="M60" i="87"/>
  <c r="N60" i="87" s="1"/>
  <c r="M61" i="87"/>
  <c r="N61" i="87" s="1"/>
  <c r="M62" i="87"/>
  <c r="N62" i="87" s="1"/>
  <c r="M63" i="87"/>
  <c r="N63" i="87" s="1"/>
  <c r="M64" i="87"/>
  <c r="N64" i="87" s="1"/>
  <c r="M65" i="87"/>
  <c r="N65" i="87" s="1"/>
  <c r="M66" i="87"/>
  <c r="N66" i="87" s="1"/>
  <c r="M67" i="87"/>
  <c r="N67" i="87" s="1"/>
  <c r="M68" i="87"/>
  <c r="N68" i="87" s="1"/>
  <c r="M69" i="87"/>
  <c r="N69" i="87" s="1"/>
  <c r="M70" i="87"/>
  <c r="N70" i="87" s="1"/>
  <c r="M71" i="87"/>
  <c r="N71" i="87" s="1"/>
  <c r="M72" i="87"/>
  <c r="N72" i="87" s="1"/>
  <c r="M73" i="87"/>
  <c r="N73" i="87" s="1"/>
  <c r="M74" i="87"/>
  <c r="N74" i="87" s="1"/>
  <c r="M75" i="87"/>
  <c r="N75" i="87" s="1"/>
  <c r="M76" i="87"/>
  <c r="N76" i="87" s="1"/>
  <c r="M77" i="87"/>
  <c r="N77" i="87" s="1"/>
  <c r="M78" i="87"/>
  <c r="N78" i="87" s="1"/>
  <c r="M79" i="87"/>
  <c r="N79" i="87" s="1"/>
  <c r="M80" i="87"/>
  <c r="N80" i="87" s="1"/>
  <c r="M81" i="87"/>
  <c r="N81" i="87" s="1"/>
  <c r="M82" i="87"/>
  <c r="N82" i="87" s="1"/>
  <c r="M83" i="87"/>
  <c r="N83" i="87" s="1"/>
  <c r="M84" i="87"/>
  <c r="N84" i="87" s="1"/>
  <c r="M85" i="87"/>
  <c r="N85" i="87" s="1"/>
  <c r="M86" i="87"/>
  <c r="N86" i="87" s="1"/>
  <c r="M87" i="87"/>
  <c r="N87" i="87" s="1"/>
  <c r="M88" i="87"/>
  <c r="N88" i="87" s="1"/>
  <c r="M89" i="87"/>
  <c r="N89" i="87" s="1"/>
  <c r="M90" i="87"/>
  <c r="N90" i="87" s="1"/>
  <c r="M91" i="87"/>
  <c r="N91" i="87" s="1"/>
  <c r="M92" i="87"/>
  <c r="N92" i="87" s="1"/>
  <c r="M93" i="87"/>
  <c r="N93" i="87" s="1"/>
  <c r="M94" i="87"/>
  <c r="N94" i="87" s="1"/>
  <c r="M95" i="87"/>
  <c r="N95" i="87" s="1"/>
  <c r="M96" i="87"/>
  <c r="N96" i="87" s="1"/>
  <c r="M97" i="87"/>
  <c r="N97" i="87" s="1"/>
  <c r="M98" i="87"/>
  <c r="N98" i="87" s="1"/>
  <c r="M99" i="87"/>
  <c r="N99" i="87" s="1"/>
  <c r="M100" i="87"/>
  <c r="N100" i="87" s="1"/>
  <c r="M101" i="87"/>
  <c r="N101" i="87" s="1"/>
  <c r="M102" i="87"/>
  <c r="N102" i="87" s="1"/>
  <c r="M103" i="87"/>
  <c r="N103" i="87" s="1"/>
  <c r="M104" i="87"/>
  <c r="N104" i="87" s="1"/>
  <c r="M105" i="87"/>
  <c r="N105" i="87" s="1"/>
  <c r="M106" i="87"/>
  <c r="N106" i="87" s="1"/>
  <c r="M107" i="87"/>
  <c r="N107" i="87" s="1"/>
  <c r="M108" i="87"/>
  <c r="N108" i="87" s="1"/>
  <c r="M109" i="87"/>
  <c r="N109" i="87" s="1"/>
  <c r="M110" i="87"/>
  <c r="N110" i="87" s="1"/>
  <c r="M111" i="87"/>
  <c r="N111" i="87" s="1"/>
  <c r="M112" i="87"/>
  <c r="N112" i="87" s="1"/>
  <c r="M113" i="87"/>
  <c r="N113" i="87" s="1"/>
  <c r="M114" i="87"/>
  <c r="N114" i="87" s="1"/>
  <c r="M115" i="87"/>
  <c r="N115" i="87" s="1"/>
  <c r="M116" i="87"/>
  <c r="N116" i="87" s="1"/>
  <c r="M117" i="87"/>
  <c r="N117" i="87" s="1"/>
  <c r="M118" i="87"/>
  <c r="N118" i="87" s="1"/>
  <c r="M119" i="87"/>
  <c r="N119" i="87" s="1"/>
  <c r="M120" i="87"/>
  <c r="N120" i="87" s="1"/>
  <c r="M121" i="87"/>
  <c r="N121" i="87" s="1"/>
  <c r="M122" i="87"/>
  <c r="N122" i="87" s="1"/>
  <c r="M123" i="87"/>
  <c r="N123" i="87" s="1"/>
  <c r="M124" i="87"/>
  <c r="N124" i="87" s="1"/>
  <c r="M125" i="87"/>
  <c r="N125" i="87" s="1"/>
  <c r="M126" i="87"/>
  <c r="N126" i="87" s="1"/>
  <c r="M127" i="87"/>
  <c r="N127" i="87" s="1"/>
  <c r="M128" i="87"/>
  <c r="N128" i="87" s="1"/>
  <c r="M129" i="87"/>
  <c r="N129" i="87" s="1"/>
  <c r="M130" i="87"/>
  <c r="N130" i="87" s="1"/>
  <c r="M131" i="87"/>
  <c r="N131" i="87" s="1"/>
  <c r="M132" i="87"/>
  <c r="N132" i="87" s="1"/>
  <c r="M133" i="87"/>
  <c r="N133" i="87" s="1"/>
  <c r="M134" i="87"/>
  <c r="N134" i="87" s="1"/>
  <c r="M135" i="87"/>
  <c r="N135" i="87" s="1"/>
  <c r="M136" i="87"/>
  <c r="N136" i="87" s="1"/>
  <c r="M137" i="87"/>
  <c r="N137" i="87" s="1"/>
  <c r="M138" i="87"/>
  <c r="N138" i="87" s="1"/>
  <c r="M139" i="87"/>
  <c r="N139" i="87" s="1"/>
  <c r="M140" i="87"/>
  <c r="N140" i="87" s="1"/>
  <c r="M141" i="87"/>
  <c r="N141" i="87" s="1"/>
  <c r="M142" i="87"/>
  <c r="N142" i="87" s="1"/>
  <c r="M143" i="87"/>
  <c r="N143" i="87" s="1"/>
  <c r="M144" i="87"/>
  <c r="N144" i="87" s="1"/>
  <c r="M145" i="87"/>
  <c r="N145" i="87" s="1"/>
  <c r="M146" i="87"/>
  <c r="N146" i="87" s="1"/>
  <c r="M147" i="87"/>
  <c r="N147" i="87" s="1"/>
  <c r="M148" i="87"/>
  <c r="N148" i="87" s="1"/>
  <c r="M149" i="87"/>
  <c r="N149" i="87" s="1"/>
  <c r="M150" i="87"/>
  <c r="N150" i="87" s="1"/>
  <c r="M151" i="87"/>
  <c r="N151" i="87" s="1"/>
  <c r="M152" i="87"/>
  <c r="N152" i="87" s="1"/>
  <c r="M153" i="87"/>
  <c r="N153" i="87" s="1"/>
  <c r="M154" i="87"/>
  <c r="N154" i="87" s="1"/>
  <c r="M155" i="87"/>
  <c r="N155" i="87" s="1"/>
  <c r="M156" i="87"/>
  <c r="N156" i="87" s="1"/>
  <c r="M157" i="87"/>
  <c r="N157" i="87" s="1"/>
  <c r="M158" i="87"/>
  <c r="N158" i="87" s="1"/>
  <c r="M159" i="87"/>
  <c r="N159" i="87" s="1"/>
  <c r="M160" i="87"/>
  <c r="N160" i="87" s="1"/>
  <c r="M161" i="87"/>
  <c r="N161" i="87" s="1"/>
  <c r="M162" i="87"/>
  <c r="N162" i="87" s="1"/>
  <c r="M163" i="87"/>
  <c r="N163" i="87" s="1"/>
  <c r="M12" i="86"/>
  <c r="M13" i="86"/>
  <c r="M14" i="86"/>
  <c r="M15" i="86"/>
  <c r="M16" i="86"/>
  <c r="N16" i="86" s="1"/>
  <c r="M17" i="86"/>
  <c r="M18" i="86"/>
  <c r="M19" i="86"/>
  <c r="N19" i="86" s="1"/>
  <c r="M20" i="86"/>
  <c r="M21" i="86"/>
  <c r="M22" i="86"/>
  <c r="M23" i="86"/>
  <c r="M24" i="86"/>
  <c r="M25" i="86"/>
  <c r="M26" i="86"/>
  <c r="M27" i="86"/>
  <c r="M28" i="86"/>
  <c r="M29" i="86"/>
  <c r="M30" i="86"/>
  <c r="M31" i="86"/>
  <c r="M32" i="86"/>
  <c r="M33" i="86"/>
  <c r="M34" i="86"/>
  <c r="N34" i="86" s="1"/>
  <c r="M35" i="86"/>
  <c r="N35" i="86" s="1"/>
  <c r="M36" i="86"/>
  <c r="M37" i="86"/>
  <c r="M38" i="86"/>
  <c r="M39" i="86"/>
  <c r="N39" i="86" s="1"/>
  <c r="M40" i="86"/>
  <c r="N40" i="86" s="1"/>
  <c r="M41" i="86"/>
  <c r="N41" i="86" s="1"/>
  <c r="M42" i="86"/>
  <c r="N42" i="86" s="1"/>
  <c r="M43" i="86"/>
  <c r="N43" i="86" s="1"/>
  <c r="M44" i="86"/>
  <c r="N44" i="86" s="1"/>
  <c r="M45" i="86"/>
  <c r="N45" i="86" s="1"/>
  <c r="M46" i="86"/>
  <c r="N46" i="86" s="1"/>
  <c r="M47" i="86"/>
  <c r="N47" i="86" s="1"/>
  <c r="M48" i="86"/>
  <c r="N48" i="86" s="1"/>
  <c r="M49" i="86"/>
  <c r="N49" i="86" s="1"/>
  <c r="M50" i="86"/>
  <c r="N50" i="86" s="1"/>
  <c r="M51" i="86"/>
  <c r="N51" i="86" s="1"/>
  <c r="M52" i="86"/>
  <c r="N52" i="86" s="1"/>
  <c r="M53" i="86"/>
  <c r="N53" i="86" s="1"/>
  <c r="M54" i="86"/>
  <c r="N54" i="86" s="1"/>
  <c r="M55" i="86"/>
  <c r="N55" i="86" s="1"/>
  <c r="M56" i="86"/>
  <c r="N56" i="86" s="1"/>
  <c r="M57" i="86"/>
  <c r="N57" i="86" s="1"/>
  <c r="M58" i="86"/>
  <c r="N58" i="86" s="1"/>
  <c r="M59" i="86"/>
  <c r="N59" i="86" s="1"/>
  <c r="M60" i="86"/>
  <c r="N60" i="86" s="1"/>
  <c r="M61" i="86"/>
  <c r="N61" i="86" s="1"/>
  <c r="M62" i="86"/>
  <c r="N62" i="86" s="1"/>
  <c r="M63" i="86"/>
  <c r="N63" i="86" s="1"/>
  <c r="M64" i="86"/>
  <c r="N64" i="86" s="1"/>
  <c r="M65" i="86"/>
  <c r="N65" i="86" s="1"/>
  <c r="M66" i="86"/>
  <c r="N66" i="86" s="1"/>
  <c r="M67" i="86"/>
  <c r="N67" i="86" s="1"/>
  <c r="M68" i="86"/>
  <c r="N68" i="86" s="1"/>
  <c r="M69" i="86"/>
  <c r="N69" i="86" s="1"/>
  <c r="M70" i="86"/>
  <c r="N70" i="86" s="1"/>
  <c r="M71" i="86"/>
  <c r="N71" i="86" s="1"/>
  <c r="M72" i="86"/>
  <c r="N72" i="86" s="1"/>
  <c r="M73" i="86"/>
  <c r="N73" i="86" s="1"/>
  <c r="M74" i="86"/>
  <c r="N74" i="86" s="1"/>
  <c r="M75" i="86"/>
  <c r="N75" i="86" s="1"/>
  <c r="M76" i="86"/>
  <c r="N76" i="86" s="1"/>
  <c r="M77" i="86"/>
  <c r="N77" i="86" s="1"/>
  <c r="M78" i="86"/>
  <c r="N78" i="86" s="1"/>
  <c r="M79" i="86"/>
  <c r="N79" i="86" s="1"/>
  <c r="M80" i="86"/>
  <c r="N80" i="86" s="1"/>
  <c r="M81" i="86"/>
  <c r="N81" i="86" s="1"/>
  <c r="M82" i="86"/>
  <c r="N82" i="86" s="1"/>
  <c r="M83" i="86"/>
  <c r="N83" i="86" s="1"/>
  <c r="M84" i="86"/>
  <c r="N84" i="86" s="1"/>
  <c r="M85" i="86"/>
  <c r="N85" i="86" s="1"/>
  <c r="M86" i="86"/>
  <c r="N86" i="86" s="1"/>
  <c r="M87" i="86"/>
  <c r="N87" i="86" s="1"/>
  <c r="M88" i="86"/>
  <c r="N88" i="86" s="1"/>
  <c r="N89" i="86"/>
  <c r="N90" i="86"/>
  <c r="N91" i="86"/>
  <c r="N95" i="86"/>
  <c r="M96" i="86"/>
  <c r="N96" i="86" s="1"/>
  <c r="M97" i="86"/>
  <c r="N97" i="86" s="1"/>
  <c r="M98" i="86"/>
  <c r="N98" i="86" s="1"/>
  <c r="M99" i="86"/>
  <c r="N99" i="86" s="1"/>
  <c r="M100" i="86"/>
  <c r="N100" i="86" s="1"/>
  <c r="M101" i="86"/>
  <c r="N101" i="86" s="1"/>
  <c r="M102" i="86"/>
  <c r="N102" i="86" s="1"/>
  <c r="M103" i="86"/>
  <c r="N103" i="86" s="1"/>
  <c r="M104" i="86"/>
  <c r="N104" i="86" s="1"/>
  <c r="M105" i="86"/>
  <c r="N105" i="86" s="1"/>
  <c r="M106" i="86"/>
  <c r="N106" i="86" s="1"/>
  <c r="M107" i="86"/>
  <c r="N107" i="86" s="1"/>
  <c r="M108" i="86"/>
  <c r="N108" i="86" s="1"/>
  <c r="M109" i="86"/>
  <c r="N109" i="86" s="1"/>
  <c r="M110" i="86"/>
  <c r="N110" i="86" s="1"/>
  <c r="M111" i="86"/>
  <c r="N111" i="86" s="1"/>
  <c r="M112" i="86"/>
  <c r="N112" i="86" s="1"/>
  <c r="M113" i="86"/>
  <c r="N113" i="86" s="1"/>
  <c r="M114" i="86"/>
  <c r="N114" i="86" s="1"/>
  <c r="M115" i="86"/>
  <c r="N115" i="86" s="1"/>
  <c r="M116" i="86"/>
  <c r="N116" i="86" s="1"/>
  <c r="M117" i="86"/>
  <c r="N117" i="86" s="1"/>
  <c r="M118" i="86"/>
  <c r="N118" i="86" s="1"/>
  <c r="M119" i="86"/>
  <c r="N119" i="86" s="1"/>
  <c r="M120" i="86"/>
  <c r="N120" i="86" s="1"/>
  <c r="M121" i="86"/>
  <c r="N121" i="86" s="1"/>
  <c r="M122" i="86"/>
  <c r="N122" i="86" s="1"/>
  <c r="M123" i="86"/>
  <c r="N123" i="86" s="1"/>
  <c r="M124" i="86"/>
  <c r="N124" i="86" s="1"/>
  <c r="M125" i="86"/>
  <c r="N125" i="86" s="1"/>
  <c r="M126" i="86"/>
  <c r="N126" i="86" s="1"/>
  <c r="M127" i="86"/>
  <c r="N127" i="86" s="1"/>
  <c r="M128" i="86"/>
  <c r="N128" i="86" s="1"/>
  <c r="M129" i="86"/>
  <c r="N129" i="86" s="1"/>
  <c r="M130" i="86"/>
  <c r="N130" i="86" s="1"/>
  <c r="M131" i="86"/>
  <c r="N131" i="86" s="1"/>
  <c r="M132" i="86"/>
  <c r="N132" i="86" s="1"/>
  <c r="M133" i="86"/>
  <c r="N133" i="86" s="1"/>
  <c r="M134" i="86"/>
  <c r="N134" i="86" s="1"/>
  <c r="M135" i="86"/>
  <c r="N135" i="86" s="1"/>
  <c r="M136" i="86"/>
  <c r="N136" i="86" s="1"/>
  <c r="M137" i="86"/>
  <c r="N137" i="86" s="1"/>
  <c r="M138" i="86"/>
  <c r="N138" i="86" s="1"/>
  <c r="M139" i="86"/>
  <c r="N139" i="86" s="1"/>
  <c r="M140" i="86"/>
  <c r="N140" i="86" s="1"/>
  <c r="M141" i="86"/>
  <c r="N141" i="86" s="1"/>
  <c r="M142" i="86"/>
  <c r="N142" i="86" s="1"/>
  <c r="M143" i="86"/>
  <c r="N143" i="86" s="1"/>
  <c r="M144" i="86"/>
  <c r="N144" i="86" s="1"/>
  <c r="M145" i="86"/>
  <c r="N145" i="86" s="1"/>
  <c r="M146" i="86"/>
  <c r="N146" i="86" s="1"/>
  <c r="M147" i="86"/>
  <c r="N147" i="86" s="1"/>
  <c r="M148" i="86"/>
  <c r="N148" i="86" s="1"/>
  <c r="M149" i="86"/>
  <c r="N149" i="86" s="1"/>
  <c r="M150" i="86"/>
  <c r="N150" i="86" s="1"/>
  <c r="M151" i="86"/>
  <c r="N151" i="86" s="1"/>
  <c r="M152" i="86"/>
  <c r="N152" i="86" s="1"/>
  <c r="M153" i="86"/>
  <c r="N153" i="86" s="1"/>
  <c r="M154" i="86"/>
  <c r="N154" i="86" s="1"/>
  <c r="M155" i="86"/>
  <c r="N155" i="86" s="1"/>
  <c r="M156" i="86"/>
  <c r="N156" i="86" s="1"/>
  <c r="M157" i="86"/>
  <c r="N157" i="86" s="1"/>
  <c r="M158" i="86"/>
  <c r="N158" i="86" s="1"/>
  <c r="M159" i="86"/>
  <c r="N159" i="86" s="1"/>
  <c r="M160" i="86"/>
  <c r="N160" i="86" s="1"/>
  <c r="M161" i="86"/>
  <c r="N161" i="86" s="1"/>
  <c r="M162" i="86"/>
  <c r="N162" i="86" s="1"/>
  <c r="M163" i="86"/>
  <c r="N163" i="86" s="1"/>
  <c r="M11" i="86"/>
  <c r="F12" i="86"/>
  <c r="F13" i="86"/>
  <c r="F14" i="86"/>
  <c r="F15" i="86"/>
  <c r="F16" i="86"/>
  <c r="F17" i="86"/>
  <c r="F18" i="86"/>
  <c r="F19" i="86"/>
  <c r="F20" i="86"/>
  <c r="F21" i="86"/>
  <c r="F22" i="86"/>
  <c r="F23" i="86"/>
  <c r="F24" i="86"/>
  <c r="F25" i="86"/>
  <c r="F26" i="86"/>
  <c r="F27" i="86"/>
  <c r="F28" i="86"/>
  <c r="F29" i="86"/>
  <c r="F30" i="86"/>
  <c r="F31" i="86"/>
  <c r="F32" i="86"/>
  <c r="F33" i="86"/>
  <c r="F34" i="86"/>
  <c r="F35" i="86"/>
  <c r="F36" i="86"/>
  <c r="F37" i="86"/>
  <c r="F38" i="86"/>
  <c r="D39" i="86"/>
  <c r="F39" i="86" s="1"/>
  <c r="D40" i="86"/>
  <c r="F40" i="86" s="1"/>
  <c r="D41" i="86"/>
  <c r="F41" i="86" s="1"/>
  <c r="D42" i="86"/>
  <c r="F42" i="86" s="1"/>
  <c r="D43" i="86"/>
  <c r="F43" i="86" s="1"/>
  <c r="D44" i="86"/>
  <c r="F44" i="86" s="1"/>
  <c r="D45" i="86"/>
  <c r="F45" i="86" s="1"/>
  <c r="D46" i="86"/>
  <c r="F46" i="86" s="1"/>
  <c r="D47" i="86"/>
  <c r="F47" i="86" s="1"/>
  <c r="D48" i="86"/>
  <c r="F48" i="86" s="1"/>
  <c r="D49" i="86"/>
  <c r="F49" i="86" s="1"/>
  <c r="D50" i="86"/>
  <c r="F50" i="86" s="1"/>
  <c r="D51" i="86"/>
  <c r="F51" i="86" s="1"/>
  <c r="D52" i="86"/>
  <c r="F52" i="86" s="1"/>
  <c r="D53" i="86"/>
  <c r="F53" i="86" s="1"/>
  <c r="D54" i="86"/>
  <c r="F54" i="86" s="1"/>
  <c r="D55" i="86"/>
  <c r="F55" i="86" s="1"/>
  <c r="D56" i="86"/>
  <c r="F56" i="86" s="1"/>
  <c r="D57" i="86"/>
  <c r="F57" i="86" s="1"/>
  <c r="D58" i="86"/>
  <c r="F58" i="86" s="1"/>
  <c r="D59" i="86"/>
  <c r="F59" i="86" s="1"/>
  <c r="D60" i="86"/>
  <c r="F60" i="86" s="1"/>
  <c r="D61" i="86"/>
  <c r="F61" i="86" s="1"/>
  <c r="D62" i="86"/>
  <c r="F62" i="86" s="1"/>
  <c r="D63" i="86"/>
  <c r="F63" i="86" s="1"/>
  <c r="D64" i="86"/>
  <c r="F64" i="86" s="1"/>
  <c r="D65" i="86"/>
  <c r="F65" i="86" s="1"/>
  <c r="D66" i="86"/>
  <c r="F66" i="86" s="1"/>
  <c r="D67" i="86"/>
  <c r="F67" i="86" s="1"/>
  <c r="D68" i="86"/>
  <c r="F68" i="86" s="1"/>
  <c r="D69" i="86"/>
  <c r="F69" i="86" s="1"/>
  <c r="D70" i="86"/>
  <c r="F70" i="86" s="1"/>
  <c r="D71" i="86"/>
  <c r="F71" i="86" s="1"/>
  <c r="D72" i="86"/>
  <c r="F72" i="86" s="1"/>
  <c r="D73" i="86"/>
  <c r="F73" i="86" s="1"/>
  <c r="D74" i="86"/>
  <c r="F74" i="86" s="1"/>
  <c r="D75" i="86"/>
  <c r="F75" i="86" s="1"/>
  <c r="D76" i="86"/>
  <c r="F76" i="86" s="1"/>
  <c r="D77" i="86"/>
  <c r="F77" i="86" s="1"/>
  <c r="D78" i="86"/>
  <c r="F78" i="86" s="1"/>
  <c r="D79" i="86"/>
  <c r="F79" i="86" s="1"/>
  <c r="D80" i="86"/>
  <c r="F80" i="86" s="1"/>
  <c r="D81" i="86"/>
  <c r="F81" i="86" s="1"/>
  <c r="D82" i="86"/>
  <c r="F82" i="86" s="1"/>
  <c r="D83" i="86"/>
  <c r="F83" i="86" s="1"/>
  <c r="D84" i="86"/>
  <c r="F84" i="86" s="1"/>
  <c r="D85" i="86"/>
  <c r="F85" i="86" s="1"/>
  <c r="D86" i="86"/>
  <c r="F86" i="86" s="1"/>
  <c r="D87" i="86"/>
  <c r="F87" i="86" s="1"/>
  <c r="D88" i="86"/>
  <c r="F88" i="86" s="1"/>
  <c r="D89" i="86"/>
  <c r="F89" i="86" s="1"/>
  <c r="D90" i="86"/>
  <c r="F90" i="86" s="1"/>
  <c r="D91" i="86"/>
  <c r="F91" i="86" s="1"/>
  <c r="D92" i="86"/>
  <c r="F92" i="86" s="1"/>
  <c r="D93" i="86"/>
  <c r="F93" i="86" s="1"/>
  <c r="D94" i="86"/>
  <c r="F94" i="86" s="1"/>
  <c r="D95" i="86"/>
  <c r="F95" i="86" s="1"/>
  <c r="D96" i="86"/>
  <c r="F96" i="86" s="1"/>
  <c r="D97" i="86"/>
  <c r="F97" i="86" s="1"/>
  <c r="D98" i="86"/>
  <c r="F98" i="86" s="1"/>
  <c r="D99" i="86"/>
  <c r="F99" i="86" s="1"/>
  <c r="D100" i="86"/>
  <c r="F100" i="86" s="1"/>
  <c r="D101" i="86"/>
  <c r="F101" i="86" s="1"/>
  <c r="D102" i="86"/>
  <c r="F102" i="86" s="1"/>
  <c r="D103" i="86"/>
  <c r="F103" i="86" s="1"/>
  <c r="D104" i="86"/>
  <c r="F104" i="86" s="1"/>
  <c r="D105" i="86"/>
  <c r="F105" i="86" s="1"/>
  <c r="D106" i="86"/>
  <c r="F106" i="86" s="1"/>
  <c r="D107" i="86"/>
  <c r="F107" i="86" s="1"/>
  <c r="D108" i="86"/>
  <c r="F108" i="86" s="1"/>
  <c r="D109" i="86"/>
  <c r="F109" i="86" s="1"/>
  <c r="D110" i="86"/>
  <c r="F110" i="86" s="1"/>
  <c r="D111" i="86"/>
  <c r="F111" i="86" s="1"/>
  <c r="D112" i="86"/>
  <c r="F112" i="86" s="1"/>
  <c r="D113" i="86"/>
  <c r="F113" i="86" s="1"/>
  <c r="D114" i="86"/>
  <c r="F114" i="86" s="1"/>
  <c r="D115" i="86"/>
  <c r="F115" i="86" s="1"/>
  <c r="D116" i="86"/>
  <c r="F116" i="86" s="1"/>
  <c r="D117" i="86"/>
  <c r="F117" i="86" s="1"/>
  <c r="D118" i="86"/>
  <c r="F118" i="86" s="1"/>
  <c r="D119" i="86"/>
  <c r="F119" i="86" s="1"/>
  <c r="D120" i="86"/>
  <c r="F120" i="86" s="1"/>
  <c r="D121" i="86"/>
  <c r="F121" i="86" s="1"/>
  <c r="D122" i="86"/>
  <c r="F122" i="86" s="1"/>
  <c r="D123" i="86"/>
  <c r="F123" i="86" s="1"/>
  <c r="D124" i="86"/>
  <c r="F124" i="86" s="1"/>
  <c r="D125" i="86"/>
  <c r="F125" i="86" s="1"/>
  <c r="D126" i="86"/>
  <c r="F126" i="86" s="1"/>
  <c r="D127" i="86"/>
  <c r="F127" i="86" s="1"/>
  <c r="D128" i="86"/>
  <c r="F128" i="86" s="1"/>
  <c r="D129" i="86"/>
  <c r="F129" i="86" s="1"/>
  <c r="D130" i="86"/>
  <c r="F130" i="86" s="1"/>
  <c r="D131" i="86"/>
  <c r="F131" i="86" s="1"/>
  <c r="D132" i="86"/>
  <c r="F132" i="86" s="1"/>
  <c r="D133" i="86"/>
  <c r="F133" i="86" s="1"/>
  <c r="D134" i="86"/>
  <c r="F134" i="86" s="1"/>
  <c r="D135" i="86"/>
  <c r="F135" i="86" s="1"/>
  <c r="D136" i="86"/>
  <c r="F136" i="86" s="1"/>
  <c r="D137" i="86"/>
  <c r="F137" i="86" s="1"/>
  <c r="D138" i="86"/>
  <c r="F138" i="86" s="1"/>
  <c r="D139" i="86"/>
  <c r="F139" i="86" s="1"/>
  <c r="D140" i="86"/>
  <c r="F140" i="86" s="1"/>
  <c r="D141" i="86"/>
  <c r="F141" i="86" s="1"/>
  <c r="D142" i="86"/>
  <c r="F142" i="86" s="1"/>
  <c r="D143" i="86"/>
  <c r="F143" i="86" s="1"/>
  <c r="D144" i="86"/>
  <c r="F144" i="86" s="1"/>
  <c r="D145" i="86"/>
  <c r="F145" i="86" s="1"/>
  <c r="D146" i="86"/>
  <c r="F146" i="86" s="1"/>
  <c r="D147" i="86"/>
  <c r="F147" i="86" s="1"/>
  <c r="D148" i="86"/>
  <c r="F148" i="86" s="1"/>
  <c r="D149" i="86"/>
  <c r="F149" i="86" s="1"/>
  <c r="D150" i="86"/>
  <c r="F150" i="86" s="1"/>
  <c r="D151" i="86"/>
  <c r="F151" i="86" s="1"/>
  <c r="D152" i="86"/>
  <c r="F152" i="86" s="1"/>
  <c r="D153" i="86"/>
  <c r="F153" i="86" s="1"/>
  <c r="D154" i="86"/>
  <c r="F154" i="86" s="1"/>
  <c r="D155" i="86"/>
  <c r="F155" i="86" s="1"/>
  <c r="D156" i="86"/>
  <c r="F156" i="86" s="1"/>
  <c r="D157" i="86"/>
  <c r="F157" i="86" s="1"/>
  <c r="D158" i="86"/>
  <c r="F158" i="86" s="1"/>
  <c r="D159" i="86"/>
  <c r="F159" i="86" s="1"/>
  <c r="D160" i="86"/>
  <c r="F160" i="86" s="1"/>
  <c r="D161" i="86"/>
  <c r="F161" i="86" s="1"/>
  <c r="D162" i="86"/>
  <c r="F162" i="86" s="1"/>
  <c r="D163" i="86"/>
  <c r="F163" i="86" s="1"/>
  <c r="F17" i="85"/>
  <c r="F12" i="85"/>
  <c r="F13" i="85"/>
  <c r="F14" i="85"/>
  <c r="F15" i="85"/>
  <c r="F16" i="85"/>
  <c r="F18" i="85"/>
  <c r="F19" i="85"/>
  <c r="F20" i="85"/>
  <c r="F21" i="85"/>
  <c r="F22" i="85"/>
  <c r="F23" i="85"/>
  <c r="F24" i="85"/>
  <c r="F25" i="85"/>
  <c r="F26" i="85"/>
  <c r="F27" i="85"/>
  <c r="F28" i="85"/>
  <c r="F29" i="85"/>
  <c r="F30" i="85"/>
  <c r="F31" i="85"/>
  <c r="F32" i="85"/>
  <c r="F33" i="85"/>
  <c r="F34" i="85"/>
  <c r="F35" i="85"/>
  <c r="F36" i="85"/>
  <c r="F37" i="85"/>
  <c r="F38" i="85"/>
  <c r="F39" i="85"/>
  <c r="F40" i="85"/>
  <c r="F41" i="85"/>
  <c r="F42" i="85"/>
  <c r="F43" i="85"/>
  <c r="F44" i="85"/>
  <c r="F45" i="85"/>
  <c r="F46" i="85"/>
  <c r="F47" i="85"/>
  <c r="F48" i="85"/>
  <c r="F49" i="85"/>
  <c r="F50" i="85"/>
  <c r="F51" i="85"/>
  <c r="F52" i="85"/>
  <c r="F53" i="85"/>
  <c r="F54" i="85"/>
  <c r="F55" i="85"/>
  <c r="F56" i="85"/>
  <c r="F57" i="85"/>
  <c r="F58" i="85"/>
  <c r="F59" i="85"/>
  <c r="F60" i="85"/>
  <c r="F61" i="85"/>
  <c r="F62" i="85"/>
  <c r="F63" i="85"/>
  <c r="F64" i="85"/>
  <c r="F65" i="85"/>
  <c r="F66" i="85"/>
  <c r="F67" i="85"/>
  <c r="F68" i="85"/>
  <c r="F69" i="85"/>
  <c r="F70" i="85"/>
  <c r="F71" i="85"/>
  <c r="F72" i="85"/>
  <c r="F73" i="85"/>
  <c r="F74" i="85"/>
  <c r="F75" i="85"/>
  <c r="F76" i="85"/>
  <c r="F77" i="85"/>
  <c r="F78" i="85"/>
  <c r="F79" i="85"/>
  <c r="F80" i="85"/>
  <c r="F81" i="85"/>
  <c r="F82" i="85"/>
  <c r="F83" i="85"/>
  <c r="F84" i="85"/>
  <c r="F85" i="85"/>
  <c r="F86" i="85"/>
  <c r="F87" i="85"/>
  <c r="F88" i="85"/>
  <c r="F89" i="85"/>
  <c r="F90" i="85"/>
  <c r="F91" i="85"/>
  <c r="F92" i="85"/>
  <c r="F93" i="85"/>
  <c r="F94" i="85"/>
  <c r="F95" i="85"/>
  <c r="F96" i="85"/>
  <c r="F97" i="85"/>
  <c r="F98" i="85"/>
  <c r="F99" i="85"/>
  <c r="F100" i="85"/>
  <c r="F101" i="85"/>
  <c r="F102" i="85"/>
  <c r="F103" i="85"/>
  <c r="F104" i="85"/>
  <c r="F105" i="85"/>
  <c r="F106" i="85"/>
  <c r="F107" i="85"/>
  <c r="F108" i="85"/>
  <c r="F109" i="85"/>
  <c r="F110" i="85"/>
  <c r="F111" i="85"/>
  <c r="F112" i="85"/>
  <c r="F113" i="85"/>
  <c r="F114" i="85"/>
  <c r="F115" i="85"/>
  <c r="F116" i="85"/>
  <c r="F117" i="85"/>
  <c r="F118" i="85"/>
  <c r="F119" i="85"/>
  <c r="F120" i="85"/>
  <c r="F121" i="85"/>
  <c r="F122" i="85"/>
  <c r="F123" i="85"/>
  <c r="F124" i="85"/>
  <c r="F125" i="85"/>
  <c r="F126" i="85"/>
  <c r="F127" i="85"/>
  <c r="F128" i="85"/>
  <c r="F129" i="85"/>
  <c r="F130" i="85"/>
  <c r="F131" i="85"/>
  <c r="F132" i="85"/>
  <c r="F133" i="85"/>
  <c r="F134" i="85"/>
  <c r="F135" i="85"/>
  <c r="F136" i="85"/>
  <c r="F137" i="85"/>
  <c r="F138" i="85"/>
  <c r="F139" i="85"/>
  <c r="F140" i="85"/>
  <c r="F141" i="85"/>
  <c r="F142" i="85"/>
  <c r="F143" i="85"/>
  <c r="F144" i="85"/>
  <c r="F145" i="85"/>
  <c r="D146" i="85"/>
  <c r="F146" i="85" s="1"/>
  <c r="D147" i="85"/>
  <c r="F147" i="85" s="1"/>
  <c r="D148" i="85"/>
  <c r="F148" i="85" s="1"/>
  <c r="D149" i="85"/>
  <c r="F149" i="85" s="1"/>
  <c r="D150" i="85"/>
  <c r="F150" i="85" s="1"/>
  <c r="D151" i="85"/>
  <c r="F151" i="85" s="1"/>
  <c r="D152" i="85"/>
  <c r="F152" i="85" s="1"/>
  <c r="D153" i="85"/>
  <c r="F153" i="85" s="1"/>
  <c r="D154" i="85"/>
  <c r="F154" i="85" s="1"/>
  <c r="D155" i="85"/>
  <c r="F155" i="85" s="1"/>
  <c r="D156" i="85"/>
  <c r="F156" i="85" s="1"/>
  <c r="D157" i="85"/>
  <c r="F157" i="85" s="1"/>
  <c r="D158" i="85"/>
  <c r="F158" i="85" s="1"/>
  <c r="D159" i="85"/>
  <c r="F159" i="85" s="1"/>
  <c r="D160" i="85"/>
  <c r="F160" i="85" s="1"/>
  <c r="D161" i="85"/>
  <c r="F161" i="85" s="1"/>
  <c r="D162" i="85"/>
  <c r="F162" i="85" s="1"/>
  <c r="D163" i="85"/>
  <c r="F163" i="85" s="1"/>
  <c r="F11" i="85"/>
  <c r="M12" i="85"/>
  <c r="N12" i="85" s="1"/>
  <c r="M13" i="85"/>
  <c r="N13" i="85" s="1"/>
  <c r="M14" i="85"/>
  <c r="N14" i="85" s="1"/>
  <c r="M15" i="85"/>
  <c r="N15" i="85" s="1"/>
  <c r="M16" i="85"/>
  <c r="N16" i="85" s="1"/>
  <c r="M17" i="85"/>
  <c r="N17" i="85" s="1"/>
  <c r="M18" i="85"/>
  <c r="N18" i="85" s="1"/>
  <c r="M19" i="85"/>
  <c r="N19" i="85" s="1"/>
  <c r="M20" i="85"/>
  <c r="N20" i="85" s="1"/>
  <c r="M21" i="85"/>
  <c r="N21" i="85" s="1"/>
  <c r="M22" i="85"/>
  <c r="N22" i="85" s="1"/>
  <c r="M23" i="85"/>
  <c r="N23" i="85" s="1"/>
  <c r="M24" i="85"/>
  <c r="N24" i="85" s="1"/>
  <c r="M25" i="85"/>
  <c r="N25" i="85" s="1"/>
  <c r="M26" i="85"/>
  <c r="N26" i="85" s="1"/>
  <c r="M27" i="85"/>
  <c r="N27" i="85" s="1"/>
  <c r="M28" i="85"/>
  <c r="N28" i="85" s="1"/>
  <c r="M29" i="85"/>
  <c r="N29" i="85" s="1"/>
  <c r="M30" i="85"/>
  <c r="N30" i="85" s="1"/>
  <c r="M31" i="85"/>
  <c r="N31" i="85" s="1"/>
  <c r="M32" i="85"/>
  <c r="N32" i="85" s="1"/>
  <c r="M33" i="85"/>
  <c r="N33" i="85" s="1"/>
  <c r="M34" i="85"/>
  <c r="N34" i="85" s="1"/>
  <c r="M35" i="85"/>
  <c r="N35" i="85" s="1"/>
  <c r="M36" i="85"/>
  <c r="N36" i="85" s="1"/>
  <c r="M37" i="85"/>
  <c r="N37" i="85" s="1"/>
  <c r="M38" i="85"/>
  <c r="N38" i="85" s="1"/>
  <c r="M39" i="85"/>
  <c r="N39" i="85" s="1"/>
  <c r="M40" i="85"/>
  <c r="N40" i="85" s="1"/>
  <c r="M41" i="85"/>
  <c r="N41" i="85" s="1"/>
  <c r="M42" i="85"/>
  <c r="N42" i="85" s="1"/>
  <c r="M43" i="85"/>
  <c r="N43" i="85" s="1"/>
  <c r="M44" i="85"/>
  <c r="N44" i="85" s="1"/>
  <c r="M45" i="85"/>
  <c r="N45" i="85" s="1"/>
  <c r="M46" i="85"/>
  <c r="N46" i="85" s="1"/>
  <c r="M47" i="85"/>
  <c r="N47" i="85" s="1"/>
  <c r="M48" i="85"/>
  <c r="N48" i="85" s="1"/>
  <c r="M49" i="85"/>
  <c r="N49" i="85" s="1"/>
  <c r="M50" i="85"/>
  <c r="N50" i="85" s="1"/>
  <c r="M51" i="85"/>
  <c r="N51" i="85" s="1"/>
  <c r="M52" i="85"/>
  <c r="N52" i="85" s="1"/>
  <c r="M53" i="85"/>
  <c r="N53" i="85" s="1"/>
  <c r="M54" i="85"/>
  <c r="N54" i="85" s="1"/>
  <c r="M55" i="85"/>
  <c r="N55" i="85" s="1"/>
  <c r="M56" i="85"/>
  <c r="N56" i="85" s="1"/>
  <c r="M57" i="85"/>
  <c r="N57" i="85" s="1"/>
  <c r="M58" i="85"/>
  <c r="N58" i="85" s="1"/>
  <c r="M59" i="85"/>
  <c r="N59" i="85" s="1"/>
  <c r="M60" i="85"/>
  <c r="N60" i="85" s="1"/>
  <c r="M61" i="85"/>
  <c r="N61" i="85" s="1"/>
  <c r="M62" i="85"/>
  <c r="N62" i="85" s="1"/>
  <c r="M63" i="85"/>
  <c r="N63" i="85" s="1"/>
  <c r="M64" i="85"/>
  <c r="N64" i="85" s="1"/>
  <c r="M65" i="85"/>
  <c r="N65" i="85" s="1"/>
  <c r="M66" i="85"/>
  <c r="N66" i="85" s="1"/>
  <c r="M67" i="85"/>
  <c r="N67" i="85" s="1"/>
  <c r="M68" i="85"/>
  <c r="N68" i="85" s="1"/>
  <c r="M69" i="85"/>
  <c r="N69" i="85" s="1"/>
  <c r="M70" i="85"/>
  <c r="N70" i="85" s="1"/>
  <c r="M71" i="85"/>
  <c r="N71" i="85" s="1"/>
  <c r="M72" i="85"/>
  <c r="N72" i="85" s="1"/>
  <c r="M73" i="85"/>
  <c r="N73" i="85" s="1"/>
  <c r="M74" i="85"/>
  <c r="N74" i="85" s="1"/>
  <c r="M75" i="85"/>
  <c r="N75" i="85" s="1"/>
  <c r="M76" i="85"/>
  <c r="N76" i="85" s="1"/>
  <c r="M77" i="85"/>
  <c r="N77" i="85" s="1"/>
  <c r="M78" i="85"/>
  <c r="N78" i="85" s="1"/>
  <c r="M79" i="85"/>
  <c r="N79" i="85" s="1"/>
  <c r="M80" i="85"/>
  <c r="N80" i="85" s="1"/>
  <c r="M81" i="85"/>
  <c r="N81" i="85" s="1"/>
  <c r="M82" i="85"/>
  <c r="N82" i="85" s="1"/>
  <c r="M83" i="85"/>
  <c r="N83" i="85" s="1"/>
  <c r="M84" i="85"/>
  <c r="N84" i="85" s="1"/>
  <c r="M85" i="85"/>
  <c r="N85" i="85" s="1"/>
  <c r="M86" i="85"/>
  <c r="N86" i="85" s="1"/>
  <c r="M87" i="85"/>
  <c r="N87" i="85" s="1"/>
  <c r="M88" i="85"/>
  <c r="N88" i="85" s="1"/>
  <c r="M89" i="85"/>
  <c r="N89" i="85" s="1"/>
  <c r="M90" i="85"/>
  <c r="N90" i="85" s="1"/>
  <c r="M91" i="85"/>
  <c r="N91" i="85" s="1"/>
  <c r="M92" i="85"/>
  <c r="N92" i="85" s="1"/>
  <c r="M93" i="85"/>
  <c r="N93" i="85" s="1"/>
  <c r="M94" i="85"/>
  <c r="N94" i="85" s="1"/>
  <c r="M95" i="85"/>
  <c r="N95" i="85" s="1"/>
  <c r="M96" i="85"/>
  <c r="N96" i="85" s="1"/>
  <c r="M97" i="85"/>
  <c r="N97" i="85" s="1"/>
  <c r="M98" i="85"/>
  <c r="N98" i="85" s="1"/>
  <c r="M99" i="85"/>
  <c r="N99" i="85" s="1"/>
  <c r="M100" i="85"/>
  <c r="N100" i="85" s="1"/>
  <c r="M101" i="85"/>
  <c r="N101" i="85" s="1"/>
  <c r="M102" i="85"/>
  <c r="N102" i="85" s="1"/>
  <c r="M103" i="85"/>
  <c r="N103" i="85" s="1"/>
  <c r="M104" i="85"/>
  <c r="N104" i="85" s="1"/>
  <c r="M105" i="85"/>
  <c r="N105" i="85" s="1"/>
  <c r="M106" i="85"/>
  <c r="N106" i="85" s="1"/>
  <c r="M107" i="85"/>
  <c r="N107" i="85" s="1"/>
  <c r="M108" i="85"/>
  <c r="N108" i="85" s="1"/>
  <c r="M109" i="85"/>
  <c r="N109" i="85" s="1"/>
  <c r="M110" i="85"/>
  <c r="N110" i="85" s="1"/>
  <c r="M111" i="85"/>
  <c r="N111" i="85" s="1"/>
  <c r="M112" i="85"/>
  <c r="N112" i="85" s="1"/>
  <c r="M113" i="85"/>
  <c r="N113" i="85" s="1"/>
  <c r="M114" i="85"/>
  <c r="N114" i="85" s="1"/>
  <c r="M115" i="85"/>
  <c r="N115" i="85" s="1"/>
  <c r="M116" i="85"/>
  <c r="N116" i="85" s="1"/>
  <c r="M117" i="85"/>
  <c r="N117" i="85" s="1"/>
  <c r="M118" i="85"/>
  <c r="N118" i="85" s="1"/>
  <c r="M119" i="85"/>
  <c r="N119" i="85" s="1"/>
  <c r="M120" i="85"/>
  <c r="N120" i="85" s="1"/>
  <c r="M121" i="85"/>
  <c r="N121" i="85" s="1"/>
  <c r="M122" i="85"/>
  <c r="N122" i="85" s="1"/>
  <c r="M123" i="85"/>
  <c r="N123" i="85" s="1"/>
  <c r="M124" i="85"/>
  <c r="N124" i="85" s="1"/>
  <c r="M125" i="85"/>
  <c r="N125" i="85" s="1"/>
  <c r="M126" i="85"/>
  <c r="N126" i="85" s="1"/>
  <c r="M127" i="85"/>
  <c r="N127" i="85" s="1"/>
  <c r="M128" i="85"/>
  <c r="N128" i="85" s="1"/>
  <c r="M129" i="85"/>
  <c r="N129" i="85" s="1"/>
  <c r="M130" i="85"/>
  <c r="N130" i="85" s="1"/>
  <c r="M131" i="85"/>
  <c r="N131" i="85" s="1"/>
  <c r="M132" i="85"/>
  <c r="N132" i="85" s="1"/>
  <c r="M133" i="85"/>
  <c r="N133" i="85" s="1"/>
  <c r="M134" i="85"/>
  <c r="N134" i="85" s="1"/>
  <c r="M135" i="85"/>
  <c r="N135" i="85" s="1"/>
  <c r="M136" i="85"/>
  <c r="N136" i="85" s="1"/>
  <c r="M137" i="85"/>
  <c r="N137" i="85" s="1"/>
  <c r="M138" i="85"/>
  <c r="N138" i="85" s="1"/>
  <c r="M139" i="85"/>
  <c r="N139" i="85" s="1"/>
  <c r="M140" i="85"/>
  <c r="N140" i="85" s="1"/>
  <c r="M141" i="85"/>
  <c r="N141" i="85" s="1"/>
  <c r="M142" i="85"/>
  <c r="N142" i="85" s="1"/>
  <c r="M143" i="85"/>
  <c r="N143" i="85" s="1"/>
  <c r="M144" i="85"/>
  <c r="N144" i="85" s="1"/>
  <c r="M145" i="85"/>
  <c r="N145" i="85" s="1"/>
  <c r="M146" i="85"/>
  <c r="N146" i="85" s="1"/>
  <c r="M147" i="85"/>
  <c r="N147" i="85" s="1"/>
  <c r="M148" i="85"/>
  <c r="N148" i="85" s="1"/>
  <c r="M149" i="85"/>
  <c r="N149" i="85" s="1"/>
  <c r="M150" i="85"/>
  <c r="N150" i="85" s="1"/>
  <c r="M151" i="85"/>
  <c r="N151" i="85" s="1"/>
  <c r="M152" i="85"/>
  <c r="N152" i="85" s="1"/>
  <c r="M153" i="85"/>
  <c r="N153" i="85" s="1"/>
  <c r="M154" i="85"/>
  <c r="N154" i="85" s="1"/>
  <c r="M155" i="85"/>
  <c r="N155" i="85" s="1"/>
  <c r="M156" i="85"/>
  <c r="N156" i="85" s="1"/>
  <c r="M157" i="85"/>
  <c r="N157" i="85" s="1"/>
  <c r="M158" i="85"/>
  <c r="N158" i="85" s="1"/>
  <c r="M159" i="85"/>
  <c r="N159" i="85" s="1"/>
  <c r="M160" i="85"/>
  <c r="N160" i="85" s="1"/>
  <c r="M161" i="85"/>
  <c r="N161" i="85" s="1"/>
  <c r="M162" i="85"/>
  <c r="N162" i="85" s="1"/>
  <c r="M163" i="85"/>
  <c r="N163" i="85" s="1"/>
  <c r="M11" i="85"/>
  <c r="M12" i="84"/>
  <c r="M13" i="84"/>
  <c r="M14" i="84"/>
  <c r="M15" i="84"/>
  <c r="M16" i="84"/>
  <c r="M17" i="84"/>
  <c r="M18" i="84"/>
  <c r="M19" i="84"/>
  <c r="M20" i="84"/>
  <c r="M21" i="84"/>
  <c r="M22" i="84"/>
  <c r="M23" i="84"/>
  <c r="M24" i="84"/>
  <c r="M25" i="84"/>
  <c r="M26" i="84"/>
  <c r="M27" i="84"/>
  <c r="M28" i="84"/>
  <c r="M29" i="84"/>
  <c r="M30" i="84"/>
  <c r="M31" i="84"/>
  <c r="M32" i="84"/>
  <c r="M33" i="84"/>
  <c r="M34" i="84"/>
  <c r="M35" i="84"/>
  <c r="N35" i="84" s="1"/>
  <c r="M36" i="84"/>
  <c r="M37" i="84"/>
  <c r="M38" i="84"/>
  <c r="M39" i="84"/>
  <c r="M40" i="84"/>
  <c r="M41" i="84"/>
  <c r="M42" i="84"/>
  <c r="M43" i="84"/>
  <c r="M44" i="84"/>
  <c r="M45" i="84"/>
  <c r="M46" i="84"/>
  <c r="M47" i="84"/>
  <c r="M48" i="84"/>
  <c r="M49" i="84"/>
  <c r="M50" i="84"/>
  <c r="M51" i="84"/>
  <c r="M52" i="84"/>
  <c r="M53" i="84"/>
  <c r="M54" i="84"/>
  <c r="M55" i="84"/>
  <c r="M56" i="84"/>
  <c r="M57" i="84"/>
  <c r="M58" i="84"/>
  <c r="M59" i="84"/>
  <c r="M60" i="84"/>
  <c r="M61" i="84"/>
  <c r="M62" i="84"/>
  <c r="M63" i="84"/>
  <c r="M64" i="84"/>
  <c r="M65" i="84"/>
  <c r="M66" i="84"/>
  <c r="M67" i="84"/>
  <c r="M68" i="84"/>
  <c r="M69" i="84"/>
  <c r="M70" i="84"/>
  <c r="M71" i="84"/>
  <c r="M72" i="84"/>
  <c r="M73" i="84"/>
  <c r="M74" i="84"/>
  <c r="M75" i="84"/>
  <c r="N75" i="84" s="1"/>
  <c r="M76" i="84"/>
  <c r="M77" i="84"/>
  <c r="N77" i="84" s="1"/>
  <c r="M78" i="84"/>
  <c r="M79" i="84"/>
  <c r="N79" i="84" s="1"/>
  <c r="M80" i="84"/>
  <c r="M81" i="84"/>
  <c r="M82" i="84"/>
  <c r="N82" i="84" s="1"/>
  <c r="M83" i="84"/>
  <c r="M84" i="84"/>
  <c r="M85" i="84"/>
  <c r="M86" i="84"/>
  <c r="M87" i="84"/>
  <c r="M88" i="84"/>
  <c r="M89" i="84"/>
  <c r="M90" i="84"/>
  <c r="M91" i="84"/>
  <c r="M92" i="84"/>
  <c r="M93" i="84"/>
  <c r="M94" i="84"/>
  <c r="M95" i="84"/>
  <c r="M96" i="84"/>
  <c r="N96" i="84" s="1"/>
  <c r="M97" i="84"/>
  <c r="M98" i="84"/>
  <c r="N98" i="84" s="1"/>
  <c r="M99" i="84"/>
  <c r="M100" i="84"/>
  <c r="N100" i="84" s="1"/>
  <c r="M101" i="84"/>
  <c r="M102" i="84"/>
  <c r="N102" i="84" s="1"/>
  <c r="M103" i="84"/>
  <c r="M104" i="84"/>
  <c r="M105" i="84"/>
  <c r="M106" i="84"/>
  <c r="M107" i="84"/>
  <c r="M108" i="84"/>
  <c r="M109" i="84"/>
  <c r="M110" i="84"/>
  <c r="M111" i="84"/>
  <c r="M112" i="84"/>
  <c r="M113" i="84"/>
  <c r="M114" i="84"/>
  <c r="M115" i="84"/>
  <c r="M116" i="84"/>
  <c r="M117" i="84"/>
  <c r="M118" i="84"/>
  <c r="M119" i="84"/>
  <c r="M120" i="84"/>
  <c r="M121" i="84"/>
  <c r="M122" i="84"/>
  <c r="N122" i="84" s="1"/>
  <c r="M123" i="84"/>
  <c r="M124" i="84"/>
  <c r="N124" i="84" s="1"/>
  <c r="M125" i="84"/>
  <c r="M126" i="84"/>
  <c r="M127" i="84"/>
  <c r="M128" i="84"/>
  <c r="M129" i="84"/>
  <c r="M130" i="84"/>
  <c r="M131" i="84"/>
  <c r="M132" i="84"/>
  <c r="M133" i="84"/>
  <c r="M134" i="84"/>
  <c r="M135" i="84"/>
  <c r="M136" i="84"/>
  <c r="M137" i="84"/>
  <c r="M138" i="84"/>
  <c r="M139" i="84"/>
  <c r="M140" i="84"/>
  <c r="M141" i="84"/>
  <c r="M142" i="84"/>
  <c r="M143" i="84"/>
  <c r="M144" i="84"/>
  <c r="M145" i="84"/>
  <c r="M146" i="84"/>
  <c r="M147" i="84"/>
  <c r="M148" i="84"/>
  <c r="M149" i="84"/>
  <c r="M150" i="84"/>
  <c r="M151" i="84"/>
  <c r="M152" i="84"/>
  <c r="M153" i="84"/>
  <c r="M154" i="84"/>
  <c r="M155" i="84"/>
  <c r="M156" i="84"/>
  <c r="M157" i="84"/>
  <c r="M158" i="84"/>
  <c r="M159" i="84"/>
  <c r="M160" i="84"/>
  <c r="M161" i="84"/>
  <c r="M162" i="84"/>
  <c r="M163" i="84"/>
  <c r="M11" i="84"/>
  <c r="F12" i="84"/>
  <c r="F15" i="84"/>
  <c r="F16" i="84"/>
  <c r="F19" i="84"/>
  <c r="F20" i="84"/>
  <c r="F23" i="84"/>
  <c r="F24" i="84"/>
  <c r="F25" i="84"/>
  <c r="F26" i="84"/>
  <c r="F27" i="84"/>
  <c r="F29" i="84"/>
  <c r="F30" i="84"/>
  <c r="F32" i="84"/>
  <c r="F33" i="84"/>
  <c r="F34" i="84"/>
  <c r="F35" i="84"/>
  <c r="F36" i="84"/>
  <c r="F37" i="84"/>
  <c r="F40" i="84"/>
  <c r="F41" i="84"/>
  <c r="F44" i="84"/>
  <c r="F45" i="84"/>
  <c r="F48" i="84"/>
  <c r="F49" i="84"/>
  <c r="F52" i="84"/>
  <c r="F53" i="84"/>
  <c r="F56" i="84"/>
  <c r="F57" i="84"/>
  <c r="F60" i="84"/>
  <c r="F61" i="84"/>
  <c r="F64" i="84"/>
  <c r="F65" i="84"/>
  <c r="F68" i="84"/>
  <c r="F69" i="84"/>
  <c r="F72" i="84"/>
  <c r="F73" i="84"/>
  <c r="F76" i="84"/>
  <c r="F77" i="84"/>
  <c r="F80" i="84"/>
  <c r="F81" i="84"/>
  <c r="F84" i="84"/>
  <c r="F85" i="84"/>
  <c r="F88" i="84"/>
  <c r="F89" i="84"/>
  <c r="F92" i="84"/>
  <c r="F93" i="84"/>
  <c r="F96" i="84"/>
  <c r="F97" i="84"/>
  <c r="F100" i="84"/>
  <c r="F101" i="84"/>
  <c r="F104" i="84"/>
  <c r="F105" i="84"/>
  <c r="F108" i="84"/>
  <c r="F109" i="84"/>
  <c r="F112" i="84"/>
  <c r="F113" i="84"/>
  <c r="F116" i="84"/>
  <c r="F117" i="84"/>
  <c r="F120" i="84"/>
  <c r="F121" i="84"/>
  <c r="F124" i="84"/>
  <c r="F125" i="84"/>
  <c r="F128" i="84"/>
  <c r="F129" i="84"/>
  <c r="F132" i="84"/>
  <c r="F133" i="84"/>
  <c r="F136" i="84"/>
  <c r="F137" i="84"/>
  <c r="F140" i="84"/>
  <c r="F141" i="84"/>
  <c r="F144" i="84"/>
  <c r="F145" i="84"/>
  <c r="F148" i="84"/>
  <c r="F149" i="84"/>
  <c r="F152" i="84"/>
  <c r="F153" i="84"/>
  <c r="F156" i="84"/>
  <c r="F157" i="84"/>
  <c r="F160" i="84"/>
  <c r="F161" i="84"/>
  <c r="F11" i="84"/>
  <c r="D12" i="83"/>
  <c r="F12" i="83" s="1"/>
  <c r="D13" i="83"/>
  <c r="F13" i="83" s="1"/>
  <c r="D14" i="83"/>
  <c r="F14" i="83" s="1"/>
  <c r="D15" i="83"/>
  <c r="F15" i="83" s="1"/>
  <c r="D16" i="83"/>
  <c r="F16" i="83" s="1"/>
  <c r="D17" i="83"/>
  <c r="F17" i="83" s="1"/>
  <c r="D18" i="83"/>
  <c r="F18" i="83" s="1"/>
  <c r="D19" i="83"/>
  <c r="F19" i="83" s="1"/>
  <c r="D20" i="83"/>
  <c r="F20" i="83" s="1"/>
  <c r="D21" i="83"/>
  <c r="F21" i="83" s="1"/>
  <c r="D22" i="83"/>
  <c r="F22" i="83" s="1"/>
  <c r="D23" i="83"/>
  <c r="F23" i="83" s="1"/>
  <c r="D24" i="83"/>
  <c r="F24" i="83" s="1"/>
  <c r="D25" i="83"/>
  <c r="F25" i="83" s="1"/>
  <c r="D26" i="83"/>
  <c r="F26" i="83" s="1"/>
  <c r="D27" i="83"/>
  <c r="F27" i="83" s="1"/>
  <c r="D28" i="83"/>
  <c r="F28" i="83" s="1"/>
  <c r="D29" i="83"/>
  <c r="F29" i="83" s="1"/>
  <c r="D30" i="83"/>
  <c r="F30" i="83" s="1"/>
  <c r="D31" i="83"/>
  <c r="F31" i="83" s="1"/>
  <c r="D32" i="83"/>
  <c r="F32" i="83" s="1"/>
  <c r="D33" i="83"/>
  <c r="F33" i="83" s="1"/>
  <c r="D34" i="83"/>
  <c r="F34" i="83" s="1"/>
  <c r="D35" i="83"/>
  <c r="F35" i="83" s="1"/>
  <c r="D36" i="83"/>
  <c r="F36" i="83" s="1"/>
  <c r="D37" i="83"/>
  <c r="F37" i="83" s="1"/>
  <c r="D38" i="83"/>
  <c r="F38" i="83" s="1"/>
  <c r="D39" i="83"/>
  <c r="F39" i="83" s="1"/>
  <c r="D40" i="83"/>
  <c r="F40" i="83" s="1"/>
  <c r="D41" i="83"/>
  <c r="F41" i="83" s="1"/>
  <c r="D42" i="83"/>
  <c r="F42" i="83" s="1"/>
  <c r="D43" i="83"/>
  <c r="F43" i="83" s="1"/>
  <c r="D44" i="83"/>
  <c r="F44" i="83" s="1"/>
  <c r="D45" i="83"/>
  <c r="F45" i="83" s="1"/>
  <c r="D46" i="83"/>
  <c r="F46" i="83" s="1"/>
  <c r="D47" i="83"/>
  <c r="F47" i="83" s="1"/>
  <c r="D48" i="83"/>
  <c r="F48" i="83" s="1"/>
  <c r="D49" i="83"/>
  <c r="F49" i="83" s="1"/>
  <c r="D50" i="83"/>
  <c r="F50" i="83" s="1"/>
  <c r="D51" i="83"/>
  <c r="F51" i="83" s="1"/>
  <c r="D52" i="83"/>
  <c r="F52" i="83" s="1"/>
  <c r="D53" i="83"/>
  <c r="F53" i="83" s="1"/>
  <c r="D54" i="83"/>
  <c r="F54" i="83" s="1"/>
  <c r="D55" i="83"/>
  <c r="F55" i="83" s="1"/>
  <c r="D56" i="83"/>
  <c r="F56" i="83" s="1"/>
  <c r="D57" i="83"/>
  <c r="F57" i="83" s="1"/>
  <c r="D58" i="83"/>
  <c r="F58" i="83" s="1"/>
  <c r="D59" i="83"/>
  <c r="F59" i="83" s="1"/>
  <c r="D60" i="83"/>
  <c r="F60" i="83" s="1"/>
  <c r="D61" i="83"/>
  <c r="F61" i="83" s="1"/>
  <c r="D62" i="83"/>
  <c r="F62" i="83" s="1"/>
  <c r="D63" i="83"/>
  <c r="F63" i="83" s="1"/>
  <c r="D64" i="83"/>
  <c r="F64" i="83" s="1"/>
  <c r="D65" i="83"/>
  <c r="F65" i="83" s="1"/>
  <c r="D66" i="83"/>
  <c r="F66" i="83" s="1"/>
  <c r="D67" i="83"/>
  <c r="F67" i="83" s="1"/>
  <c r="D68" i="83"/>
  <c r="F68" i="83" s="1"/>
  <c r="D69" i="83"/>
  <c r="F69" i="83" s="1"/>
  <c r="D70" i="83"/>
  <c r="F70" i="83" s="1"/>
  <c r="D71" i="83"/>
  <c r="F71" i="83" s="1"/>
  <c r="D72" i="83"/>
  <c r="F72" i="83" s="1"/>
  <c r="D73" i="83"/>
  <c r="F73" i="83" s="1"/>
  <c r="D74" i="83"/>
  <c r="F74" i="83" s="1"/>
  <c r="D75" i="83"/>
  <c r="F75" i="83" s="1"/>
  <c r="D76" i="83"/>
  <c r="F76" i="83" s="1"/>
  <c r="D77" i="83"/>
  <c r="F77" i="83" s="1"/>
  <c r="D78" i="83"/>
  <c r="F78" i="83" s="1"/>
  <c r="D79" i="83"/>
  <c r="F79" i="83" s="1"/>
  <c r="D80" i="83"/>
  <c r="F80" i="83" s="1"/>
  <c r="D81" i="83"/>
  <c r="F81" i="83" s="1"/>
  <c r="D82" i="83"/>
  <c r="F82" i="83" s="1"/>
  <c r="D83" i="83"/>
  <c r="F83" i="83" s="1"/>
  <c r="D84" i="83"/>
  <c r="F84" i="83" s="1"/>
  <c r="D85" i="83"/>
  <c r="F85" i="83" s="1"/>
  <c r="D86" i="83"/>
  <c r="F86" i="83" s="1"/>
  <c r="D87" i="83"/>
  <c r="F87" i="83" s="1"/>
  <c r="D88" i="83"/>
  <c r="F88" i="83" s="1"/>
  <c r="D89" i="83"/>
  <c r="F89" i="83" s="1"/>
  <c r="D90" i="83"/>
  <c r="F90" i="83" s="1"/>
  <c r="D91" i="83"/>
  <c r="F91" i="83" s="1"/>
  <c r="D92" i="83"/>
  <c r="F92" i="83" s="1"/>
  <c r="D93" i="83"/>
  <c r="F93" i="83" s="1"/>
  <c r="D94" i="83"/>
  <c r="F94" i="83" s="1"/>
  <c r="D95" i="83"/>
  <c r="F95" i="83" s="1"/>
  <c r="D96" i="83"/>
  <c r="F96" i="83" s="1"/>
  <c r="D97" i="83"/>
  <c r="F97" i="83" s="1"/>
  <c r="D98" i="83"/>
  <c r="F98" i="83" s="1"/>
  <c r="D99" i="83"/>
  <c r="F99" i="83" s="1"/>
  <c r="D100" i="83"/>
  <c r="F100" i="83" s="1"/>
  <c r="D101" i="83"/>
  <c r="F101" i="83" s="1"/>
  <c r="D102" i="83"/>
  <c r="F102" i="83" s="1"/>
  <c r="D103" i="83"/>
  <c r="F103" i="83" s="1"/>
  <c r="D104" i="83"/>
  <c r="F104" i="83" s="1"/>
  <c r="D105" i="83"/>
  <c r="F105" i="83" s="1"/>
  <c r="D106" i="83"/>
  <c r="F106" i="83" s="1"/>
  <c r="D107" i="83"/>
  <c r="F107" i="83" s="1"/>
  <c r="D108" i="83"/>
  <c r="F108" i="83" s="1"/>
  <c r="D109" i="83"/>
  <c r="F109" i="83" s="1"/>
  <c r="D110" i="83"/>
  <c r="F110" i="83" s="1"/>
  <c r="D111" i="83"/>
  <c r="F111" i="83" s="1"/>
  <c r="D112" i="83"/>
  <c r="F112" i="83" s="1"/>
  <c r="D113" i="83"/>
  <c r="F113" i="83" s="1"/>
  <c r="D114" i="83"/>
  <c r="F114" i="83" s="1"/>
  <c r="D115" i="83"/>
  <c r="F115" i="83" s="1"/>
  <c r="D116" i="83"/>
  <c r="F116" i="83" s="1"/>
  <c r="D117" i="83"/>
  <c r="F117" i="83" s="1"/>
  <c r="D118" i="83"/>
  <c r="F118" i="83" s="1"/>
  <c r="D119" i="83"/>
  <c r="F119" i="83" s="1"/>
  <c r="D120" i="83"/>
  <c r="F120" i="83" s="1"/>
  <c r="D121" i="83"/>
  <c r="F121" i="83" s="1"/>
  <c r="D122" i="83"/>
  <c r="F122" i="83" s="1"/>
  <c r="D123" i="83"/>
  <c r="F123" i="83" s="1"/>
  <c r="D124" i="83"/>
  <c r="F124" i="83" s="1"/>
  <c r="D125" i="83"/>
  <c r="F125" i="83" s="1"/>
  <c r="D126" i="83"/>
  <c r="F126" i="83" s="1"/>
  <c r="D127" i="83"/>
  <c r="F127" i="83" s="1"/>
  <c r="D128" i="83"/>
  <c r="F128" i="83" s="1"/>
  <c r="D129" i="83"/>
  <c r="F129" i="83" s="1"/>
  <c r="D130" i="83"/>
  <c r="F130" i="83" s="1"/>
  <c r="D131" i="83"/>
  <c r="F131" i="83" s="1"/>
  <c r="D132" i="83"/>
  <c r="F132" i="83" s="1"/>
  <c r="D133" i="83"/>
  <c r="F133" i="83" s="1"/>
  <c r="D134" i="83"/>
  <c r="F134" i="83" s="1"/>
  <c r="D135" i="83"/>
  <c r="F135" i="83" s="1"/>
  <c r="D136" i="83"/>
  <c r="F136" i="83" s="1"/>
  <c r="D137" i="83"/>
  <c r="F137" i="83" s="1"/>
  <c r="D138" i="83"/>
  <c r="F138" i="83" s="1"/>
  <c r="D139" i="83"/>
  <c r="F139" i="83" s="1"/>
  <c r="D140" i="83"/>
  <c r="F140" i="83" s="1"/>
  <c r="D141" i="83"/>
  <c r="F141" i="83" s="1"/>
  <c r="D142" i="83"/>
  <c r="F142" i="83" s="1"/>
  <c r="D143" i="83"/>
  <c r="F143" i="83" s="1"/>
  <c r="D144" i="83"/>
  <c r="F144" i="83" s="1"/>
  <c r="D145" i="83"/>
  <c r="F145" i="83" s="1"/>
  <c r="D146" i="83"/>
  <c r="F146" i="83" s="1"/>
  <c r="D147" i="83"/>
  <c r="F147" i="83" s="1"/>
  <c r="D148" i="83"/>
  <c r="F148" i="83" s="1"/>
  <c r="D149" i="83"/>
  <c r="F149" i="83" s="1"/>
  <c r="D150" i="83"/>
  <c r="F150" i="83" s="1"/>
  <c r="D151" i="83"/>
  <c r="F151" i="83" s="1"/>
  <c r="D152" i="83"/>
  <c r="F152" i="83" s="1"/>
  <c r="D153" i="83"/>
  <c r="F153" i="83" s="1"/>
  <c r="D154" i="83"/>
  <c r="F154" i="83" s="1"/>
  <c r="D155" i="83"/>
  <c r="F155" i="83" s="1"/>
  <c r="D156" i="83"/>
  <c r="F156" i="83" s="1"/>
  <c r="D157" i="83"/>
  <c r="F157" i="83" s="1"/>
  <c r="D158" i="83"/>
  <c r="F158" i="83" s="1"/>
  <c r="D159" i="83"/>
  <c r="F159" i="83" s="1"/>
  <c r="D160" i="83"/>
  <c r="F160" i="83" s="1"/>
  <c r="D161" i="83"/>
  <c r="F161" i="83" s="1"/>
  <c r="D162" i="83"/>
  <c r="F162" i="83" s="1"/>
  <c r="D163" i="83"/>
  <c r="F163" i="83" s="1"/>
  <c r="D11" i="83"/>
  <c r="F11" i="83" s="1"/>
  <c r="M12" i="83"/>
  <c r="M13" i="83"/>
  <c r="N13" i="83" s="1"/>
  <c r="M14" i="83"/>
  <c r="N14" i="83" s="1"/>
  <c r="M15" i="83"/>
  <c r="M16" i="83"/>
  <c r="N16" i="83" s="1"/>
  <c r="M17" i="83"/>
  <c r="N17" i="83" s="1"/>
  <c r="M18" i="83"/>
  <c r="N18" i="83" s="1"/>
  <c r="M19" i="83"/>
  <c r="N19" i="83" s="1"/>
  <c r="M20" i="83"/>
  <c r="N20" i="83" s="1"/>
  <c r="M21" i="83"/>
  <c r="M22" i="83"/>
  <c r="N22" i="83" s="1"/>
  <c r="M23" i="83"/>
  <c r="N23" i="83" s="1"/>
  <c r="M24" i="83"/>
  <c r="N24" i="83" s="1"/>
  <c r="M25" i="83"/>
  <c r="M26" i="83"/>
  <c r="N26" i="83" s="1"/>
  <c r="M27" i="83"/>
  <c r="N27" i="83" s="1"/>
  <c r="M28" i="83"/>
  <c r="M29" i="83"/>
  <c r="N29" i="83" s="1"/>
  <c r="M30" i="83"/>
  <c r="N30" i="83" s="1"/>
  <c r="M31" i="83"/>
  <c r="N31" i="83" s="1"/>
  <c r="M32" i="83"/>
  <c r="M33" i="83"/>
  <c r="N33" i="83" s="1"/>
  <c r="M34" i="83"/>
  <c r="N34" i="83" s="1"/>
  <c r="M35" i="83"/>
  <c r="M36" i="83"/>
  <c r="N36" i="83" s="1"/>
  <c r="M37" i="83"/>
  <c r="N37" i="83" s="1"/>
  <c r="M38" i="83"/>
  <c r="N38" i="83" s="1"/>
  <c r="M39" i="83"/>
  <c r="N39" i="83" s="1"/>
  <c r="M40" i="83"/>
  <c r="N40" i="83" s="1"/>
  <c r="M41" i="83"/>
  <c r="N41" i="83" s="1"/>
  <c r="M42" i="83"/>
  <c r="M43" i="83"/>
  <c r="N43" i="83" s="1"/>
  <c r="M44" i="83"/>
  <c r="N44" i="83" s="1"/>
  <c r="M45" i="83"/>
  <c r="N45" i="83" s="1"/>
  <c r="M46" i="83"/>
  <c r="N46" i="83" s="1"/>
  <c r="M47" i="83"/>
  <c r="N47" i="83" s="1"/>
  <c r="M48" i="83"/>
  <c r="N48" i="83" s="1"/>
  <c r="M49" i="83"/>
  <c r="N49" i="83" s="1"/>
  <c r="M50" i="83"/>
  <c r="N50" i="83" s="1"/>
  <c r="M51" i="83"/>
  <c r="N51" i="83" s="1"/>
  <c r="M52" i="83"/>
  <c r="N52" i="83" s="1"/>
  <c r="M53" i="83"/>
  <c r="N53" i="83" s="1"/>
  <c r="M54" i="83"/>
  <c r="N54" i="83" s="1"/>
  <c r="M55" i="83"/>
  <c r="N55" i="83" s="1"/>
  <c r="M56" i="83"/>
  <c r="N56" i="83" s="1"/>
  <c r="M57" i="83"/>
  <c r="N57" i="83" s="1"/>
  <c r="M58" i="83"/>
  <c r="N58" i="83" s="1"/>
  <c r="M59" i="83"/>
  <c r="N59" i="83" s="1"/>
  <c r="M60" i="83"/>
  <c r="N60" i="83" s="1"/>
  <c r="M61" i="83"/>
  <c r="N61" i="83" s="1"/>
  <c r="M62" i="83"/>
  <c r="N62" i="83" s="1"/>
  <c r="M63" i="83"/>
  <c r="N63" i="83" s="1"/>
  <c r="M64" i="83"/>
  <c r="N64" i="83" s="1"/>
  <c r="M65" i="83"/>
  <c r="N65" i="83" s="1"/>
  <c r="M66" i="83"/>
  <c r="N66" i="83" s="1"/>
  <c r="M67" i="83"/>
  <c r="N67" i="83" s="1"/>
  <c r="M68" i="83"/>
  <c r="N68" i="83" s="1"/>
  <c r="M69" i="83"/>
  <c r="N69" i="83" s="1"/>
  <c r="M70" i="83"/>
  <c r="N70" i="83" s="1"/>
  <c r="M71" i="83"/>
  <c r="N71" i="83" s="1"/>
  <c r="M72" i="83"/>
  <c r="N72" i="83" s="1"/>
  <c r="M73" i="83"/>
  <c r="N73" i="83" s="1"/>
  <c r="M74" i="83"/>
  <c r="N74" i="83" s="1"/>
  <c r="M75" i="83"/>
  <c r="N75" i="83" s="1"/>
  <c r="M76" i="83"/>
  <c r="N76" i="83" s="1"/>
  <c r="M77" i="83"/>
  <c r="M78" i="83"/>
  <c r="N78" i="83" s="1"/>
  <c r="M79" i="83"/>
  <c r="N79" i="83" s="1"/>
  <c r="M80" i="83"/>
  <c r="N80" i="83" s="1"/>
  <c r="M81" i="83"/>
  <c r="N81" i="83" s="1"/>
  <c r="M82" i="83"/>
  <c r="N82" i="83" s="1"/>
  <c r="M83" i="83"/>
  <c r="N83" i="83" s="1"/>
  <c r="M84" i="83"/>
  <c r="N84" i="83" s="1"/>
  <c r="M85" i="83"/>
  <c r="N85" i="83" s="1"/>
  <c r="M86" i="83"/>
  <c r="N86" i="83" s="1"/>
  <c r="M87" i="83"/>
  <c r="N87" i="83" s="1"/>
  <c r="M88" i="83"/>
  <c r="N88" i="83" s="1"/>
  <c r="M89" i="83"/>
  <c r="N89" i="83" s="1"/>
  <c r="M90" i="83"/>
  <c r="N90" i="83" s="1"/>
  <c r="M91" i="83"/>
  <c r="M92" i="83"/>
  <c r="N92" i="83" s="1"/>
  <c r="M93" i="83"/>
  <c r="N93" i="83" s="1"/>
  <c r="M94" i="83"/>
  <c r="N94" i="83" s="1"/>
  <c r="M95" i="83"/>
  <c r="N95" i="83" s="1"/>
  <c r="M96" i="83"/>
  <c r="N96" i="83" s="1"/>
  <c r="M97" i="83"/>
  <c r="M98" i="83"/>
  <c r="N98" i="83" s="1"/>
  <c r="M99" i="83"/>
  <c r="N99" i="83" s="1"/>
  <c r="M100" i="83"/>
  <c r="N100" i="83" s="1"/>
  <c r="M101" i="83"/>
  <c r="N101" i="83" s="1"/>
  <c r="M102" i="83"/>
  <c r="N102" i="83" s="1"/>
  <c r="M103" i="83"/>
  <c r="N103" i="83" s="1"/>
  <c r="M104" i="83"/>
  <c r="N104" i="83" s="1"/>
  <c r="M105" i="83"/>
  <c r="N105" i="83" s="1"/>
  <c r="M106" i="83"/>
  <c r="N106" i="83" s="1"/>
  <c r="M107" i="83"/>
  <c r="N107" i="83" s="1"/>
  <c r="M108" i="83"/>
  <c r="N108" i="83" s="1"/>
  <c r="M109" i="83"/>
  <c r="N109" i="83" s="1"/>
  <c r="M110" i="83"/>
  <c r="N110" i="83" s="1"/>
  <c r="M111" i="83"/>
  <c r="M112" i="83"/>
  <c r="N112" i="83" s="1"/>
  <c r="M113" i="83"/>
  <c r="N113" i="83" s="1"/>
  <c r="M114" i="83"/>
  <c r="N114" i="83" s="1"/>
  <c r="M115" i="83"/>
  <c r="N115" i="83" s="1"/>
  <c r="M116" i="83"/>
  <c r="N116" i="83" s="1"/>
  <c r="M117" i="83"/>
  <c r="M118" i="83"/>
  <c r="N118" i="83" s="1"/>
  <c r="M119" i="83"/>
  <c r="N119" i="83" s="1"/>
  <c r="M120" i="83"/>
  <c r="N120" i="83" s="1"/>
  <c r="M121" i="83"/>
  <c r="N121" i="83" s="1"/>
  <c r="M122" i="83"/>
  <c r="M123" i="83"/>
  <c r="N123" i="83" s="1"/>
  <c r="M124" i="83"/>
  <c r="N124" i="83" s="1"/>
  <c r="M125" i="83"/>
  <c r="N125" i="83" s="1"/>
  <c r="M126" i="83"/>
  <c r="N126" i="83" s="1"/>
  <c r="M127" i="83"/>
  <c r="N127" i="83" s="1"/>
  <c r="M128" i="83"/>
  <c r="N128" i="83" s="1"/>
  <c r="M129" i="83"/>
  <c r="N129" i="83" s="1"/>
  <c r="M130" i="83"/>
  <c r="N130" i="83" s="1"/>
  <c r="M131" i="83"/>
  <c r="N131" i="83" s="1"/>
  <c r="M132" i="83"/>
  <c r="N132" i="83" s="1"/>
  <c r="M133" i="83"/>
  <c r="N133" i="83" s="1"/>
  <c r="M134" i="83"/>
  <c r="N134" i="83" s="1"/>
  <c r="M135" i="83"/>
  <c r="N135" i="83" s="1"/>
  <c r="M136" i="83"/>
  <c r="N136" i="83" s="1"/>
  <c r="M137" i="83"/>
  <c r="N137" i="83" s="1"/>
  <c r="M138" i="83"/>
  <c r="N138" i="83" s="1"/>
  <c r="M139" i="83"/>
  <c r="N139" i="83" s="1"/>
  <c r="M140" i="83"/>
  <c r="N140" i="83" s="1"/>
  <c r="M141" i="83"/>
  <c r="N141" i="83" s="1"/>
  <c r="M142" i="83"/>
  <c r="N142" i="83" s="1"/>
  <c r="M143" i="83"/>
  <c r="N143" i="83" s="1"/>
  <c r="M144" i="83"/>
  <c r="N144" i="83" s="1"/>
  <c r="M145" i="83"/>
  <c r="N145" i="83" s="1"/>
  <c r="M146" i="83"/>
  <c r="N146" i="83" s="1"/>
  <c r="M147" i="83"/>
  <c r="N147" i="83" s="1"/>
  <c r="M148" i="83"/>
  <c r="N148" i="83" s="1"/>
  <c r="M149" i="83"/>
  <c r="N149" i="83" s="1"/>
  <c r="M150" i="83"/>
  <c r="M151" i="83"/>
  <c r="N151" i="83" s="1"/>
  <c r="M152" i="83"/>
  <c r="N152" i="83" s="1"/>
  <c r="M153" i="83"/>
  <c r="N153" i="83" s="1"/>
  <c r="M154" i="83"/>
  <c r="N154" i="83" s="1"/>
  <c r="M155" i="83"/>
  <c r="N155" i="83" s="1"/>
  <c r="M156" i="83"/>
  <c r="N156" i="83" s="1"/>
  <c r="M157" i="83"/>
  <c r="N157" i="83" s="1"/>
  <c r="M158" i="83"/>
  <c r="M159" i="83"/>
  <c r="N159" i="83" s="1"/>
  <c r="M160" i="83"/>
  <c r="M161" i="83"/>
  <c r="N161" i="83" s="1"/>
  <c r="M162" i="83"/>
  <c r="N162" i="83" s="1"/>
  <c r="M163" i="83"/>
  <c r="N163" i="83" s="1"/>
  <c r="M11" i="83"/>
  <c r="J41" i="82"/>
  <c r="M41" i="82" s="1"/>
  <c r="J42" i="82"/>
  <c r="M42" i="82" s="1"/>
  <c r="J43" i="82"/>
  <c r="M43" i="82" s="1"/>
  <c r="J44" i="82"/>
  <c r="M44" i="82" s="1"/>
  <c r="J45" i="82"/>
  <c r="M45" i="82" s="1"/>
  <c r="J46" i="82"/>
  <c r="M46" i="82" s="1"/>
  <c r="J47" i="82"/>
  <c r="M47" i="82" s="1"/>
  <c r="J48" i="82"/>
  <c r="M48" i="82" s="1"/>
  <c r="J49" i="82"/>
  <c r="M49" i="82" s="1"/>
  <c r="J50" i="82"/>
  <c r="M50" i="82" s="1"/>
  <c r="J51" i="82"/>
  <c r="M51" i="82" s="1"/>
  <c r="J52" i="82"/>
  <c r="M52" i="82" s="1"/>
  <c r="J53" i="82"/>
  <c r="M53" i="82" s="1"/>
  <c r="J54" i="82"/>
  <c r="M54" i="82" s="1"/>
  <c r="J55" i="82"/>
  <c r="M55" i="82" s="1"/>
  <c r="J56" i="82"/>
  <c r="M56" i="82" s="1"/>
  <c r="J57" i="82"/>
  <c r="M57" i="82" s="1"/>
  <c r="J58" i="82"/>
  <c r="M58" i="82" s="1"/>
  <c r="J59" i="82"/>
  <c r="M59" i="82" s="1"/>
  <c r="J60" i="82"/>
  <c r="M60" i="82" s="1"/>
  <c r="J61" i="82"/>
  <c r="M61" i="82" s="1"/>
  <c r="J62" i="82"/>
  <c r="M62" i="82" s="1"/>
  <c r="J63" i="82"/>
  <c r="M63" i="82" s="1"/>
  <c r="J64" i="82"/>
  <c r="M64" i="82" s="1"/>
  <c r="J65" i="82"/>
  <c r="M65" i="82" s="1"/>
  <c r="J66" i="82"/>
  <c r="M66" i="82" s="1"/>
  <c r="J67" i="82"/>
  <c r="M67" i="82" s="1"/>
  <c r="J68" i="82"/>
  <c r="M68" i="82" s="1"/>
  <c r="J69" i="82"/>
  <c r="M69" i="82" s="1"/>
  <c r="J70" i="82"/>
  <c r="M70" i="82" s="1"/>
  <c r="J71" i="82"/>
  <c r="M71" i="82" s="1"/>
  <c r="J72" i="82"/>
  <c r="M72" i="82" s="1"/>
  <c r="J73" i="82"/>
  <c r="M73" i="82" s="1"/>
  <c r="J74" i="82"/>
  <c r="M74" i="82" s="1"/>
  <c r="J75" i="82"/>
  <c r="M75" i="82" s="1"/>
  <c r="J76" i="82"/>
  <c r="M76" i="82" s="1"/>
  <c r="J77" i="82"/>
  <c r="M77" i="82" s="1"/>
  <c r="J78" i="82"/>
  <c r="M78" i="82" s="1"/>
  <c r="J79" i="82"/>
  <c r="M79" i="82" s="1"/>
  <c r="J80" i="82"/>
  <c r="M80" i="82" s="1"/>
  <c r="J81" i="82"/>
  <c r="M81" i="82" s="1"/>
  <c r="J82" i="82"/>
  <c r="M82" i="82" s="1"/>
  <c r="J83" i="82"/>
  <c r="M83" i="82" s="1"/>
  <c r="J84" i="82"/>
  <c r="M84" i="82" s="1"/>
  <c r="J85" i="82"/>
  <c r="M85" i="82" s="1"/>
  <c r="J86" i="82"/>
  <c r="M86" i="82" s="1"/>
  <c r="J87" i="82"/>
  <c r="M87" i="82" s="1"/>
  <c r="J88" i="82"/>
  <c r="M88" i="82" s="1"/>
  <c r="J89" i="82"/>
  <c r="M89" i="82" s="1"/>
  <c r="J90" i="82"/>
  <c r="M90" i="82" s="1"/>
  <c r="J91" i="82"/>
  <c r="M91" i="82" s="1"/>
  <c r="J92" i="82"/>
  <c r="M92" i="82" s="1"/>
  <c r="J93" i="82"/>
  <c r="M93" i="82" s="1"/>
  <c r="J94" i="82"/>
  <c r="M94" i="82" s="1"/>
  <c r="J95" i="82"/>
  <c r="M95" i="82" s="1"/>
  <c r="J96" i="82"/>
  <c r="M96" i="82" s="1"/>
  <c r="J97" i="82"/>
  <c r="M97" i="82" s="1"/>
  <c r="J98" i="82"/>
  <c r="M98" i="82" s="1"/>
  <c r="J99" i="82"/>
  <c r="M99" i="82" s="1"/>
  <c r="J100" i="82"/>
  <c r="M100" i="82" s="1"/>
  <c r="J101" i="82"/>
  <c r="M101" i="82" s="1"/>
  <c r="J102" i="82"/>
  <c r="M102" i="82" s="1"/>
  <c r="J103" i="82"/>
  <c r="M103" i="82" s="1"/>
  <c r="J104" i="82"/>
  <c r="M104" i="82" s="1"/>
  <c r="J105" i="82"/>
  <c r="M105" i="82" s="1"/>
  <c r="J106" i="82"/>
  <c r="M106" i="82" s="1"/>
  <c r="J107" i="82"/>
  <c r="M107" i="82" s="1"/>
  <c r="J108" i="82"/>
  <c r="M108" i="82" s="1"/>
  <c r="J109" i="82"/>
  <c r="M109" i="82" s="1"/>
  <c r="J110" i="82"/>
  <c r="M110" i="82" s="1"/>
  <c r="J111" i="82"/>
  <c r="M111" i="82" s="1"/>
  <c r="J112" i="82"/>
  <c r="M112" i="82" s="1"/>
  <c r="J113" i="82"/>
  <c r="M113" i="82" s="1"/>
  <c r="J114" i="82"/>
  <c r="M114" i="82" s="1"/>
  <c r="J115" i="82"/>
  <c r="M115" i="82" s="1"/>
  <c r="J117" i="82"/>
  <c r="M117" i="82" s="1"/>
  <c r="J118" i="82"/>
  <c r="M118" i="82" s="1"/>
  <c r="J119" i="82"/>
  <c r="M119" i="82" s="1"/>
  <c r="J120" i="82"/>
  <c r="M120" i="82" s="1"/>
  <c r="J121" i="82"/>
  <c r="M121" i="82" s="1"/>
  <c r="J122" i="82"/>
  <c r="M122" i="82" s="1"/>
  <c r="J123" i="82"/>
  <c r="M123" i="82" s="1"/>
  <c r="J124" i="82"/>
  <c r="M124" i="82" s="1"/>
  <c r="J125" i="82"/>
  <c r="M125" i="82" s="1"/>
  <c r="J126" i="82"/>
  <c r="M126" i="82" s="1"/>
  <c r="J127" i="82"/>
  <c r="M127" i="82" s="1"/>
  <c r="J128" i="82"/>
  <c r="M128" i="82" s="1"/>
  <c r="J129" i="82"/>
  <c r="M129" i="82" s="1"/>
  <c r="J130" i="82"/>
  <c r="M130" i="82" s="1"/>
  <c r="J131" i="82"/>
  <c r="M131" i="82" s="1"/>
  <c r="J132" i="82"/>
  <c r="M132" i="82" s="1"/>
  <c r="J133" i="82"/>
  <c r="M133" i="82" s="1"/>
  <c r="J134" i="82"/>
  <c r="M134" i="82" s="1"/>
  <c r="J135" i="82"/>
  <c r="M135" i="82" s="1"/>
  <c r="J136" i="82"/>
  <c r="M136" i="82" s="1"/>
  <c r="J137" i="82"/>
  <c r="M137" i="82" s="1"/>
  <c r="J138" i="82"/>
  <c r="M138" i="82" s="1"/>
  <c r="J139" i="82"/>
  <c r="M139" i="82" s="1"/>
  <c r="J140" i="82"/>
  <c r="M140" i="82" s="1"/>
  <c r="J141" i="82"/>
  <c r="M141" i="82" s="1"/>
  <c r="J142" i="82"/>
  <c r="M142" i="82" s="1"/>
  <c r="J143" i="82"/>
  <c r="M143" i="82" s="1"/>
  <c r="J144" i="82"/>
  <c r="M144" i="82" s="1"/>
  <c r="J145" i="82"/>
  <c r="M145" i="82" s="1"/>
  <c r="J146" i="82"/>
  <c r="M146" i="82" s="1"/>
  <c r="J147" i="82"/>
  <c r="M147" i="82" s="1"/>
  <c r="J148" i="82"/>
  <c r="M148" i="82" s="1"/>
  <c r="J149" i="82"/>
  <c r="M149" i="82" s="1"/>
  <c r="J150" i="82"/>
  <c r="M150" i="82" s="1"/>
  <c r="J151" i="82"/>
  <c r="M151" i="82" s="1"/>
  <c r="J152" i="82"/>
  <c r="M152" i="82" s="1"/>
  <c r="J153" i="82"/>
  <c r="M153" i="82" s="1"/>
  <c r="J154" i="82"/>
  <c r="M154" i="82" s="1"/>
  <c r="J155" i="82"/>
  <c r="M155" i="82" s="1"/>
  <c r="J156" i="82"/>
  <c r="M156" i="82" s="1"/>
  <c r="J157" i="82"/>
  <c r="M157" i="82" s="1"/>
  <c r="J158" i="82"/>
  <c r="M158" i="82" s="1"/>
  <c r="J159" i="82"/>
  <c r="M159" i="82" s="1"/>
  <c r="J160" i="82"/>
  <c r="M160" i="82" s="1"/>
  <c r="J161" i="82"/>
  <c r="M161" i="82" s="1"/>
  <c r="N161" i="82" s="1"/>
  <c r="J162" i="82"/>
  <c r="M162" i="82" s="1"/>
  <c r="J163" i="82"/>
  <c r="M163" i="82" s="1"/>
  <c r="J13" i="82"/>
  <c r="M13" i="82" s="1"/>
  <c r="J14" i="82"/>
  <c r="M14" i="82" s="1"/>
  <c r="J15" i="82"/>
  <c r="M15" i="82" s="1"/>
  <c r="J16" i="82"/>
  <c r="M16" i="82" s="1"/>
  <c r="J17" i="82"/>
  <c r="M17" i="82" s="1"/>
  <c r="J18" i="82"/>
  <c r="M18" i="82" s="1"/>
  <c r="J19" i="82"/>
  <c r="M19" i="82" s="1"/>
  <c r="J20" i="82"/>
  <c r="M20" i="82" s="1"/>
  <c r="J21" i="82"/>
  <c r="M21" i="82" s="1"/>
  <c r="J22" i="82"/>
  <c r="M22" i="82" s="1"/>
  <c r="J23" i="82"/>
  <c r="M23" i="82" s="1"/>
  <c r="J24" i="82"/>
  <c r="M24" i="82" s="1"/>
  <c r="J25" i="82"/>
  <c r="M25" i="82" s="1"/>
  <c r="J26" i="82"/>
  <c r="M26" i="82" s="1"/>
  <c r="J27" i="82"/>
  <c r="M27" i="82" s="1"/>
  <c r="J28" i="82"/>
  <c r="M28" i="82" s="1"/>
  <c r="J29" i="82"/>
  <c r="M29" i="82" s="1"/>
  <c r="J30" i="82"/>
  <c r="M30" i="82" s="1"/>
  <c r="J31" i="82"/>
  <c r="M31" i="82" s="1"/>
  <c r="J32" i="82"/>
  <c r="M32" i="82" s="1"/>
  <c r="J33" i="82"/>
  <c r="M33" i="82" s="1"/>
  <c r="J34" i="82"/>
  <c r="M34" i="82" s="1"/>
  <c r="J35" i="82"/>
  <c r="M35" i="82" s="1"/>
  <c r="J36" i="82"/>
  <c r="M36" i="82" s="1"/>
  <c r="J37" i="82"/>
  <c r="M37" i="82" s="1"/>
  <c r="J38" i="82"/>
  <c r="M38" i="82" s="1"/>
  <c r="J39" i="82"/>
  <c r="M39" i="82" s="1"/>
  <c r="J40" i="82"/>
  <c r="M40" i="82" s="1"/>
  <c r="J11" i="82"/>
  <c r="M11" i="82" s="1"/>
  <c r="D12" i="82"/>
  <c r="F12" i="82" s="1"/>
  <c r="D13" i="82"/>
  <c r="F13" i="82" s="1"/>
  <c r="D14" i="82"/>
  <c r="F14" i="82" s="1"/>
  <c r="D15" i="82"/>
  <c r="F15" i="82" s="1"/>
  <c r="D16" i="82"/>
  <c r="F16" i="82" s="1"/>
  <c r="D17" i="82"/>
  <c r="F17" i="82" s="1"/>
  <c r="D18" i="82"/>
  <c r="F18" i="82" s="1"/>
  <c r="D19" i="82"/>
  <c r="F19" i="82" s="1"/>
  <c r="D20" i="82"/>
  <c r="F20" i="82" s="1"/>
  <c r="D21" i="82"/>
  <c r="F21" i="82" s="1"/>
  <c r="D22" i="82"/>
  <c r="F22" i="82" s="1"/>
  <c r="D23" i="82"/>
  <c r="F23" i="82" s="1"/>
  <c r="D24" i="82"/>
  <c r="F24" i="82" s="1"/>
  <c r="D25" i="82"/>
  <c r="F25" i="82" s="1"/>
  <c r="D26" i="82"/>
  <c r="F26" i="82" s="1"/>
  <c r="D27" i="82"/>
  <c r="F27" i="82" s="1"/>
  <c r="D28" i="82"/>
  <c r="F28" i="82" s="1"/>
  <c r="D29" i="82"/>
  <c r="F29" i="82" s="1"/>
  <c r="D30" i="82"/>
  <c r="F30" i="82" s="1"/>
  <c r="D31" i="82"/>
  <c r="F31" i="82" s="1"/>
  <c r="D32" i="82"/>
  <c r="F32" i="82" s="1"/>
  <c r="D33" i="82"/>
  <c r="F33" i="82" s="1"/>
  <c r="D34" i="82"/>
  <c r="F34" i="82" s="1"/>
  <c r="D35" i="82"/>
  <c r="F35" i="82" s="1"/>
  <c r="D36" i="82"/>
  <c r="F36" i="82" s="1"/>
  <c r="D37" i="82"/>
  <c r="F37" i="82" s="1"/>
  <c r="D38" i="82"/>
  <c r="F38" i="82" s="1"/>
  <c r="D39" i="82"/>
  <c r="F39" i="82" s="1"/>
  <c r="D40" i="82"/>
  <c r="F40" i="82" s="1"/>
  <c r="D41" i="82"/>
  <c r="F41" i="82" s="1"/>
  <c r="D42" i="82"/>
  <c r="F42" i="82" s="1"/>
  <c r="D43" i="82"/>
  <c r="F43" i="82" s="1"/>
  <c r="D44" i="82"/>
  <c r="F44" i="82" s="1"/>
  <c r="D45" i="82"/>
  <c r="F45" i="82" s="1"/>
  <c r="D46" i="82"/>
  <c r="F46" i="82" s="1"/>
  <c r="D47" i="82"/>
  <c r="F47" i="82" s="1"/>
  <c r="D48" i="82"/>
  <c r="F48" i="82" s="1"/>
  <c r="D49" i="82"/>
  <c r="F49" i="82" s="1"/>
  <c r="D50" i="82"/>
  <c r="F50" i="82" s="1"/>
  <c r="D51" i="82"/>
  <c r="F51" i="82" s="1"/>
  <c r="D52" i="82"/>
  <c r="F52" i="82" s="1"/>
  <c r="D53" i="82"/>
  <c r="F53" i="82" s="1"/>
  <c r="D54" i="82"/>
  <c r="F54" i="82" s="1"/>
  <c r="D55" i="82"/>
  <c r="F55" i="82" s="1"/>
  <c r="D56" i="82"/>
  <c r="F56" i="82" s="1"/>
  <c r="D57" i="82"/>
  <c r="F57" i="82" s="1"/>
  <c r="D58" i="82"/>
  <c r="F58" i="82" s="1"/>
  <c r="D59" i="82"/>
  <c r="F59" i="82" s="1"/>
  <c r="D60" i="82"/>
  <c r="F60" i="82" s="1"/>
  <c r="D61" i="82"/>
  <c r="F61" i="82" s="1"/>
  <c r="D62" i="82"/>
  <c r="F62" i="82" s="1"/>
  <c r="D63" i="82"/>
  <c r="F63" i="82" s="1"/>
  <c r="D64" i="82"/>
  <c r="F64" i="82" s="1"/>
  <c r="D65" i="82"/>
  <c r="F65" i="82" s="1"/>
  <c r="D66" i="82"/>
  <c r="F66" i="82" s="1"/>
  <c r="D67" i="82"/>
  <c r="F67" i="82" s="1"/>
  <c r="D68" i="82"/>
  <c r="F68" i="82" s="1"/>
  <c r="D69" i="82"/>
  <c r="F69" i="82" s="1"/>
  <c r="D70" i="82"/>
  <c r="F70" i="82" s="1"/>
  <c r="D71" i="82"/>
  <c r="F71" i="82" s="1"/>
  <c r="D72" i="82"/>
  <c r="F72" i="82" s="1"/>
  <c r="D73" i="82"/>
  <c r="F73" i="82" s="1"/>
  <c r="D74" i="82"/>
  <c r="F74" i="82" s="1"/>
  <c r="D75" i="82"/>
  <c r="F75" i="82" s="1"/>
  <c r="D76" i="82"/>
  <c r="F76" i="82" s="1"/>
  <c r="D77" i="82"/>
  <c r="F77" i="82" s="1"/>
  <c r="D78" i="82"/>
  <c r="F78" i="82" s="1"/>
  <c r="D79" i="82"/>
  <c r="F79" i="82" s="1"/>
  <c r="D80" i="82"/>
  <c r="F80" i="82" s="1"/>
  <c r="D81" i="82"/>
  <c r="F81" i="82" s="1"/>
  <c r="D82" i="82"/>
  <c r="F82" i="82" s="1"/>
  <c r="D83" i="82"/>
  <c r="F83" i="82" s="1"/>
  <c r="D84" i="82"/>
  <c r="F84" i="82" s="1"/>
  <c r="D85" i="82"/>
  <c r="F85" i="82" s="1"/>
  <c r="D86" i="82"/>
  <c r="F86" i="82" s="1"/>
  <c r="D87" i="82"/>
  <c r="F87" i="82" s="1"/>
  <c r="D88" i="82"/>
  <c r="F88" i="82" s="1"/>
  <c r="D89" i="82"/>
  <c r="F89" i="82" s="1"/>
  <c r="D90" i="82"/>
  <c r="F90" i="82" s="1"/>
  <c r="D91" i="82"/>
  <c r="F91" i="82" s="1"/>
  <c r="D92" i="82"/>
  <c r="F92" i="82" s="1"/>
  <c r="D93" i="82"/>
  <c r="F93" i="82" s="1"/>
  <c r="D94" i="82"/>
  <c r="F94" i="82" s="1"/>
  <c r="D95" i="82"/>
  <c r="F95" i="82" s="1"/>
  <c r="D96" i="82"/>
  <c r="F96" i="82" s="1"/>
  <c r="D97" i="82"/>
  <c r="F97" i="82" s="1"/>
  <c r="D98" i="82"/>
  <c r="F98" i="82" s="1"/>
  <c r="D99" i="82"/>
  <c r="F99" i="82" s="1"/>
  <c r="D100" i="82"/>
  <c r="F100" i="82" s="1"/>
  <c r="D101" i="82"/>
  <c r="F101" i="82" s="1"/>
  <c r="D102" i="82"/>
  <c r="F102" i="82" s="1"/>
  <c r="D103" i="82"/>
  <c r="F103" i="82" s="1"/>
  <c r="D104" i="82"/>
  <c r="F104" i="82" s="1"/>
  <c r="D105" i="82"/>
  <c r="F105" i="82" s="1"/>
  <c r="D106" i="82"/>
  <c r="F106" i="82" s="1"/>
  <c r="D107" i="82"/>
  <c r="F107" i="82" s="1"/>
  <c r="D108" i="82"/>
  <c r="F108" i="82" s="1"/>
  <c r="D109" i="82"/>
  <c r="F109" i="82" s="1"/>
  <c r="D110" i="82"/>
  <c r="F110" i="82" s="1"/>
  <c r="D111" i="82"/>
  <c r="F111" i="82" s="1"/>
  <c r="D112" i="82"/>
  <c r="F112" i="82" s="1"/>
  <c r="D113" i="82"/>
  <c r="F113" i="82" s="1"/>
  <c r="D114" i="82"/>
  <c r="F114" i="82" s="1"/>
  <c r="D115" i="82"/>
  <c r="F115" i="82" s="1"/>
  <c r="D116" i="82"/>
  <c r="F116" i="82" s="1"/>
  <c r="D117" i="82"/>
  <c r="F117" i="82" s="1"/>
  <c r="D118" i="82"/>
  <c r="F118" i="82" s="1"/>
  <c r="D119" i="82"/>
  <c r="F119" i="82" s="1"/>
  <c r="D120" i="82"/>
  <c r="F120" i="82" s="1"/>
  <c r="D121" i="82"/>
  <c r="F121" i="82" s="1"/>
  <c r="D122" i="82"/>
  <c r="F122" i="82" s="1"/>
  <c r="D123" i="82"/>
  <c r="F123" i="82" s="1"/>
  <c r="D124" i="82"/>
  <c r="F124" i="82" s="1"/>
  <c r="D125" i="82"/>
  <c r="F125" i="82" s="1"/>
  <c r="D126" i="82"/>
  <c r="F126" i="82" s="1"/>
  <c r="D127" i="82"/>
  <c r="F127" i="82" s="1"/>
  <c r="D128" i="82"/>
  <c r="F128" i="82" s="1"/>
  <c r="D129" i="82"/>
  <c r="F129" i="82" s="1"/>
  <c r="D130" i="82"/>
  <c r="F130" i="82" s="1"/>
  <c r="D131" i="82"/>
  <c r="F131" i="82" s="1"/>
  <c r="D132" i="82"/>
  <c r="F132" i="82" s="1"/>
  <c r="D133" i="82"/>
  <c r="F133" i="82" s="1"/>
  <c r="D134" i="82"/>
  <c r="F134" i="82" s="1"/>
  <c r="D135" i="82"/>
  <c r="F135" i="82" s="1"/>
  <c r="D136" i="82"/>
  <c r="F136" i="82" s="1"/>
  <c r="D137" i="82"/>
  <c r="F137" i="82" s="1"/>
  <c r="D138" i="82"/>
  <c r="F138" i="82" s="1"/>
  <c r="D139" i="82"/>
  <c r="F139" i="82" s="1"/>
  <c r="D140" i="82"/>
  <c r="F140" i="82" s="1"/>
  <c r="D141" i="82"/>
  <c r="F141" i="82" s="1"/>
  <c r="D142" i="82"/>
  <c r="F142" i="82" s="1"/>
  <c r="D143" i="82"/>
  <c r="F143" i="82" s="1"/>
  <c r="D144" i="82"/>
  <c r="F144" i="82" s="1"/>
  <c r="D145" i="82"/>
  <c r="F145" i="82" s="1"/>
  <c r="D146" i="82"/>
  <c r="F146" i="82" s="1"/>
  <c r="D147" i="82"/>
  <c r="F147" i="82" s="1"/>
  <c r="D148" i="82"/>
  <c r="F148" i="82" s="1"/>
  <c r="D149" i="82"/>
  <c r="F149" i="82" s="1"/>
  <c r="D150" i="82"/>
  <c r="F150" i="82" s="1"/>
  <c r="D151" i="82"/>
  <c r="F151" i="82" s="1"/>
  <c r="D152" i="82"/>
  <c r="F152" i="82" s="1"/>
  <c r="D153" i="82"/>
  <c r="F153" i="82" s="1"/>
  <c r="D154" i="82"/>
  <c r="F154" i="82" s="1"/>
  <c r="D155" i="82"/>
  <c r="F155" i="82" s="1"/>
  <c r="D156" i="82"/>
  <c r="F156" i="82" s="1"/>
  <c r="D157" i="82"/>
  <c r="F157" i="82" s="1"/>
  <c r="D158" i="82"/>
  <c r="F158" i="82" s="1"/>
  <c r="D159" i="82"/>
  <c r="F159" i="82" s="1"/>
  <c r="D160" i="82"/>
  <c r="F160" i="82" s="1"/>
  <c r="D161" i="82"/>
  <c r="F161" i="82" s="1"/>
  <c r="D162" i="82"/>
  <c r="F162" i="82" s="1"/>
  <c r="D163" i="82"/>
  <c r="F163" i="82" s="1"/>
  <c r="D11" i="82"/>
  <c r="F11" i="82" s="1"/>
  <c r="M12" i="81"/>
  <c r="N12" i="81" s="1"/>
  <c r="M13" i="81"/>
  <c r="N13" i="81" s="1"/>
  <c r="M14" i="81"/>
  <c r="M15" i="81"/>
  <c r="N15" i="81" s="1"/>
  <c r="M16" i="81"/>
  <c r="M17" i="81"/>
  <c r="N17" i="81" s="1"/>
  <c r="M18" i="81"/>
  <c r="M19" i="81"/>
  <c r="N19" i="81" s="1"/>
  <c r="M20" i="81"/>
  <c r="M21" i="81"/>
  <c r="M22" i="81"/>
  <c r="M23" i="81"/>
  <c r="M24" i="81"/>
  <c r="M25" i="81"/>
  <c r="M26" i="81"/>
  <c r="M27" i="81"/>
  <c r="M28" i="81"/>
  <c r="M29" i="81"/>
  <c r="N29" i="81" s="1"/>
  <c r="M30" i="81"/>
  <c r="M31" i="81"/>
  <c r="N31" i="81" s="1"/>
  <c r="M32" i="81"/>
  <c r="M33" i="81"/>
  <c r="N33" i="81" s="1"/>
  <c r="M34" i="81"/>
  <c r="M35" i="81"/>
  <c r="N35" i="81" s="1"/>
  <c r="M36" i="81"/>
  <c r="M37" i="81"/>
  <c r="N37" i="81" s="1"/>
  <c r="M38" i="81"/>
  <c r="M39" i="81"/>
  <c r="N39" i="81" s="1"/>
  <c r="M40" i="81"/>
  <c r="M41" i="81"/>
  <c r="N41" i="81" s="1"/>
  <c r="M42" i="81"/>
  <c r="M43" i="81"/>
  <c r="M44" i="81"/>
  <c r="M45" i="81"/>
  <c r="M46" i="81"/>
  <c r="M47" i="81"/>
  <c r="M48" i="81"/>
  <c r="M49" i="81"/>
  <c r="M50" i="81"/>
  <c r="M51" i="81"/>
  <c r="M52" i="81"/>
  <c r="M53" i="81"/>
  <c r="M54" i="81"/>
  <c r="M55" i="81"/>
  <c r="M56" i="81"/>
  <c r="M57" i="81"/>
  <c r="M58" i="81"/>
  <c r="M59" i="81"/>
  <c r="N59" i="81" s="1"/>
  <c r="M60" i="81"/>
  <c r="M61" i="81"/>
  <c r="N61" i="81" s="1"/>
  <c r="M62" i="81"/>
  <c r="M63" i="81"/>
  <c r="N63" i="81" s="1"/>
  <c r="M64" i="81"/>
  <c r="M65" i="81"/>
  <c r="N65" i="81" s="1"/>
  <c r="M66" i="81"/>
  <c r="M67" i="81"/>
  <c r="N67" i="81" s="1"/>
  <c r="M68" i="81"/>
  <c r="M69" i="81"/>
  <c r="M70" i="81"/>
  <c r="M71" i="81"/>
  <c r="N71" i="81" s="1"/>
  <c r="M72" i="81"/>
  <c r="M73" i="81"/>
  <c r="M74" i="81"/>
  <c r="N74" i="81" s="1"/>
  <c r="M75" i="81"/>
  <c r="M76" i="81"/>
  <c r="N76" i="81" s="1"/>
  <c r="M77" i="81"/>
  <c r="M78" i="81"/>
  <c r="N78" i="81" s="1"/>
  <c r="M79" i="81"/>
  <c r="M80" i="81"/>
  <c r="N80" i="81" s="1"/>
  <c r="M81" i="81"/>
  <c r="M82" i="81"/>
  <c r="N82" i="81" s="1"/>
  <c r="M83" i="81"/>
  <c r="M84" i="81"/>
  <c r="N84" i="81" s="1"/>
  <c r="M85" i="81"/>
  <c r="M86" i="81"/>
  <c r="N86" i="81" s="1"/>
  <c r="M87" i="81"/>
  <c r="M88" i="81"/>
  <c r="N88" i="81" s="1"/>
  <c r="M89" i="81"/>
  <c r="M90" i="81"/>
  <c r="N90" i="81" s="1"/>
  <c r="M91" i="81"/>
  <c r="M92" i="81"/>
  <c r="N92" i="81" s="1"/>
  <c r="M93" i="81"/>
  <c r="M94" i="81"/>
  <c r="N94" i="81" s="1"/>
  <c r="M95" i="81"/>
  <c r="M96" i="81"/>
  <c r="N96" i="81" s="1"/>
  <c r="M97" i="81"/>
  <c r="M98" i="81"/>
  <c r="N98" i="81" s="1"/>
  <c r="M99" i="81"/>
  <c r="M100" i="81"/>
  <c r="N100" i="81" s="1"/>
  <c r="M101" i="81"/>
  <c r="M102" i="81"/>
  <c r="N102" i="81" s="1"/>
  <c r="M103" i="81"/>
  <c r="M104" i="81"/>
  <c r="N104" i="81" s="1"/>
  <c r="M105" i="81"/>
  <c r="M106" i="81"/>
  <c r="N106" i="81" s="1"/>
  <c r="M107" i="81"/>
  <c r="M108" i="81"/>
  <c r="N108" i="81" s="1"/>
  <c r="M109" i="81"/>
  <c r="M110" i="81"/>
  <c r="N110" i="81" s="1"/>
  <c r="M111" i="81"/>
  <c r="M112" i="81"/>
  <c r="N112" i="81" s="1"/>
  <c r="M113" i="81"/>
  <c r="M114" i="81"/>
  <c r="N114" i="81" s="1"/>
  <c r="M115" i="81"/>
  <c r="M116" i="81"/>
  <c r="N116" i="81" s="1"/>
  <c r="M117" i="81"/>
  <c r="M118" i="81"/>
  <c r="N118" i="81" s="1"/>
  <c r="M119" i="81"/>
  <c r="M120" i="81"/>
  <c r="N120" i="81" s="1"/>
  <c r="M121" i="81"/>
  <c r="M122" i="81"/>
  <c r="N122" i="81" s="1"/>
  <c r="M123" i="81"/>
  <c r="M124" i="81"/>
  <c r="N124" i="81" s="1"/>
  <c r="M125" i="81"/>
  <c r="M126" i="81"/>
  <c r="N126" i="81" s="1"/>
  <c r="M127" i="81"/>
  <c r="N127" i="81" s="1"/>
  <c r="M128" i="81"/>
  <c r="M129" i="81"/>
  <c r="M130" i="81"/>
  <c r="M131" i="81"/>
  <c r="M132" i="81"/>
  <c r="M133" i="81"/>
  <c r="M134" i="81"/>
  <c r="N134" i="81" s="1"/>
  <c r="M135" i="81"/>
  <c r="M136" i="81"/>
  <c r="N136" i="81" s="1"/>
  <c r="M137" i="81"/>
  <c r="M138" i="81"/>
  <c r="N138" i="81" s="1"/>
  <c r="M139" i="81"/>
  <c r="M140" i="81"/>
  <c r="M141" i="81"/>
  <c r="M142" i="81"/>
  <c r="M143" i="81"/>
  <c r="M144" i="81"/>
  <c r="M145" i="81"/>
  <c r="M146" i="81"/>
  <c r="M147" i="81"/>
  <c r="M148" i="81"/>
  <c r="M149" i="81"/>
  <c r="M150" i="81"/>
  <c r="M151" i="81"/>
  <c r="M152" i="81"/>
  <c r="M153" i="81"/>
  <c r="M154" i="81"/>
  <c r="M155" i="81"/>
  <c r="M156" i="81"/>
  <c r="M157" i="81"/>
  <c r="M158" i="81"/>
  <c r="M159" i="81"/>
  <c r="M160" i="81"/>
  <c r="M161" i="81"/>
  <c r="M162" i="81"/>
  <c r="M163" i="81"/>
  <c r="M11" i="81"/>
  <c r="D12" i="81"/>
  <c r="F12" i="81" s="1"/>
  <c r="D13" i="81"/>
  <c r="F13" i="81" s="1"/>
  <c r="D14" i="81"/>
  <c r="F14" i="81" s="1"/>
  <c r="D15" i="81"/>
  <c r="F15" i="81" s="1"/>
  <c r="D16" i="81"/>
  <c r="F16" i="81" s="1"/>
  <c r="D17" i="81"/>
  <c r="F17" i="81" s="1"/>
  <c r="D18" i="81"/>
  <c r="F18" i="81" s="1"/>
  <c r="D19" i="81"/>
  <c r="F19" i="81" s="1"/>
  <c r="D20" i="81"/>
  <c r="F20" i="81" s="1"/>
  <c r="D21" i="81"/>
  <c r="F21" i="81" s="1"/>
  <c r="D22" i="81"/>
  <c r="F22" i="81" s="1"/>
  <c r="D23" i="81"/>
  <c r="F23" i="81" s="1"/>
  <c r="D24" i="81"/>
  <c r="F24" i="81" s="1"/>
  <c r="D25" i="81"/>
  <c r="F25" i="81" s="1"/>
  <c r="D26" i="81"/>
  <c r="F26" i="81" s="1"/>
  <c r="D27" i="81"/>
  <c r="F27" i="81" s="1"/>
  <c r="D28" i="81"/>
  <c r="F28" i="81" s="1"/>
  <c r="D29" i="81"/>
  <c r="F29" i="81" s="1"/>
  <c r="D30" i="81"/>
  <c r="F30" i="81" s="1"/>
  <c r="D31" i="81"/>
  <c r="F31" i="81" s="1"/>
  <c r="D32" i="81"/>
  <c r="F32" i="81" s="1"/>
  <c r="D33" i="81"/>
  <c r="F33" i="81" s="1"/>
  <c r="D34" i="81"/>
  <c r="F34" i="81" s="1"/>
  <c r="D35" i="81"/>
  <c r="F35" i="81" s="1"/>
  <c r="D36" i="81"/>
  <c r="F36" i="81" s="1"/>
  <c r="D37" i="81"/>
  <c r="F37" i="81" s="1"/>
  <c r="D38" i="81"/>
  <c r="F38" i="81" s="1"/>
  <c r="D39" i="81"/>
  <c r="F39" i="81" s="1"/>
  <c r="D40" i="81"/>
  <c r="F40" i="81" s="1"/>
  <c r="D41" i="81"/>
  <c r="F41" i="81" s="1"/>
  <c r="D42" i="81"/>
  <c r="F42" i="81" s="1"/>
  <c r="D43" i="81"/>
  <c r="F43" i="81" s="1"/>
  <c r="D44" i="81"/>
  <c r="F44" i="81" s="1"/>
  <c r="D45" i="81"/>
  <c r="F45" i="81" s="1"/>
  <c r="D46" i="81"/>
  <c r="F46" i="81" s="1"/>
  <c r="D47" i="81"/>
  <c r="F47" i="81" s="1"/>
  <c r="D48" i="81"/>
  <c r="F48" i="81" s="1"/>
  <c r="D49" i="81"/>
  <c r="F49" i="81" s="1"/>
  <c r="D50" i="81"/>
  <c r="F50" i="81" s="1"/>
  <c r="D51" i="81"/>
  <c r="F51" i="81" s="1"/>
  <c r="D52" i="81"/>
  <c r="F52" i="81" s="1"/>
  <c r="D53" i="81"/>
  <c r="F53" i="81" s="1"/>
  <c r="D54" i="81"/>
  <c r="F54" i="81" s="1"/>
  <c r="D55" i="81"/>
  <c r="F55" i="81" s="1"/>
  <c r="D56" i="81"/>
  <c r="F56" i="81" s="1"/>
  <c r="D57" i="81"/>
  <c r="F57" i="81" s="1"/>
  <c r="D58" i="81"/>
  <c r="F58" i="81" s="1"/>
  <c r="D59" i="81"/>
  <c r="F59" i="81" s="1"/>
  <c r="D60" i="81"/>
  <c r="F60" i="81" s="1"/>
  <c r="D61" i="81"/>
  <c r="F61" i="81" s="1"/>
  <c r="D62" i="81"/>
  <c r="F62" i="81" s="1"/>
  <c r="D63" i="81"/>
  <c r="F63" i="81" s="1"/>
  <c r="D64" i="81"/>
  <c r="F64" i="81" s="1"/>
  <c r="D65" i="81"/>
  <c r="F65" i="81" s="1"/>
  <c r="D66" i="81"/>
  <c r="F66" i="81" s="1"/>
  <c r="D67" i="81"/>
  <c r="F67" i="81" s="1"/>
  <c r="D68" i="81"/>
  <c r="F68" i="81" s="1"/>
  <c r="D69" i="81"/>
  <c r="F69" i="81" s="1"/>
  <c r="D70" i="81"/>
  <c r="F70" i="81" s="1"/>
  <c r="D71" i="81"/>
  <c r="F71" i="81" s="1"/>
  <c r="D72" i="81"/>
  <c r="F72" i="81" s="1"/>
  <c r="D73" i="81"/>
  <c r="F73" i="81" s="1"/>
  <c r="D74" i="81"/>
  <c r="F74" i="81" s="1"/>
  <c r="D75" i="81"/>
  <c r="F75" i="81" s="1"/>
  <c r="D76" i="81"/>
  <c r="F76" i="81" s="1"/>
  <c r="D77" i="81"/>
  <c r="F77" i="81" s="1"/>
  <c r="D78" i="81"/>
  <c r="F78" i="81" s="1"/>
  <c r="D79" i="81"/>
  <c r="F79" i="81" s="1"/>
  <c r="D80" i="81"/>
  <c r="F80" i="81" s="1"/>
  <c r="D81" i="81"/>
  <c r="F81" i="81" s="1"/>
  <c r="D82" i="81"/>
  <c r="F82" i="81" s="1"/>
  <c r="D83" i="81"/>
  <c r="F83" i="81" s="1"/>
  <c r="D84" i="81"/>
  <c r="F84" i="81" s="1"/>
  <c r="D85" i="81"/>
  <c r="F85" i="81" s="1"/>
  <c r="D86" i="81"/>
  <c r="F86" i="81" s="1"/>
  <c r="D87" i="81"/>
  <c r="F87" i="81" s="1"/>
  <c r="D88" i="81"/>
  <c r="F88" i="81" s="1"/>
  <c r="D89" i="81"/>
  <c r="F89" i="81" s="1"/>
  <c r="D90" i="81"/>
  <c r="F90" i="81" s="1"/>
  <c r="D91" i="81"/>
  <c r="F91" i="81" s="1"/>
  <c r="D92" i="81"/>
  <c r="F92" i="81" s="1"/>
  <c r="D93" i="81"/>
  <c r="F93" i="81" s="1"/>
  <c r="D94" i="81"/>
  <c r="F94" i="81" s="1"/>
  <c r="D95" i="81"/>
  <c r="F95" i="81" s="1"/>
  <c r="D96" i="81"/>
  <c r="F96" i="81" s="1"/>
  <c r="D97" i="81"/>
  <c r="F97" i="81" s="1"/>
  <c r="D98" i="81"/>
  <c r="F98" i="81" s="1"/>
  <c r="D99" i="81"/>
  <c r="F99" i="81" s="1"/>
  <c r="D100" i="81"/>
  <c r="F100" i="81" s="1"/>
  <c r="D101" i="81"/>
  <c r="F101" i="81" s="1"/>
  <c r="D102" i="81"/>
  <c r="F102" i="81" s="1"/>
  <c r="D103" i="81"/>
  <c r="F103" i="81" s="1"/>
  <c r="D104" i="81"/>
  <c r="F104" i="81" s="1"/>
  <c r="D105" i="81"/>
  <c r="F105" i="81" s="1"/>
  <c r="D106" i="81"/>
  <c r="F106" i="81" s="1"/>
  <c r="D107" i="81"/>
  <c r="F107" i="81" s="1"/>
  <c r="D108" i="81"/>
  <c r="F108" i="81" s="1"/>
  <c r="D109" i="81"/>
  <c r="F109" i="81" s="1"/>
  <c r="D110" i="81"/>
  <c r="F110" i="81" s="1"/>
  <c r="D111" i="81"/>
  <c r="F111" i="81" s="1"/>
  <c r="D112" i="81"/>
  <c r="F112" i="81" s="1"/>
  <c r="D113" i="81"/>
  <c r="F113" i="81" s="1"/>
  <c r="D114" i="81"/>
  <c r="F114" i="81" s="1"/>
  <c r="D115" i="81"/>
  <c r="F115" i="81" s="1"/>
  <c r="D116" i="81"/>
  <c r="F116" i="81" s="1"/>
  <c r="D117" i="81"/>
  <c r="F117" i="81" s="1"/>
  <c r="D118" i="81"/>
  <c r="F118" i="81" s="1"/>
  <c r="D119" i="81"/>
  <c r="F119" i="81" s="1"/>
  <c r="D120" i="81"/>
  <c r="F120" i="81" s="1"/>
  <c r="D121" i="81"/>
  <c r="F121" i="81" s="1"/>
  <c r="D122" i="81"/>
  <c r="F122" i="81" s="1"/>
  <c r="D123" i="81"/>
  <c r="F123" i="81" s="1"/>
  <c r="D124" i="81"/>
  <c r="F124" i="81" s="1"/>
  <c r="D125" i="81"/>
  <c r="F125" i="81" s="1"/>
  <c r="D126" i="81"/>
  <c r="F126" i="81" s="1"/>
  <c r="D127" i="81"/>
  <c r="F127" i="81" s="1"/>
  <c r="D128" i="81"/>
  <c r="F128" i="81" s="1"/>
  <c r="D129" i="81"/>
  <c r="F129" i="81" s="1"/>
  <c r="D130" i="81"/>
  <c r="F130" i="81" s="1"/>
  <c r="D131" i="81"/>
  <c r="F131" i="81" s="1"/>
  <c r="D132" i="81"/>
  <c r="F132" i="81" s="1"/>
  <c r="D133" i="81"/>
  <c r="F133" i="81" s="1"/>
  <c r="D134" i="81"/>
  <c r="F134" i="81" s="1"/>
  <c r="D135" i="81"/>
  <c r="F135" i="81" s="1"/>
  <c r="D136" i="81"/>
  <c r="F136" i="81" s="1"/>
  <c r="D137" i="81"/>
  <c r="F137" i="81" s="1"/>
  <c r="D138" i="81"/>
  <c r="F138" i="81" s="1"/>
  <c r="D139" i="81"/>
  <c r="F139" i="81" s="1"/>
  <c r="D140" i="81"/>
  <c r="F140" i="81" s="1"/>
  <c r="D141" i="81"/>
  <c r="F141" i="81" s="1"/>
  <c r="D142" i="81"/>
  <c r="F142" i="81" s="1"/>
  <c r="D143" i="81"/>
  <c r="F143" i="81" s="1"/>
  <c r="D144" i="81"/>
  <c r="F144" i="81" s="1"/>
  <c r="D145" i="81"/>
  <c r="F145" i="81" s="1"/>
  <c r="D146" i="81"/>
  <c r="F146" i="81" s="1"/>
  <c r="D147" i="81"/>
  <c r="F147" i="81" s="1"/>
  <c r="D148" i="81"/>
  <c r="F148" i="81" s="1"/>
  <c r="D149" i="81"/>
  <c r="F149" i="81" s="1"/>
  <c r="D150" i="81"/>
  <c r="F150" i="81" s="1"/>
  <c r="D151" i="81"/>
  <c r="F151" i="81" s="1"/>
  <c r="D152" i="81"/>
  <c r="F152" i="81" s="1"/>
  <c r="D153" i="81"/>
  <c r="F153" i="81" s="1"/>
  <c r="D154" i="81"/>
  <c r="F154" i="81" s="1"/>
  <c r="D155" i="81"/>
  <c r="F155" i="81" s="1"/>
  <c r="D156" i="81"/>
  <c r="F156" i="81" s="1"/>
  <c r="D157" i="81"/>
  <c r="F157" i="81" s="1"/>
  <c r="D158" i="81"/>
  <c r="F158" i="81" s="1"/>
  <c r="D159" i="81"/>
  <c r="F159" i="81" s="1"/>
  <c r="D160" i="81"/>
  <c r="F160" i="81" s="1"/>
  <c r="D161" i="81"/>
  <c r="F161" i="81" s="1"/>
  <c r="D162" i="81"/>
  <c r="F162" i="81" s="1"/>
  <c r="D163" i="81"/>
  <c r="F163" i="81" s="1"/>
  <c r="D11" i="81"/>
  <c r="F11" i="81" s="1"/>
  <c r="D12" i="80"/>
  <c r="F12" i="80" s="1"/>
  <c r="D13" i="80"/>
  <c r="F13" i="80" s="1"/>
  <c r="D14" i="80"/>
  <c r="F14" i="80" s="1"/>
  <c r="D15" i="80"/>
  <c r="F15" i="80" s="1"/>
  <c r="D16" i="80"/>
  <c r="F16" i="80" s="1"/>
  <c r="D17" i="80"/>
  <c r="F17" i="80" s="1"/>
  <c r="D18" i="80"/>
  <c r="F18" i="80" s="1"/>
  <c r="D19" i="80"/>
  <c r="F19" i="80" s="1"/>
  <c r="D20" i="80"/>
  <c r="F20" i="80" s="1"/>
  <c r="D21" i="80"/>
  <c r="F21" i="80" s="1"/>
  <c r="D22" i="80"/>
  <c r="F22" i="80" s="1"/>
  <c r="D23" i="80"/>
  <c r="F23" i="80" s="1"/>
  <c r="D24" i="80"/>
  <c r="F24" i="80" s="1"/>
  <c r="D25" i="80"/>
  <c r="F25" i="80" s="1"/>
  <c r="D26" i="80"/>
  <c r="F26" i="80" s="1"/>
  <c r="D27" i="80"/>
  <c r="F27" i="80" s="1"/>
  <c r="D28" i="80"/>
  <c r="F28" i="80" s="1"/>
  <c r="D29" i="80"/>
  <c r="F29" i="80" s="1"/>
  <c r="D30" i="80"/>
  <c r="F30" i="80" s="1"/>
  <c r="D31" i="80"/>
  <c r="F31" i="80" s="1"/>
  <c r="D32" i="80"/>
  <c r="F32" i="80" s="1"/>
  <c r="D33" i="80"/>
  <c r="F33" i="80" s="1"/>
  <c r="D34" i="80"/>
  <c r="F34" i="80" s="1"/>
  <c r="D35" i="80"/>
  <c r="F35" i="80" s="1"/>
  <c r="D36" i="80"/>
  <c r="F36" i="80" s="1"/>
  <c r="D37" i="80"/>
  <c r="F37" i="80" s="1"/>
  <c r="D38" i="80"/>
  <c r="F38" i="80" s="1"/>
  <c r="D39" i="80"/>
  <c r="F39" i="80" s="1"/>
  <c r="D40" i="80"/>
  <c r="F40" i="80" s="1"/>
  <c r="D41" i="80"/>
  <c r="F41" i="80" s="1"/>
  <c r="D42" i="80"/>
  <c r="F42" i="80" s="1"/>
  <c r="D43" i="80"/>
  <c r="F43" i="80" s="1"/>
  <c r="D44" i="80"/>
  <c r="F44" i="80" s="1"/>
  <c r="D45" i="80"/>
  <c r="F45" i="80" s="1"/>
  <c r="D46" i="80"/>
  <c r="F46" i="80" s="1"/>
  <c r="D47" i="80"/>
  <c r="F47" i="80" s="1"/>
  <c r="D48" i="80"/>
  <c r="F48" i="80" s="1"/>
  <c r="D49" i="80"/>
  <c r="F49" i="80" s="1"/>
  <c r="D50" i="80"/>
  <c r="F50" i="80" s="1"/>
  <c r="D51" i="80"/>
  <c r="F51" i="80" s="1"/>
  <c r="D52" i="80"/>
  <c r="F52" i="80" s="1"/>
  <c r="D53" i="80"/>
  <c r="F53" i="80" s="1"/>
  <c r="D54" i="80"/>
  <c r="F54" i="80" s="1"/>
  <c r="D55" i="80"/>
  <c r="F55" i="80" s="1"/>
  <c r="D56" i="80"/>
  <c r="F56" i="80" s="1"/>
  <c r="D57" i="80"/>
  <c r="F57" i="80" s="1"/>
  <c r="D58" i="80"/>
  <c r="F58" i="80" s="1"/>
  <c r="D59" i="80"/>
  <c r="F59" i="80" s="1"/>
  <c r="D60" i="80"/>
  <c r="F60" i="80" s="1"/>
  <c r="D61" i="80"/>
  <c r="F61" i="80" s="1"/>
  <c r="D62" i="80"/>
  <c r="F62" i="80" s="1"/>
  <c r="D63" i="80"/>
  <c r="F63" i="80" s="1"/>
  <c r="D64" i="80"/>
  <c r="F64" i="80" s="1"/>
  <c r="D65" i="80"/>
  <c r="F65" i="80" s="1"/>
  <c r="D66" i="80"/>
  <c r="F66" i="80" s="1"/>
  <c r="D67" i="80"/>
  <c r="F67" i="80" s="1"/>
  <c r="D68" i="80"/>
  <c r="F68" i="80" s="1"/>
  <c r="D69" i="80"/>
  <c r="F69" i="80" s="1"/>
  <c r="D70" i="80"/>
  <c r="F70" i="80" s="1"/>
  <c r="D71" i="80"/>
  <c r="F71" i="80" s="1"/>
  <c r="D72" i="80"/>
  <c r="F72" i="80" s="1"/>
  <c r="D73" i="80"/>
  <c r="F73" i="80" s="1"/>
  <c r="D74" i="80"/>
  <c r="F74" i="80" s="1"/>
  <c r="D75" i="80"/>
  <c r="F75" i="80" s="1"/>
  <c r="D76" i="80"/>
  <c r="F76" i="80" s="1"/>
  <c r="D77" i="80"/>
  <c r="F77" i="80" s="1"/>
  <c r="D78" i="80"/>
  <c r="F78" i="80" s="1"/>
  <c r="D79" i="80"/>
  <c r="F79" i="80" s="1"/>
  <c r="D80" i="80"/>
  <c r="F80" i="80" s="1"/>
  <c r="D81" i="80"/>
  <c r="F81" i="80" s="1"/>
  <c r="D82" i="80"/>
  <c r="F82" i="80" s="1"/>
  <c r="D83" i="80"/>
  <c r="F83" i="80" s="1"/>
  <c r="D84" i="80"/>
  <c r="F84" i="80" s="1"/>
  <c r="D85" i="80"/>
  <c r="F85" i="80" s="1"/>
  <c r="D86" i="80"/>
  <c r="F86" i="80" s="1"/>
  <c r="D87" i="80"/>
  <c r="F87" i="80" s="1"/>
  <c r="D88" i="80"/>
  <c r="F88" i="80" s="1"/>
  <c r="D89" i="80"/>
  <c r="F89" i="80" s="1"/>
  <c r="D90" i="80"/>
  <c r="F90" i="80" s="1"/>
  <c r="D91" i="80"/>
  <c r="F91" i="80" s="1"/>
  <c r="D92" i="80"/>
  <c r="F92" i="80" s="1"/>
  <c r="D93" i="80"/>
  <c r="F93" i="80" s="1"/>
  <c r="D94" i="80"/>
  <c r="F94" i="80" s="1"/>
  <c r="D95" i="80"/>
  <c r="F95" i="80" s="1"/>
  <c r="D96" i="80"/>
  <c r="F96" i="80" s="1"/>
  <c r="D97" i="80"/>
  <c r="F97" i="80" s="1"/>
  <c r="D98" i="80"/>
  <c r="F98" i="80" s="1"/>
  <c r="D99" i="80"/>
  <c r="F99" i="80" s="1"/>
  <c r="D100" i="80"/>
  <c r="F100" i="80" s="1"/>
  <c r="D101" i="80"/>
  <c r="F101" i="80" s="1"/>
  <c r="D102" i="80"/>
  <c r="F102" i="80" s="1"/>
  <c r="D103" i="80"/>
  <c r="F103" i="80" s="1"/>
  <c r="D104" i="80"/>
  <c r="F104" i="80" s="1"/>
  <c r="D105" i="80"/>
  <c r="F105" i="80" s="1"/>
  <c r="D106" i="80"/>
  <c r="F106" i="80" s="1"/>
  <c r="D107" i="80"/>
  <c r="F107" i="80" s="1"/>
  <c r="D108" i="80"/>
  <c r="F108" i="80" s="1"/>
  <c r="D109" i="80"/>
  <c r="F109" i="80" s="1"/>
  <c r="D110" i="80"/>
  <c r="F110" i="80" s="1"/>
  <c r="D111" i="80"/>
  <c r="F111" i="80" s="1"/>
  <c r="D112" i="80"/>
  <c r="F112" i="80" s="1"/>
  <c r="D113" i="80"/>
  <c r="F113" i="80" s="1"/>
  <c r="D114" i="80"/>
  <c r="F114" i="80" s="1"/>
  <c r="D115" i="80"/>
  <c r="F115" i="80" s="1"/>
  <c r="D116" i="80"/>
  <c r="F116" i="80" s="1"/>
  <c r="D117" i="80"/>
  <c r="F117" i="80" s="1"/>
  <c r="D118" i="80"/>
  <c r="F118" i="80" s="1"/>
  <c r="D119" i="80"/>
  <c r="F119" i="80" s="1"/>
  <c r="D120" i="80"/>
  <c r="F120" i="80" s="1"/>
  <c r="D121" i="80"/>
  <c r="F121" i="80" s="1"/>
  <c r="D122" i="80"/>
  <c r="F122" i="80" s="1"/>
  <c r="D123" i="80"/>
  <c r="F123" i="80" s="1"/>
  <c r="D124" i="80"/>
  <c r="F124" i="80" s="1"/>
  <c r="D125" i="80"/>
  <c r="F125" i="80" s="1"/>
  <c r="D126" i="80"/>
  <c r="F126" i="80" s="1"/>
  <c r="D127" i="80"/>
  <c r="F127" i="80" s="1"/>
  <c r="D128" i="80"/>
  <c r="F128" i="80" s="1"/>
  <c r="D129" i="80"/>
  <c r="F129" i="80" s="1"/>
  <c r="D130" i="80"/>
  <c r="F130" i="80" s="1"/>
  <c r="D131" i="80"/>
  <c r="F131" i="80" s="1"/>
  <c r="D132" i="80"/>
  <c r="F132" i="80" s="1"/>
  <c r="D133" i="80"/>
  <c r="F133" i="80" s="1"/>
  <c r="D134" i="80"/>
  <c r="F134" i="80" s="1"/>
  <c r="D135" i="80"/>
  <c r="F135" i="80" s="1"/>
  <c r="D136" i="80"/>
  <c r="F136" i="80" s="1"/>
  <c r="D137" i="80"/>
  <c r="F137" i="80" s="1"/>
  <c r="D138" i="80"/>
  <c r="F138" i="80" s="1"/>
  <c r="D139" i="80"/>
  <c r="F139" i="80" s="1"/>
  <c r="D140" i="80"/>
  <c r="F140" i="80" s="1"/>
  <c r="D141" i="80"/>
  <c r="F141" i="80" s="1"/>
  <c r="D142" i="80"/>
  <c r="F142" i="80" s="1"/>
  <c r="D143" i="80"/>
  <c r="F143" i="80" s="1"/>
  <c r="D144" i="80"/>
  <c r="F144" i="80" s="1"/>
  <c r="D145" i="80"/>
  <c r="F145" i="80" s="1"/>
  <c r="D146" i="80"/>
  <c r="F146" i="80" s="1"/>
  <c r="D147" i="80"/>
  <c r="F147" i="80" s="1"/>
  <c r="D148" i="80"/>
  <c r="F148" i="80" s="1"/>
  <c r="D149" i="80"/>
  <c r="F149" i="80" s="1"/>
  <c r="D150" i="80"/>
  <c r="F150" i="80" s="1"/>
  <c r="D151" i="80"/>
  <c r="F151" i="80" s="1"/>
  <c r="D152" i="80"/>
  <c r="F152" i="80" s="1"/>
  <c r="D153" i="80"/>
  <c r="F153" i="80" s="1"/>
  <c r="D154" i="80"/>
  <c r="F154" i="80" s="1"/>
  <c r="D155" i="80"/>
  <c r="F155" i="80" s="1"/>
  <c r="D156" i="80"/>
  <c r="F156" i="80" s="1"/>
  <c r="D157" i="80"/>
  <c r="F157" i="80" s="1"/>
  <c r="D158" i="80"/>
  <c r="F158" i="80" s="1"/>
  <c r="D159" i="80"/>
  <c r="F159" i="80" s="1"/>
  <c r="D160" i="80"/>
  <c r="F160" i="80" s="1"/>
  <c r="D161" i="80"/>
  <c r="F161" i="80" s="1"/>
  <c r="D162" i="80"/>
  <c r="F162" i="80" s="1"/>
  <c r="D163" i="80"/>
  <c r="F163" i="80" s="1"/>
  <c r="D11" i="80"/>
  <c r="F11" i="80" s="1"/>
  <c r="M12" i="80"/>
  <c r="M13" i="80"/>
  <c r="M14" i="80"/>
  <c r="M15" i="80"/>
  <c r="N15" i="80" s="1"/>
  <c r="M16" i="80"/>
  <c r="M17" i="80"/>
  <c r="N17" i="80" s="1"/>
  <c r="M18" i="80"/>
  <c r="M19" i="80"/>
  <c r="N19" i="80" s="1"/>
  <c r="M20" i="80"/>
  <c r="M21" i="80"/>
  <c r="M22" i="80"/>
  <c r="M23" i="80"/>
  <c r="M24" i="80"/>
  <c r="M25" i="80"/>
  <c r="N25" i="80" s="1"/>
  <c r="M26" i="80"/>
  <c r="M27" i="80"/>
  <c r="N27" i="80" s="1"/>
  <c r="M28" i="80"/>
  <c r="M29" i="80"/>
  <c r="N29" i="80" s="1"/>
  <c r="M30" i="80"/>
  <c r="M31" i="80"/>
  <c r="M32" i="80"/>
  <c r="M33" i="80"/>
  <c r="M34" i="80"/>
  <c r="M35" i="80"/>
  <c r="M36" i="80"/>
  <c r="M37" i="80"/>
  <c r="M38" i="80"/>
  <c r="M39" i="80"/>
  <c r="M40" i="80"/>
  <c r="M41" i="80"/>
  <c r="M42" i="80"/>
  <c r="M43" i="80"/>
  <c r="M44" i="80"/>
  <c r="M45" i="80"/>
  <c r="M46" i="80"/>
  <c r="M47" i="80"/>
  <c r="M48" i="80"/>
  <c r="M49" i="80"/>
  <c r="M50" i="80"/>
  <c r="M51" i="80"/>
  <c r="M52" i="80"/>
  <c r="M53" i="80"/>
  <c r="M54" i="80"/>
  <c r="M55" i="80"/>
  <c r="M56" i="80"/>
  <c r="M57" i="80"/>
  <c r="M58" i="80"/>
  <c r="M59" i="80"/>
  <c r="M60" i="80"/>
  <c r="M61" i="80"/>
  <c r="M62" i="80"/>
  <c r="M63" i="80"/>
  <c r="M64" i="80"/>
  <c r="M65" i="80"/>
  <c r="M66" i="80"/>
  <c r="M67" i="80"/>
  <c r="M68" i="80"/>
  <c r="M69" i="80"/>
  <c r="M70" i="80"/>
  <c r="M71" i="80"/>
  <c r="M72" i="80"/>
  <c r="M73" i="80"/>
  <c r="M74" i="80"/>
  <c r="M75" i="80"/>
  <c r="N75" i="80" s="1"/>
  <c r="M76" i="80"/>
  <c r="M77" i="80"/>
  <c r="N77" i="80" s="1"/>
  <c r="M78" i="80"/>
  <c r="N78" i="80" s="1"/>
  <c r="M79" i="80"/>
  <c r="M80" i="80"/>
  <c r="M81" i="80"/>
  <c r="N81" i="80" s="1"/>
  <c r="M82" i="80"/>
  <c r="N82" i="80" s="1"/>
  <c r="M83" i="80"/>
  <c r="M84" i="80"/>
  <c r="M85" i="80"/>
  <c r="M86" i="80"/>
  <c r="M87" i="80"/>
  <c r="N87" i="80" s="1"/>
  <c r="M88" i="80"/>
  <c r="M89" i="80"/>
  <c r="N89" i="80" s="1"/>
  <c r="M90" i="80"/>
  <c r="M91" i="80"/>
  <c r="N91" i="80" s="1"/>
  <c r="M92" i="80"/>
  <c r="M93" i="80"/>
  <c r="N93" i="80" s="1"/>
  <c r="M94" i="80"/>
  <c r="M95" i="80"/>
  <c r="N95" i="80" s="1"/>
  <c r="M96" i="80"/>
  <c r="M97" i="80"/>
  <c r="M98" i="80"/>
  <c r="M99" i="80"/>
  <c r="M100" i="80"/>
  <c r="M101" i="80"/>
  <c r="M103" i="80"/>
  <c r="N103" i="80" s="1"/>
  <c r="M104" i="80"/>
  <c r="M105" i="80"/>
  <c r="N105" i="80" s="1"/>
  <c r="M106" i="80"/>
  <c r="M107" i="80"/>
  <c r="N107" i="80" s="1"/>
  <c r="M108" i="80"/>
  <c r="M109" i="80"/>
  <c r="N109" i="80" s="1"/>
  <c r="M110" i="80"/>
  <c r="M111" i="80"/>
  <c r="N111" i="80" s="1"/>
  <c r="M112" i="80"/>
  <c r="M113" i="80"/>
  <c r="N113" i="80" s="1"/>
  <c r="M114" i="80"/>
  <c r="M115" i="80"/>
  <c r="N115" i="80" s="1"/>
  <c r="M116" i="80"/>
  <c r="M117" i="80"/>
  <c r="N117" i="80" s="1"/>
  <c r="M118" i="80"/>
  <c r="M119" i="80"/>
  <c r="N119" i="80" s="1"/>
  <c r="M120" i="80"/>
  <c r="M121" i="80"/>
  <c r="M122" i="80"/>
  <c r="M123" i="80"/>
  <c r="M124" i="80"/>
  <c r="M125" i="80"/>
  <c r="M126" i="80"/>
  <c r="M127" i="80"/>
  <c r="N127" i="80" s="1"/>
  <c r="M128" i="80"/>
  <c r="M129" i="80"/>
  <c r="N129" i="80" s="1"/>
  <c r="M130" i="80"/>
  <c r="M131" i="80"/>
  <c r="N131" i="80" s="1"/>
  <c r="M132" i="80"/>
  <c r="M133" i="80"/>
  <c r="N133" i="80" s="1"/>
  <c r="M134" i="80"/>
  <c r="M135" i="80"/>
  <c r="N135" i="80" s="1"/>
  <c r="M136" i="80"/>
  <c r="M137" i="80"/>
  <c r="N137" i="80" s="1"/>
  <c r="M138" i="80"/>
  <c r="M139" i="80"/>
  <c r="N139" i="80" s="1"/>
  <c r="M140" i="80"/>
  <c r="M141" i="80"/>
  <c r="M142" i="80"/>
  <c r="M143" i="80"/>
  <c r="M144" i="80"/>
  <c r="M145" i="80"/>
  <c r="M146" i="80"/>
  <c r="M147" i="80"/>
  <c r="M148" i="80"/>
  <c r="M149" i="80"/>
  <c r="M150" i="80"/>
  <c r="M151" i="80"/>
  <c r="M152" i="80"/>
  <c r="M153" i="80"/>
  <c r="M154" i="80"/>
  <c r="M155" i="80"/>
  <c r="M156" i="80"/>
  <c r="M157" i="80"/>
  <c r="M158" i="80"/>
  <c r="M159" i="80"/>
  <c r="M160" i="80"/>
  <c r="M161" i="80"/>
  <c r="M162" i="80"/>
  <c r="M163" i="80"/>
  <c r="M11" i="80"/>
  <c r="D12" i="79"/>
  <c r="F12" i="79" s="1"/>
  <c r="D13" i="79"/>
  <c r="F13" i="79" s="1"/>
  <c r="D14" i="79"/>
  <c r="F14" i="79" s="1"/>
  <c r="D15" i="79"/>
  <c r="F15" i="79" s="1"/>
  <c r="D16" i="79"/>
  <c r="F16" i="79" s="1"/>
  <c r="D17" i="79"/>
  <c r="F17" i="79" s="1"/>
  <c r="D18" i="79"/>
  <c r="F18" i="79" s="1"/>
  <c r="D19" i="79"/>
  <c r="F19" i="79" s="1"/>
  <c r="D20" i="79"/>
  <c r="F20" i="79" s="1"/>
  <c r="D21" i="79"/>
  <c r="F21" i="79" s="1"/>
  <c r="D22" i="79"/>
  <c r="F22" i="79" s="1"/>
  <c r="D23" i="79"/>
  <c r="F23" i="79" s="1"/>
  <c r="D24" i="79"/>
  <c r="F24" i="79" s="1"/>
  <c r="D25" i="79"/>
  <c r="F25" i="79" s="1"/>
  <c r="D26" i="79"/>
  <c r="F26" i="79" s="1"/>
  <c r="D27" i="79"/>
  <c r="F27" i="79" s="1"/>
  <c r="D28" i="79"/>
  <c r="F28" i="79" s="1"/>
  <c r="D29" i="79"/>
  <c r="F29" i="79" s="1"/>
  <c r="D30" i="79"/>
  <c r="F30" i="79" s="1"/>
  <c r="D31" i="79"/>
  <c r="F31" i="79" s="1"/>
  <c r="D32" i="79"/>
  <c r="F32" i="79" s="1"/>
  <c r="D33" i="79"/>
  <c r="F33" i="79" s="1"/>
  <c r="D34" i="79"/>
  <c r="F34" i="79" s="1"/>
  <c r="D35" i="79"/>
  <c r="F35" i="79" s="1"/>
  <c r="D36" i="79"/>
  <c r="F36" i="79" s="1"/>
  <c r="D37" i="79"/>
  <c r="F37" i="79" s="1"/>
  <c r="D38" i="79"/>
  <c r="F38" i="79" s="1"/>
  <c r="D39" i="79"/>
  <c r="F39" i="79" s="1"/>
  <c r="D40" i="79"/>
  <c r="F40" i="79" s="1"/>
  <c r="D41" i="79"/>
  <c r="F41" i="79" s="1"/>
  <c r="D42" i="79"/>
  <c r="F42" i="79" s="1"/>
  <c r="D43" i="79"/>
  <c r="F43" i="79" s="1"/>
  <c r="D44" i="79"/>
  <c r="F44" i="79" s="1"/>
  <c r="D45" i="79"/>
  <c r="F45" i="79" s="1"/>
  <c r="D46" i="79"/>
  <c r="F46" i="79" s="1"/>
  <c r="D47" i="79"/>
  <c r="F47" i="79" s="1"/>
  <c r="D48" i="79"/>
  <c r="F48" i="79" s="1"/>
  <c r="D49" i="79"/>
  <c r="F49" i="79" s="1"/>
  <c r="D50" i="79"/>
  <c r="F50" i="79" s="1"/>
  <c r="D51" i="79"/>
  <c r="F51" i="79" s="1"/>
  <c r="D52" i="79"/>
  <c r="F52" i="79" s="1"/>
  <c r="D53" i="79"/>
  <c r="F53" i="79" s="1"/>
  <c r="D54" i="79"/>
  <c r="F54" i="79" s="1"/>
  <c r="D55" i="79"/>
  <c r="F55" i="79" s="1"/>
  <c r="D56" i="79"/>
  <c r="F56" i="79" s="1"/>
  <c r="D57" i="79"/>
  <c r="F57" i="79" s="1"/>
  <c r="D58" i="79"/>
  <c r="F58" i="79" s="1"/>
  <c r="D59" i="79"/>
  <c r="F59" i="79" s="1"/>
  <c r="D60" i="79"/>
  <c r="F60" i="79" s="1"/>
  <c r="D61" i="79"/>
  <c r="F61" i="79" s="1"/>
  <c r="D62" i="79"/>
  <c r="F62" i="79" s="1"/>
  <c r="D63" i="79"/>
  <c r="F63" i="79" s="1"/>
  <c r="D64" i="79"/>
  <c r="F64" i="79" s="1"/>
  <c r="D65" i="79"/>
  <c r="F65" i="79" s="1"/>
  <c r="D66" i="79"/>
  <c r="F66" i="79" s="1"/>
  <c r="D67" i="79"/>
  <c r="F67" i="79" s="1"/>
  <c r="D68" i="79"/>
  <c r="F68" i="79" s="1"/>
  <c r="D69" i="79"/>
  <c r="F69" i="79" s="1"/>
  <c r="D70" i="79"/>
  <c r="F70" i="79" s="1"/>
  <c r="D71" i="79"/>
  <c r="F71" i="79" s="1"/>
  <c r="D72" i="79"/>
  <c r="F72" i="79" s="1"/>
  <c r="D73" i="79"/>
  <c r="F73" i="79" s="1"/>
  <c r="D74" i="79"/>
  <c r="F74" i="79" s="1"/>
  <c r="D75" i="79"/>
  <c r="F75" i="79" s="1"/>
  <c r="D76" i="79"/>
  <c r="F76" i="79" s="1"/>
  <c r="D77" i="79"/>
  <c r="F77" i="79" s="1"/>
  <c r="D78" i="79"/>
  <c r="F78" i="79" s="1"/>
  <c r="D79" i="79"/>
  <c r="F79" i="79" s="1"/>
  <c r="D80" i="79"/>
  <c r="F80" i="79" s="1"/>
  <c r="D81" i="79"/>
  <c r="F81" i="79" s="1"/>
  <c r="D82" i="79"/>
  <c r="F82" i="79" s="1"/>
  <c r="D83" i="79"/>
  <c r="F83" i="79" s="1"/>
  <c r="D84" i="79"/>
  <c r="F84" i="79" s="1"/>
  <c r="D85" i="79"/>
  <c r="F85" i="79" s="1"/>
  <c r="D86" i="79"/>
  <c r="F86" i="79" s="1"/>
  <c r="D87" i="79"/>
  <c r="F87" i="79" s="1"/>
  <c r="D88" i="79"/>
  <c r="F88" i="79" s="1"/>
  <c r="D89" i="79"/>
  <c r="F89" i="79" s="1"/>
  <c r="D90" i="79"/>
  <c r="F90" i="79" s="1"/>
  <c r="D91" i="79"/>
  <c r="F91" i="79" s="1"/>
  <c r="D92" i="79"/>
  <c r="F92" i="79" s="1"/>
  <c r="D93" i="79"/>
  <c r="F93" i="79" s="1"/>
  <c r="D94" i="79"/>
  <c r="F94" i="79" s="1"/>
  <c r="D95" i="79"/>
  <c r="F95" i="79" s="1"/>
  <c r="D96" i="79"/>
  <c r="F96" i="79" s="1"/>
  <c r="D97" i="79"/>
  <c r="F97" i="79" s="1"/>
  <c r="D98" i="79"/>
  <c r="F98" i="79" s="1"/>
  <c r="D99" i="79"/>
  <c r="F99" i="79" s="1"/>
  <c r="D100" i="79"/>
  <c r="F100" i="79" s="1"/>
  <c r="D101" i="79"/>
  <c r="F101" i="79" s="1"/>
  <c r="D102" i="79"/>
  <c r="F102" i="79" s="1"/>
  <c r="D103" i="79"/>
  <c r="F103" i="79" s="1"/>
  <c r="D104" i="79"/>
  <c r="F104" i="79" s="1"/>
  <c r="D105" i="79"/>
  <c r="F105" i="79" s="1"/>
  <c r="D106" i="79"/>
  <c r="F106" i="79" s="1"/>
  <c r="D107" i="79"/>
  <c r="F107" i="79" s="1"/>
  <c r="D108" i="79"/>
  <c r="F108" i="79" s="1"/>
  <c r="D109" i="79"/>
  <c r="F109" i="79" s="1"/>
  <c r="D110" i="79"/>
  <c r="F110" i="79" s="1"/>
  <c r="D111" i="79"/>
  <c r="F111" i="79" s="1"/>
  <c r="D112" i="79"/>
  <c r="F112" i="79" s="1"/>
  <c r="D113" i="79"/>
  <c r="F113" i="79" s="1"/>
  <c r="D114" i="79"/>
  <c r="F114" i="79" s="1"/>
  <c r="D115" i="79"/>
  <c r="F115" i="79" s="1"/>
  <c r="D116" i="79"/>
  <c r="F116" i="79" s="1"/>
  <c r="D117" i="79"/>
  <c r="F117" i="79" s="1"/>
  <c r="D118" i="79"/>
  <c r="F118" i="79" s="1"/>
  <c r="D119" i="79"/>
  <c r="F119" i="79" s="1"/>
  <c r="D120" i="79"/>
  <c r="F120" i="79" s="1"/>
  <c r="D121" i="79"/>
  <c r="F121" i="79" s="1"/>
  <c r="D122" i="79"/>
  <c r="F122" i="79" s="1"/>
  <c r="D123" i="79"/>
  <c r="F123" i="79" s="1"/>
  <c r="D124" i="79"/>
  <c r="F124" i="79" s="1"/>
  <c r="D125" i="79"/>
  <c r="F125" i="79" s="1"/>
  <c r="D126" i="79"/>
  <c r="F126" i="79" s="1"/>
  <c r="D127" i="79"/>
  <c r="F127" i="79" s="1"/>
  <c r="D128" i="79"/>
  <c r="F128" i="79" s="1"/>
  <c r="D129" i="79"/>
  <c r="F129" i="79" s="1"/>
  <c r="D130" i="79"/>
  <c r="F130" i="79" s="1"/>
  <c r="D131" i="79"/>
  <c r="F131" i="79" s="1"/>
  <c r="D132" i="79"/>
  <c r="F132" i="79" s="1"/>
  <c r="D133" i="79"/>
  <c r="F133" i="79" s="1"/>
  <c r="D134" i="79"/>
  <c r="F134" i="79" s="1"/>
  <c r="D135" i="79"/>
  <c r="F135" i="79" s="1"/>
  <c r="D136" i="79"/>
  <c r="F136" i="79" s="1"/>
  <c r="D137" i="79"/>
  <c r="F137" i="79" s="1"/>
  <c r="D138" i="79"/>
  <c r="F138" i="79" s="1"/>
  <c r="D139" i="79"/>
  <c r="F139" i="79" s="1"/>
  <c r="D140" i="79"/>
  <c r="F140" i="79" s="1"/>
  <c r="D141" i="79"/>
  <c r="F141" i="79" s="1"/>
  <c r="D142" i="79"/>
  <c r="F142" i="79" s="1"/>
  <c r="D143" i="79"/>
  <c r="F143" i="79" s="1"/>
  <c r="D144" i="79"/>
  <c r="F144" i="79" s="1"/>
  <c r="D145" i="79"/>
  <c r="F145" i="79" s="1"/>
  <c r="D146" i="79"/>
  <c r="F146" i="79" s="1"/>
  <c r="D147" i="79"/>
  <c r="F147" i="79" s="1"/>
  <c r="D148" i="79"/>
  <c r="F148" i="79" s="1"/>
  <c r="D149" i="79"/>
  <c r="F149" i="79" s="1"/>
  <c r="D150" i="79"/>
  <c r="F150" i="79" s="1"/>
  <c r="D151" i="79"/>
  <c r="F151" i="79" s="1"/>
  <c r="D152" i="79"/>
  <c r="F152" i="79" s="1"/>
  <c r="D153" i="79"/>
  <c r="F153" i="79" s="1"/>
  <c r="D154" i="79"/>
  <c r="F154" i="79" s="1"/>
  <c r="D155" i="79"/>
  <c r="F155" i="79" s="1"/>
  <c r="D156" i="79"/>
  <c r="F156" i="79" s="1"/>
  <c r="D157" i="79"/>
  <c r="F157" i="79" s="1"/>
  <c r="D158" i="79"/>
  <c r="F158" i="79" s="1"/>
  <c r="D159" i="79"/>
  <c r="F159" i="79" s="1"/>
  <c r="D160" i="79"/>
  <c r="F160" i="79" s="1"/>
  <c r="D161" i="79"/>
  <c r="F161" i="79" s="1"/>
  <c r="D162" i="79"/>
  <c r="F162" i="79" s="1"/>
  <c r="D163" i="79"/>
  <c r="F163" i="79" s="1"/>
  <c r="D11" i="79"/>
  <c r="F11" i="79" s="1"/>
  <c r="M12" i="79"/>
  <c r="N12" i="79" s="1"/>
  <c r="M13" i="79"/>
  <c r="M14" i="79"/>
  <c r="M15" i="79"/>
  <c r="M16" i="79"/>
  <c r="M17" i="79"/>
  <c r="M18" i="79"/>
  <c r="M19" i="79"/>
  <c r="M20" i="79"/>
  <c r="M21" i="79"/>
  <c r="M22" i="79"/>
  <c r="M23" i="79"/>
  <c r="M24" i="79"/>
  <c r="M25" i="79"/>
  <c r="M26" i="79"/>
  <c r="M27" i="79"/>
  <c r="M28" i="79"/>
  <c r="M29" i="79"/>
  <c r="M30" i="79"/>
  <c r="M31" i="79"/>
  <c r="M32" i="79"/>
  <c r="M33" i="79"/>
  <c r="M34" i="79"/>
  <c r="M35" i="79"/>
  <c r="M36" i="79"/>
  <c r="M37" i="79"/>
  <c r="M38" i="79"/>
  <c r="M39" i="79"/>
  <c r="M40" i="79"/>
  <c r="M41" i="79"/>
  <c r="M42" i="79"/>
  <c r="M43" i="79"/>
  <c r="M44" i="79"/>
  <c r="M45" i="79"/>
  <c r="M46" i="79"/>
  <c r="M47" i="79"/>
  <c r="M48" i="79"/>
  <c r="M49" i="79"/>
  <c r="M50" i="79"/>
  <c r="M51" i="79"/>
  <c r="M52" i="79"/>
  <c r="M53" i="79"/>
  <c r="M54" i="79"/>
  <c r="M55" i="79"/>
  <c r="M56" i="79"/>
  <c r="N56" i="79" s="1"/>
  <c r="M57" i="79"/>
  <c r="M58" i="79"/>
  <c r="M59" i="79"/>
  <c r="M60" i="79"/>
  <c r="M61" i="79"/>
  <c r="M62" i="79"/>
  <c r="M63" i="79"/>
  <c r="M64" i="79"/>
  <c r="M65" i="79"/>
  <c r="M66" i="79"/>
  <c r="N66" i="79" s="1"/>
  <c r="M67" i="79"/>
  <c r="M68" i="79"/>
  <c r="N68" i="79" s="1"/>
  <c r="M69" i="79"/>
  <c r="M70" i="79"/>
  <c r="N70" i="79" s="1"/>
  <c r="M71" i="79"/>
  <c r="M72" i="79"/>
  <c r="N72" i="79" s="1"/>
  <c r="M73" i="79"/>
  <c r="M74" i="79"/>
  <c r="N74" i="79" s="1"/>
  <c r="M75" i="79"/>
  <c r="M76" i="79"/>
  <c r="M77" i="79"/>
  <c r="M78" i="79"/>
  <c r="M79" i="79"/>
  <c r="M80" i="79"/>
  <c r="M81" i="79"/>
  <c r="M82" i="79"/>
  <c r="M83" i="79"/>
  <c r="M84" i="79"/>
  <c r="M85" i="79"/>
  <c r="M86" i="79"/>
  <c r="M87" i="79"/>
  <c r="M88" i="79"/>
  <c r="M89" i="79"/>
  <c r="M90" i="79"/>
  <c r="M91" i="79"/>
  <c r="M92" i="79"/>
  <c r="N92" i="79" s="1"/>
  <c r="M93" i="79"/>
  <c r="M94" i="79"/>
  <c r="N94" i="79" s="1"/>
  <c r="M95" i="79"/>
  <c r="M96" i="79"/>
  <c r="N96" i="79" s="1"/>
  <c r="M97" i="79"/>
  <c r="M98" i="79"/>
  <c r="N98" i="79" s="1"/>
  <c r="M99" i="79"/>
  <c r="M100" i="79"/>
  <c r="N100" i="79" s="1"/>
  <c r="M101" i="79"/>
  <c r="M102" i="79"/>
  <c r="N102" i="79" s="1"/>
  <c r="M103" i="79"/>
  <c r="M104" i="79"/>
  <c r="M105" i="79"/>
  <c r="M106" i="79"/>
  <c r="M107" i="79"/>
  <c r="M108" i="79"/>
  <c r="M109" i="79"/>
  <c r="M110" i="79"/>
  <c r="M111" i="79"/>
  <c r="M112" i="79"/>
  <c r="M113" i="79"/>
  <c r="M114" i="79"/>
  <c r="M115" i="79"/>
  <c r="N115" i="79" s="1"/>
  <c r="M116" i="79"/>
  <c r="M117" i="79"/>
  <c r="N117" i="79" s="1"/>
  <c r="M118" i="79"/>
  <c r="M119" i="79"/>
  <c r="M120" i="79"/>
  <c r="M121" i="79"/>
  <c r="M122" i="79"/>
  <c r="M123" i="79"/>
  <c r="M124" i="79"/>
  <c r="M125" i="79"/>
  <c r="M126" i="79"/>
  <c r="M127" i="79"/>
  <c r="M128" i="79"/>
  <c r="M129" i="79"/>
  <c r="M130" i="79"/>
  <c r="M131" i="79"/>
  <c r="M132" i="79"/>
  <c r="N132" i="79" s="1"/>
  <c r="M133" i="79"/>
  <c r="M134" i="79"/>
  <c r="M135" i="79"/>
  <c r="M136" i="79"/>
  <c r="M137" i="79"/>
  <c r="M138" i="79"/>
  <c r="M139" i="79"/>
  <c r="M140" i="79"/>
  <c r="M141" i="79"/>
  <c r="N141" i="79" s="1"/>
  <c r="M142" i="79"/>
  <c r="M143" i="79"/>
  <c r="M144" i="79"/>
  <c r="M145" i="79"/>
  <c r="M146" i="79"/>
  <c r="M147" i="79"/>
  <c r="M148" i="79"/>
  <c r="M149" i="79"/>
  <c r="N149" i="79" s="1"/>
  <c r="M150" i="79"/>
  <c r="M151" i="79"/>
  <c r="M152" i="79"/>
  <c r="M153" i="79"/>
  <c r="M154" i="79"/>
  <c r="M155" i="79"/>
  <c r="M156" i="79"/>
  <c r="M157" i="79"/>
  <c r="N157" i="79" s="1"/>
  <c r="M158" i="79"/>
  <c r="M159" i="79"/>
  <c r="M160" i="79"/>
  <c r="M161" i="79"/>
  <c r="M162" i="79"/>
  <c r="M163" i="79"/>
  <c r="M12" i="78"/>
  <c r="N12" i="78" s="1"/>
  <c r="M13" i="78"/>
  <c r="M14" i="78"/>
  <c r="M15" i="78"/>
  <c r="M16" i="78"/>
  <c r="M17" i="78"/>
  <c r="M18" i="78"/>
  <c r="M19" i="78"/>
  <c r="M20" i="78"/>
  <c r="M21" i="78"/>
  <c r="M22" i="78"/>
  <c r="M23" i="78"/>
  <c r="M24" i="78"/>
  <c r="M25" i="78"/>
  <c r="M26" i="78"/>
  <c r="M27" i="78"/>
  <c r="M28" i="78"/>
  <c r="M29" i="78"/>
  <c r="M30" i="78"/>
  <c r="M31" i="78"/>
  <c r="M32" i="78"/>
  <c r="M33" i="78"/>
  <c r="M34" i="78"/>
  <c r="M35" i="78"/>
  <c r="M36" i="78"/>
  <c r="M37" i="78"/>
  <c r="M38" i="78"/>
  <c r="N38" i="78" s="1"/>
  <c r="M39" i="78"/>
  <c r="N39" i="78" s="1"/>
  <c r="M40" i="78"/>
  <c r="N40" i="78" s="1"/>
  <c r="M41" i="78"/>
  <c r="N41" i="78" s="1"/>
  <c r="M42" i="78"/>
  <c r="N42" i="78" s="1"/>
  <c r="M43" i="78"/>
  <c r="N43" i="78" s="1"/>
  <c r="M44" i="78"/>
  <c r="N44" i="78" s="1"/>
  <c r="M45" i="78"/>
  <c r="N45" i="78" s="1"/>
  <c r="M46" i="78"/>
  <c r="N46" i="78" s="1"/>
  <c r="M47" i="78"/>
  <c r="N47" i="78" s="1"/>
  <c r="M48" i="78"/>
  <c r="N48" i="78" s="1"/>
  <c r="M49" i="78"/>
  <c r="N49" i="78" s="1"/>
  <c r="M50" i="78"/>
  <c r="N50" i="78" s="1"/>
  <c r="M51" i="78"/>
  <c r="N51" i="78" s="1"/>
  <c r="M52" i="78"/>
  <c r="N52" i="78" s="1"/>
  <c r="M53" i="78"/>
  <c r="N53" i="78" s="1"/>
  <c r="M54" i="78"/>
  <c r="N54" i="78" s="1"/>
  <c r="M55" i="78"/>
  <c r="N55" i="78" s="1"/>
  <c r="M56" i="78"/>
  <c r="N56" i="78" s="1"/>
  <c r="M57" i="78"/>
  <c r="N57" i="78" s="1"/>
  <c r="M58" i="78"/>
  <c r="N58" i="78" s="1"/>
  <c r="M59" i="78"/>
  <c r="M60" i="78"/>
  <c r="N60" i="78" s="1"/>
  <c r="M61" i="78"/>
  <c r="N61" i="78" s="1"/>
  <c r="M62" i="78"/>
  <c r="N62" i="78" s="1"/>
  <c r="M63" i="78"/>
  <c r="N63" i="78" s="1"/>
  <c r="M64" i="78"/>
  <c r="N64" i="78" s="1"/>
  <c r="M65" i="78"/>
  <c r="N65" i="78" s="1"/>
  <c r="M66" i="78"/>
  <c r="N66" i="78" s="1"/>
  <c r="M67" i="78"/>
  <c r="N67" i="78" s="1"/>
  <c r="M76" i="78"/>
  <c r="N76" i="78" s="1"/>
  <c r="M77" i="78"/>
  <c r="N77" i="78" s="1"/>
  <c r="M78" i="78"/>
  <c r="N78" i="78" s="1"/>
  <c r="M79" i="78"/>
  <c r="N79" i="78" s="1"/>
  <c r="M80" i="78"/>
  <c r="N80" i="78" s="1"/>
  <c r="M81" i="78"/>
  <c r="N81" i="78" s="1"/>
  <c r="M82" i="78"/>
  <c r="N82" i="78" s="1"/>
  <c r="M83" i="78"/>
  <c r="N83" i="78" s="1"/>
  <c r="M84" i="78"/>
  <c r="N84" i="78" s="1"/>
  <c r="M85" i="78"/>
  <c r="N85" i="78" s="1"/>
  <c r="M86" i="78"/>
  <c r="N86" i="78" s="1"/>
  <c r="M87" i="78"/>
  <c r="N87" i="78" s="1"/>
  <c r="M88" i="78"/>
  <c r="N88" i="78" s="1"/>
  <c r="M89" i="78"/>
  <c r="N89" i="78" s="1"/>
  <c r="M90" i="78"/>
  <c r="N90" i="78" s="1"/>
  <c r="M91" i="78"/>
  <c r="N91" i="78" s="1"/>
  <c r="M92" i="78"/>
  <c r="N92" i="78" s="1"/>
  <c r="M93" i="78"/>
  <c r="N93" i="78" s="1"/>
  <c r="M94" i="78"/>
  <c r="N94" i="78" s="1"/>
  <c r="M95" i="78"/>
  <c r="N95" i="78" s="1"/>
  <c r="M96" i="78"/>
  <c r="N96" i="78" s="1"/>
  <c r="M97" i="78"/>
  <c r="N97" i="78" s="1"/>
  <c r="M98" i="78"/>
  <c r="N98" i="78" s="1"/>
  <c r="M99" i="78"/>
  <c r="N99" i="78" s="1"/>
  <c r="M100" i="78"/>
  <c r="N100" i="78" s="1"/>
  <c r="M101" i="78"/>
  <c r="N101" i="78" s="1"/>
  <c r="M102" i="78"/>
  <c r="N102" i="78" s="1"/>
  <c r="M103" i="78"/>
  <c r="N103" i="78" s="1"/>
  <c r="M104" i="78"/>
  <c r="N104" i="78" s="1"/>
  <c r="M105" i="78"/>
  <c r="N105" i="78" s="1"/>
  <c r="M106" i="78"/>
  <c r="N106" i="78" s="1"/>
  <c r="M107" i="78"/>
  <c r="N107" i="78" s="1"/>
  <c r="M108" i="78"/>
  <c r="N108" i="78" s="1"/>
  <c r="M109" i="78"/>
  <c r="N109" i="78" s="1"/>
  <c r="M110" i="78"/>
  <c r="N110" i="78" s="1"/>
  <c r="M111" i="78"/>
  <c r="N111" i="78" s="1"/>
  <c r="M112" i="78"/>
  <c r="N112" i="78" s="1"/>
  <c r="M113" i="78"/>
  <c r="N113" i="78" s="1"/>
  <c r="M114" i="78"/>
  <c r="M115" i="78"/>
  <c r="N115" i="78" s="1"/>
  <c r="M116" i="78"/>
  <c r="N116" i="78" s="1"/>
  <c r="M117" i="78"/>
  <c r="N117" i="78" s="1"/>
  <c r="M118" i="78"/>
  <c r="N118" i="78" s="1"/>
  <c r="M119" i="78"/>
  <c r="N119" i="78" s="1"/>
  <c r="M120" i="78"/>
  <c r="N120" i="78" s="1"/>
  <c r="M121" i="78"/>
  <c r="N121" i="78" s="1"/>
  <c r="M122" i="78"/>
  <c r="N122" i="78" s="1"/>
  <c r="M123" i="78"/>
  <c r="N123" i="78" s="1"/>
  <c r="M124" i="78"/>
  <c r="N124" i="78" s="1"/>
  <c r="M125" i="78"/>
  <c r="N125" i="78" s="1"/>
  <c r="M126" i="78"/>
  <c r="N126" i="78" s="1"/>
  <c r="M127" i="78"/>
  <c r="N127" i="78" s="1"/>
  <c r="M128" i="78"/>
  <c r="N128" i="78" s="1"/>
  <c r="M129" i="78"/>
  <c r="N129" i="78" s="1"/>
  <c r="M130" i="78"/>
  <c r="N130" i="78" s="1"/>
  <c r="M131" i="78"/>
  <c r="N131" i="78" s="1"/>
  <c r="M132" i="78"/>
  <c r="N132" i="78" s="1"/>
  <c r="M133" i="78"/>
  <c r="N133" i="78" s="1"/>
  <c r="M134" i="78"/>
  <c r="N134" i="78" s="1"/>
  <c r="M135" i="78"/>
  <c r="N135" i="78" s="1"/>
  <c r="M136" i="78"/>
  <c r="N136" i="78" s="1"/>
  <c r="M137" i="78"/>
  <c r="N137" i="78" s="1"/>
  <c r="M138" i="78"/>
  <c r="N138" i="78" s="1"/>
  <c r="M139" i="78"/>
  <c r="N139" i="78" s="1"/>
  <c r="M140" i="78"/>
  <c r="N140" i="78" s="1"/>
  <c r="M141" i="78"/>
  <c r="N141" i="78" s="1"/>
  <c r="M142" i="78"/>
  <c r="N142" i="78" s="1"/>
  <c r="M143" i="78"/>
  <c r="M144" i="78"/>
  <c r="M145" i="78"/>
  <c r="N145" i="78" s="1"/>
  <c r="M146" i="78"/>
  <c r="N146" i="78" s="1"/>
  <c r="M147" i="78"/>
  <c r="N147" i="78" s="1"/>
  <c r="M148" i="78"/>
  <c r="N148" i="78" s="1"/>
  <c r="M149" i="78"/>
  <c r="N149" i="78" s="1"/>
  <c r="M150" i="78"/>
  <c r="N150" i="78" s="1"/>
  <c r="M151" i="78"/>
  <c r="N151" i="78" s="1"/>
  <c r="M152" i="78"/>
  <c r="N152" i="78" s="1"/>
  <c r="M153" i="78"/>
  <c r="N153" i="78" s="1"/>
  <c r="M154" i="78"/>
  <c r="N154" i="78" s="1"/>
  <c r="M155" i="78"/>
  <c r="N155" i="78" s="1"/>
  <c r="M156" i="78"/>
  <c r="N156" i="78" s="1"/>
  <c r="M157" i="78"/>
  <c r="N157" i="78" s="1"/>
  <c r="M158" i="78"/>
  <c r="N158" i="78" s="1"/>
  <c r="M159" i="78"/>
  <c r="M160" i="78"/>
  <c r="N160" i="78" s="1"/>
  <c r="M161" i="78"/>
  <c r="N161" i="78" s="1"/>
  <c r="M162" i="78"/>
  <c r="M163" i="78"/>
  <c r="N163" i="78" s="1"/>
  <c r="M11" i="78"/>
  <c r="D12" i="78"/>
  <c r="F12" i="78" s="1"/>
  <c r="D13" i="78"/>
  <c r="F13" i="78" s="1"/>
  <c r="D14" i="78"/>
  <c r="F14" i="78" s="1"/>
  <c r="D15" i="78"/>
  <c r="F15" i="78" s="1"/>
  <c r="D16" i="78"/>
  <c r="F16" i="78" s="1"/>
  <c r="D17" i="78"/>
  <c r="F17" i="78" s="1"/>
  <c r="D18" i="78"/>
  <c r="F18" i="78" s="1"/>
  <c r="D19" i="78"/>
  <c r="F19" i="78" s="1"/>
  <c r="D20" i="78"/>
  <c r="F20" i="78" s="1"/>
  <c r="D21" i="78"/>
  <c r="F21" i="78" s="1"/>
  <c r="D22" i="78"/>
  <c r="F22" i="78" s="1"/>
  <c r="D23" i="78"/>
  <c r="F23" i="78" s="1"/>
  <c r="D24" i="78"/>
  <c r="F24" i="78" s="1"/>
  <c r="D25" i="78"/>
  <c r="F25" i="78" s="1"/>
  <c r="D26" i="78"/>
  <c r="F26" i="78" s="1"/>
  <c r="D27" i="78"/>
  <c r="F27" i="78" s="1"/>
  <c r="D28" i="78"/>
  <c r="F28" i="78" s="1"/>
  <c r="D29" i="78"/>
  <c r="F29" i="78" s="1"/>
  <c r="D30" i="78"/>
  <c r="F30" i="78" s="1"/>
  <c r="D31" i="78"/>
  <c r="F31" i="78" s="1"/>
  <c r="D32" i="78"/>
  <c r="F32" i="78" s="1"/>
  <c r="D33" i="78"/>
  <c r="F33" i="78" s="1"/>
  <c r="D34" i="78"/>
  <c r="F34" i="78" s="1"/>
  <c r="D35" i="78"/>
  <c r="F35" i="78" s="1"/>
  <c r="D36" i="78"/>
  <c r="F36" i="78" s="1"/>
  <c r="D37" i="78"/>
  <c r="F37" i="78" s="1"/>
  <c r="D38" i="78"/>
  <c r="F38" i="78" s="1"/>
  <c r="D39" i="78"/>
  <c r="F39" i="78" s="1"/>
  <c r="D40" i="78"/>
  <c r="F40" i="78" s="1"/>
  <c r="D41" i="78"/>
  <c r="F41" i="78" s="1"/>
  <c r="D42" i="78"/>
  <c r="F42" i="78" s="1"/>
  <c r="D43" i="78"/>
  <c r="F43" i="78" s="1"/>
  <c r="D44" i="78"/>
  <c r="F44" i="78" s="1"/>
  <c r="D45" i="78"/>
  <c r="F45" i="78" s="1"/>
  <c r="D46" i="78"/>
  <c r="F46" i="78" s="1"/>
  <c r="D47" i="78"/>
  <c r="F47" i="78" s="1"/>
  <c r="D48" i="78"/>
  <c r="F48" i="78" s="1"/>
  <c r="D49" i="78"/>
  <c r="F49" i="78" s="1"/>
  <c r="D50" i="78"/>
  <c r="F50" i="78" s="1"/>
  <c r="D51" i="78"/>
  <c r="F51" i="78" s="1"/>
  <c r="D52" i="78"/>
  <c r="F52" i="78" s="1"/>
  <c r="D53" i="78"/>
  <c r="F53" i="78" s="1"/>
  <c r="D54" i="78"/>
  <c r="F54" i="78" s="1"/>
  <c r="D55" i="78"/>
  <c r="F55" i="78" s="1"/>
  <c r="D56" i="78"/>
  <c r="F56" i="78" s="1"/>
  <c r="D57" i="78"/>
  <c r="F57" i="78" s="1"/>
  <c r="D58" i="78"/>
  <c r="F58" i="78" s="1"/>
  <c r="D59" i="78"/>
  <c r="F59" i="78" s="1"/>
  <c r="D60" i="78"/>
  <c r="F60" i="78" s="1"/>
  <c r="D61" i="78"/>
  <c r="F61" i="78" s="1"/>
  <c r="D62" i="78"/>
  <c r="F62" i="78" s="1"/>
  <c r="D63" i="78"/>
  <c r="F63" i="78" s="1"/>
  <c r="D64" i="78"/>
  <c r="F64" i="78" s="1"/>
  <c r="D65" i="78"/>
  <c r="F65" i="78" s="1"/>
  <c r="D66" i="78"/>
  <c r="F66" i="78" s="1"/>
  <c r="D67" i="78"/>
  <c r="F67" i="78" s="1"/>
  <c r="D68" i="78"/>
  <c r="F68" i="78" s="1"/>
  <c r="D69" i="78"/>
  <c r="F69" i="78" s="1"/>
  <c r="D70" i="78"/>
  <c r="F70" i="78" s="1"/>
  <c r="D71" i="78"/>
  <c r="F71" i="78" s="1"/>
  <c r="D72" i="78"/>
  <c r="F72" i="78" s="1"/>
  <c r="D73" i="78"/>
  <c r="F73" i="78" s="1"/>
  <c r="D74" i="78"/>
  <c r="F74" i="78" s="1"/>
  <c r="D75" i="78"/>
  <c r="F75" i="78" s="1"/>
  <c r="D76" i="78"/>
  <c r="F76" i="78" s="1"/>
  <c r="D77" i="78"/>
  <c r="F77" i="78" s="1"/>
  <c r="D78" i="78"/>
  <c r="F78" i="78" s="1"/>
  <c r="D79" i="78"/>
  <c r="F79" i="78" s="1"/>
  <c r="D80" i="78"/>
  <c r="F80" i="78" s="1"/>
  <c r="D81" i="78"/>
  <c r="F81" i="78" s="1"/>
  <c r="D82" i="78"/>
  <c r="F82" i="78" s="1"/>
  <c r="D83" i="78"/>
  <c r="F83" i="78" s="1"/>
  <c r="D84" i="78"/>
  <c r="F84" i="78" s="1"/>
  <c r="D85" i="78"/>
  <c r="F85" i="78" s="1"/>
  <c r="D86" i="78"/>
  <c r="F86" i="78" s="1"/>
  <c r="D87" i="78"/>
  <c r="F87" i="78" s="1"/>
  <c r="D88" i="78"/>
  <c r="F88" i="78" s="1"/>
  <c r="D89" i="78"/>
  <c r="F89" i="78" s="1"/>
  <c r="D90" i="78"/>
  <c r="F90" i="78" s="1"/>
  <c r="D91" i="78"/>
  <c r="F91" i="78" s="1"/>
  <c r="D92" i="78"/>
  <c r="F92" i="78" s="1"/>
  <c r="D93" i="78"/>
  <c r="F93" i="78" s="1"/>
  <c r="D94" i="78"/>
  <c r="F94" i="78" s="1"/>
  <c r="D95" i="78"/>
  <c r="F95" i="78" s="1"/>
  <c r="D96" i="78"/>
  <c r="F96" i="78" s="1"/>
  <c r="D97" i="78"/>
  <c r="F97" i="78" s="1"/>
  <c r="D98" i="78"/>
  <c r="F98" i="78" s="1"/>
  <c r="D99" i="78"/>
  <c r="F99" i="78" s="1"/>
  <c r="D100" i="78"/>
  <c r="F100" i="78" s="1"/>
  <c r="D101" i="78"/>
  <c r="F101" i="78" s="1"/>
  <c r="D102" i="78"/>
  <c r="F102" i="78" s="1"/>
  <c r="D103" i="78"/>
  <c r="F103" i="78" s="1"/>
  <c r="D104" i="78"/>
  <c r="F104" i="78" s="1"/>
  <c r="D105" i="78"/>
  <c r="F105" i="78" s="1"/>
  <c r="D106" i="78"/>
  <c r="F106" i="78" s="1"/>
  <c r="D107" i="78"/>
  <c r="F107" i="78" s="1"/>
  <c r="D108" i="78"/>
  <c r="F108" i="78" s="1"/>
  <c r="D109" i="78"/>
  <c r="F109" i="78" s="1"/>
  <c r="D110" i="78"/>
  <c r="F110" i="78" s="1"/>
  <c r="D111" i="78"/>
  <c r="F111" i="78" s="1"/>
  <c r="D112" i="78"/>
  <c r="F112" i="78" s="1"/>
  <c r="D113" i="78"/>
  <c r="F113" i="78" s="1"/>
  <c r="D114" i="78"/>
  <c r="F114" i="78" s="1"/>
  <c r="D115" i="78"/>
  <c r="F115" i="78" s="1"/>
  <c r="D116" i="78"/>
  <c r="F116" i="78" s="1"/>
  <c r="D117" i="78"/>
  <c r="F117" i="78" s="1"/>
  <c r="D118" i="78"/>
  <c r="F118" i="78" s="1"/>
  <c r="D119" i="78"/>
  <c r="F119" i="78" s="1"/>
  <c r="D120" i="78"/>
  <c r="F120" i="78" s="1"/>
  <c r="D121" i="78"/>
  <c r="F121" i="78" s="1"/>
  <c r="D122" i="78"/>
  <c r="F122" i="78" s="1"/>
  <c r="D123" i="78"/>
  <c r="F123" i="78" s="1"/>
  <c r="D124" i="78"/>
  <c r="F124" i="78" s="1"/>
  <c r="D125" i="78"/>
  <c r="F125" i="78" s="1"/>
  <c r="D126" i="78"/>
  <c r="F126" i="78" s="1"/>
  <c r="D127" i="78"/>
  <c r="F127" i="78" s="1"/>
  <c r="D128" i="78"/>
  <c r="F128" i="78" s="1"/>
  <c r="D129" i="78"/>
  <c r="F129" i="78" s="1"/>
  <c r="D130" i="78"/>
  <c r="F130" i="78" s="1"/>
  <c r="D131" i="78"/>
  <c r="F131" i="78" s="1"/>
  <c r="D132" i="78"/>
  <c r="F132" i="78" s="1"/>
  <c r="D133" i="78"/>
  <c r="F133" i="78" s="1"/>
  <c r="D134" i="78"/>
  <c r="F134" i="78" s="1"/>
  <c r="D135" i="78"/>
  <c r="F135" i="78" s="1"/>
  <c r="D136" i="78"/>
  <c r="F136" i="78" s="1"/>
  <c r="D137" i="78"/>
  <c r="F137" i="78" s="1"/>
  <c r="D138" i="78"/>
  <c r="F138" i="78" s="1"/>
  <c r="D139" i="78"/>
  <c r="F139" i="78" s="1"/>
  <c r="D140" i="78"/>
  <c r="F140" i="78" s="1"/>
  <c r="D141" i="78"/>
  <c r="F141" i="78" s="1"/>
  <c r="D142" i="78"/>
  <c r="F142" i="78" s="1"/>
  <c r="D143" i="78"/>
  <c r="F143" i="78" s="1"/>
  <c r="D144" i="78"/>
  <c r="F144" i="78" s="1"/>
  <c r="D145" i="78"/>
  <c r="F145" i="78" s="1"/>
  <c r="D146" i="78"/>
  <c r="F146" i="78" s="1"/>
  <c r="D147" i="78"/>
  <c r="F147" i="78" s="1"/>
  <c r="D148" i="78"/>
  <c r="F148" i="78" s="1"/>
  <c r="D149" i="78"/>
  <c r="F149" i="78" s="1"/>
  <c r="D150" i="78"/>
  <c r="F150" i="78" s="1"/>
  <c r="D151" i="78"/>
  <c r="F151" i="78" s="1"/>
  <c r="D152" i="78"/>
  <c r="F152" i="78" s="1"/>
  <c r="D153" i="78"/>
  <c r="F153" i="78" s="1"/>
  <c r="D154" i="78"/>
  <c r="F154" i="78" s="1"/>
  <c r="D155" i="78"/>
  <c r="F155" i="78" s="1"/>
  <c r="D156" i="78"/>
  <c r="F156" i="78" s="1"/>
  <c r="D157" i="78"/>
  <c r="F157" i="78" s="1"/>
  <c r="D158" i="78"/>
  <c r="F158" i="78" s="1"/>
  <c r="D159" i="78"/>
  <c r="F159" i="78" s="1"/>
  <c r="D160" i="78"/>
  <c r="F160" i="78" s="1"/>
  <c r="D161" i="78"/>
  <c r="F161" i="78" s="1"/>
  <c r="D162" i="78"/>
  <c r="F162" i="78" s="1"/>
  <c r="D163" i="78"/>
  <c r="F163" i="78" s="1"/>
  <c r="D11" i="78"/>
  <c r="F11" i="78" s="1"/>
  <c r="M12" i="77"/>
  <c r="N12" i="77" s="1"/>
  <c r="M13" i="77"/>
  <c r="M14" i="77"/>
  <c r="N14" i="77" s="1"/>
  <c r="M15" i="77"/>
  <c r="N15" i="77" s="1"/>
  <c r="M16" i="77"/>
  <c r="N16" i="77" s="1"/>
  <c r="M17" i="77"/>
  <c r="N17" i="77" s="1"/>
  <c r="M18" i="77"/>
  <c r="M19" i="77"/>
  <c r="N19" i="77" s="1"/>
  <c r="M20" i="77"/>
  <c r="N20" i="77" s="1"/>
  <c r="M21" i="77"/>
  <c r="M22" i="77"/>
  <c r="N22" i="77" s="1"/>
  <c r="M23" i="77"/>
  <c r="N23" i="77" s="1"/>
  <c r="M24" i="77"/>
  <c r="N24" i="77" s="1"/>
  <c r="M25" i="77"/>
  <c r="N25" i="77" s="1"/>
  <c r="M26" i="77"/>
  <c r="N26" i="77" s="1"/>
  <c r="M27" i="77"/>
  <c r="M28" i="77"/>
  <c r="N28" i="77" s="1"/>
  <c r="M29" i="77"/>
  <c r="N29" i="77" s="1"/>
  <c r="M30" i="77"/>
  <c r="N30" i="77" s="1"/>
  <c r="M31" i="77"/>
  <c r="N31" i="77" s="1"/>
  <c r="M32" i="77"/>
  <c r="N32" i="77" s="1"/>
  <c r="M33" i="77"/>
  <c r="M34" i="77"/>
  <c r="N34" i="77" s="1"/>
  <c r="M35" i="77"/>
  <c r="N35" i="77" s="1"/>
  <c r="M36" i="77"/>
  <c r="N36" i="77" s="1"/>
  <c r="M37" i="77"/>
  <c r="N37" i="77" s="1"/>
  <c r="M38" i="77"/>
  <c r="N38" i="77" s="1"/>
  <c r="M39" i="77"/>
  <c r="N39" i="77" s="1"/>
  <c r="M40" i="77"/>
  <c r="N40" i="77" s="1"/>
  <c r="M41" i="77"/>
  <c r="N41" i="77" s="1"/>
  <c r="M42" i="77"/>
  <c r="N42" i="77" s="1"/>
  <c r="M43" i="77"/>
  <c r="N43" i="77" s="1"/>
  <c r="M44" i="77"/>
  <c r="N44" i="77" s="1"/>
  <c r="M45" i="77"/>
  <c r="N45" i="77" s="1"/>
  <c r="M46" i="77"/>
  <c r="N46" i="77" s="1"/>
  <c r="M47" i="77"/>
  <c r="N47" i="77" s="1"/>
  <c r="M48" i="77"/>
  <c r="N48" i="77" s="1"/>
  <c r="M49" i="77"/>
  <c r="N49" i="77" s="1"/>
  <c r="M50" i="77"/>
  <c r="N50" i="77" s="1"/>
  <c r="M51" i="77"/>
  <c r="N51" i="77" s="1"/>
  <c r="M52" i="77"/>
  <c r="N52" i="77" s="1"/>
  <c r="M53" i="77"/>
  <c r="N53" i="77" s="1"/>
  <c r="M54" i="77"/>
  <c r="N54" i="77" s="1"/>
  <c r="M55" i="77"/>
  <c r="N55" i="77" s="1"/>
  <c r="M56" i="77"/>
  <c r="N56" i="77" s="1"/>
  <c r="M57" i="77"/>
  <c r="N57" i="77" s="1"/>
  <c r="M58" i="77"/>
  <c r="N58" i="77" s="1"/>
  <c r="M59" i="77"/>
  <c r="N59" i="77" s="1"/>
  <c r="M60" i="77"/>
  <c r="N60" i="77" s="1"/>
  <c r="M61" i="77"/>
  <c r="N61" i="77" s="1"/>
  <c r="M62" i="77"/>
  <c r="N62" i="77" s="1"/>
  <c r="M63" i="77"/>
  <c r="N63" i="77" s="1"/>
  <c r="M64" i="77"/>
  <c r="N64" i="77" s="1"/>
  <c r="M65" i="77"/>
  <c r="N65" i="77" s="1"/>
  <c r="M66" i="77"/>
  <c r="N66" i="77" s="1"/>
  <c r="M67" i="77"/>
  <c r="N67" i="77" s="1"/>
  <c r="M68" i="77"/>
  <c r="N68" i="77" s="1"/>
  <c r="M69" i="77"/>
  <c r="N69" i="77" s="1"/>
  <c r="M70" i="77"/>
  <c r="N70" i="77" s="1"/>
  <c r="M71" i="77"/>
  <c r="N71" i="77" s="1"/>
  <c r="M72" i="77"/>
  <c r="N72" i="77" s="1"/>
  <c r="M73" i="77"/>
  <c r="N73" i="77" s="1"/>
  <c r="M74" i="77"/>
  <c r="N74" i="77" s="1"/>
  <c r="M75" i="77"/>
  <c r="N75" i="77" s="1"/>
  <c r="M76" i="77"/>
  <c r="N76" i="77" s="1"/>
  <c r="M77" i="77"/>
  <c r="N77" i="77" s="1"/>
  <c r="M78" i="77"/>
  <c r="N78" i="77" s="1"/>
  <c r="M79" i="77"/>
  <c r="N79" i="77" s="1"/>
  <c r="M80" i="77"/>
  <c r="N80" i="77" s="1"/>
  <c r="M81" i="77"/>
  <c r="N81" i="77" s="1"/>
  <c r="M82" i="77"/>
  <c r="N82" i="77" s="1"/>
  <c r="M83" i="77"/>
  <c r="N83" i="77" s="1"/>
  <c r="M84" i="77"/>
  <c r="N84" i="77" s="1"/>
  <c r="M85" i="77"/>
  <c r="N85" i="77" s="1"/>
  <c r="M86" i="77"/>
  <c r="N86" i="77" s="1"/>
  <c r="M87" i="77"/>
  <c r="N87" i="77" s="1"/>
  <c r="M88" i="77"/>
  <c r="N88" i="77" s="1"/>
  <c r="M89" i="77"/>
  <c r="N89" i="77" s="1"/>
  <c r="M90" i="77"/>
  <c r="N90" i="77" s="1"/>
  <c r="M91" i="77"/>
  <c r="N91" i="77" s="1"/>
  <c r="M92" i="77"/>
  <c r="N92" i="77" s="1"/>
  <c r="M93" i="77"/>
  <c r="N93" i="77" s="1"/>
  <c r="M94" i="77"/>
  <c r="N94" i="77" s="1"/>
  <c r="M95" i="77"/>
  <c r="N95" i="77" s="1"/>
  <c r="M96" i="77"/>
  <c r="N96" i="77" s="1"/>
  <c r="M97" i="77"/>
  <c r="N97" i="77" s="1"/>
  <c r="M98" i="77"/>
  <c r="N98" i="77" s="1"/>
  <c r="M99" i="77"/>
  <c r="N99" i="77" s="1"/>
  <c r="M100" i="77"/>
  <c r="N100" i="77" s="1"/>
  <c r="M101" i="77"/>
  <c r="N101" i="77" s="1"/>
  <c r="M102" i="77"/>
  <c r="N102" i="77" s="1"/>
  <c r="M103" i="77"/>
  <c r="N103" i="77" s="1"/>
  <c r="M104" i="77"/>
  <c r="N104" i="77" s="1"/>
  <c r="M105" i="77"/>
  <c r="N105" i="77" s="1"/>
  <c r="M106" i="77"/>
  <c r="N106" i="77" s="1"/>
  <c r="M107" i="77"/>
  <c r="N107" i="77" s="1"/>
  <c r="M108" i="77"/>
  <c r="N108" i="77" s="1"/>
  <c r="M109" i="77"/>
  <c r="N109" i="77" s="1"/>
  <c r="M110" i="77"/>
  <c r="N110" i="77" s="1"/>
  <c r="M111" i="77"/>
  <c r="N111" i="77" s="1"/>
  <c r="M112" i="77"/>
  <c r="N112" i="77" s="1"/>
  <c r="M113" i="77"/>
  <c r="N113" i="77" s="1"/>
  <c r="M114" i="77"/>
  <c r="N114" i="77" s="1"/>
  <c r="M115" i="77"/>
  <c r="N115" i="77" s="1"/>
  <c r="M116" i="77"/>
  <c r="N116" i="77" s="1"/>
  <c r="M117" i="77"/>
  <c r="N117" i="77" s="1"/>
  <c r="M118" i="77"/>
  <c r="N118" i="77" s="1"/>
  <c r="M119" i="77"/>
  <c r="N119" i="77" s="1"/>
  <c r="M120" i="77"/>
  <c r="N120" i="77" s="1"/>
  <c r="M121" i="77"/>
  <c r="N121" i="77" s="1"/>
  <c r="M122" i="77"/>
  <c r="N122" i="77" s="1"/>
  <c r="M123" i="77"/>
  <c r="N123" i="77" s="1"/>
  <c r="M124" i="77"/>
  <c r="N124" i="77" s="1"/>
  <c r="M125" i="77"/>
  <c r="N125" i="77" s="1"/>
  <c r="M126" i="77"/>
  <c r="N126" i="77" s="1"/>
  <c r="M127" i="77"/>
  <c r="N127" i="77" s="1"/>
  <c r="M128" i="77"/>
  <c r="N128" i="77" s="1"/>
  <c r="M129" i="77"/>
  <c r="N129" i="77" s="1"/>
  <c r="M130" i="77"/>
  <c r="N130" i="77" s="1"/>
  <c r="M131" i="77"/>
  <c r="N131" i="77" s="1"/>
  <c r="M132" i="77"/>
  <c r="N132" i="77" s="1"/>
  <c r="M133" i="77"/>
  <c r="N133" i="77" s="1"/>
  <c r="M134" i="77"/>
  <c r="N134" i="77" s="1"/>
  <c r="M135" i="77"/>
  <c r="N135" i="77" s="1"/>
  <c r="M136" i="77"/>
  <c r="N136" i="77" s="1"/>
  <c r="M137" i="77"/>
  <c r="N137" i="77" s="1"/>
  <c r="M138" i="77"/>
  <c r="N138" i="77" s="1"/>
  <c r="M139" i="77"/>
  <c r="N139" i="77" s="1"/>
  <c r="N140" i="77"/>
  <c r="N141" i="77"/>
  <c r="M142" i="77"/>
  <c r="N142" i="77" s="1"/>
  <c r="M143" i="77"/>
  <c r="N143" i="77" s="1"/>
  <c r="M144" i="77"/>
  <c r="N144" i="77" s="1"/>
  <c r="M145" i="77"/>
  <c r="N145" i="77" s="1"/>
  <c r="M146" i="77"/>
  <c r="N146" i="77" s="1"/>
  <c r="M147" i="77"/>
  <c r="N147" i="77" s="1"/>
  <c r="M148" i="77"/>
  <c r="N148" i="77" s="1"/>
  <c r="M149" i="77"/>
  <c r="N149" i="77" s="1"/>
  <c r="M150" i="77"/>
  <c r="N150" i="77" s="1"/>
  <c r="M151" i="77"/>
  <c r="N151" i="77" s="1"/>
  <c r="M152" i="77"/>
  <c r="N152" i="77" s="1"/>
  <c r="M153" i="77"/>
  <c r="N153" i="77" s="1"/>
  <c r="M154" i="77"/>
  <c r="N154" i="77" s="1"/>
  <c r="M155" i="77"/>
  <c r="N155" i="77" s="1"/>
  <c r="M156" i="77"/>
  <c r="N156" i="77" s="1"/>
  <c r="M157" i="77"/>
  <c r="N157" i="77" s="1"/>
  <c r="M158" i="77"/>
  <c r="N158" i="77" s="1"/>
  <c r="M159" i="77"/>
  <c r="N159" i="77" s="1"/>
  <c r="M160" i="77"/>
  <c r="N160" i="77" s="1"/>
  <c r="M161" i="77"/>
  <c r="N161" i="77" s="1"/>
  <c r="M162" i="77"/>
  <c r="N162" i="77" s="1"/>
  <c r="M163" i="77"/>
  <c r="N163" i="77" s="1"/>
  <c r="M11" i="77"/>
  <c r="D12" i="77"/>
  <c r="F12" i="77" s="1"/>
  <c r="D13" i="77"/>
  <c r="F13" i="77" s="1"/>
  <c r="D14" i="77"/>
  <c r="F14" i="77" s="1"/>
  <c r="D15" i="77"/>
  <c r="F15" i="77" s="1"/>
  <c r="D16" i="77"/>
  <c r="F16" i="77" s="1"/>
  <c r="D17" i="77"/>
  <c r="F17" i="77" s="1"/>
  <c r="D18" i="77"/>
  <c r="F18" i="77" s="1"/>
  <c r="D19" i="77"/>
  <c r="F19" i="77" s="1"/>
  <c r="D20" i="77"/>
  <c r="F20" i="77" s="1"/>
  <c r="D21" i="77"/>
  <c r="F21" i="77" s="1"/>
  <c r="D22" i="77"/>
  <c r="F22" i="77" s="1"/>
  <c r="D23" i="77"/>
  <c r="F23" i="77" s="1"/>
  <c r="D24" i="77"/>
  <c r="F24" i="77" s="1"/>
  <c r="D25" i="77"/>
  <c r="F25" i="77" s="1"/>
  <c r="D26" i="77"/>
  <c r="F26" i="77" s="1"/>
  <c r="D27" i="77"/>
  <c r="F27" i="77" s="1"/>
  <c r="D28" i="77"/>
  <c r="F28" i="77" s="1"/>
  <c r="D29" i="77"/>
  <c r="F29" i="77" s="1"/>
  <c r="D30" i="77"/>
  <c r="F30" i="77" s="1"/>
  <c r="D31" i="77"/>
  <c r="F31" i="77" s="1"/>
  <c r="D32" i="77"/>
  <c r="F32" i="77" s="1"/>
  <c r="D33" i="77"/>
  <c r="F33" i="77" s="1"/>
  <c r="D34" i="77"/>
  <c r="F34" i="77" s="1"/>
  <c r="D35" i="77"/>
  <c r="F35" i="77" s="1"/>
  <c r="D36" i="77"/>
  <c r="F36" i="77" s="1"/>
  <c r="D37" i="77"/>
  <c r="F37" i="77" s="1"/>
  <c r="D38" i="77"/>
  <c r="F38" i="77" s="1"/>
  <c r="D39" i="77"/>
  <c r="F39" i="77" s="1"/>
  <c r="D40" i="77"/>
  <c r="F40" i="77" s="1"/>
  <c r="D41" i="77"/>
  <c r="F41" i="77" s="1"/>
  <c r="D42" i="77"/>
  <c r="F42" i="77" s="1"/>
  <c r="D43" i="77"/>
  <c r="F43" i="77" s="1"/>
  <c r="D44" i="77"/>
  <c r="F44" i="77" s="1"/>
  <c r="D45" i="77"/>
  <c r="F45" i="77" s="1"/>
  <c r="D46" i="77"/>
  <c r="F46" i="77" s="1"/>
  <c r="D47" i="77"/>
  <c r="F47" i="77" s="1"/>
  <c r="D48" i="77"/>
  <c r="F48" i="77" s="1"/>
  <c r="D49" i="77"/>
  <c r="F49" i="77" s="1"/>
  <c r="D50" i="77"/>
  <c r="F50" i="77" s="1"/>
  <c r="D51" i="77"/>
  <c r="F51" i="77" s="1"/>
  <c r="D52" i="77"/>
  <c r="F52" i="77" s="1"/>
  <c r="D53" i="77"/>
  <c r="F53" i="77" s="1"/>
  <c r="D54" i="77"/>
  <c r="F54" i="77" s="1"/>
  <c r="D55" i="77"/>
  <c r="F55" i="77" s="1"/>
  <c r="D56" i="77"/>
  <c r="F56" i="77" s="1"/>
  <c r="D57" i="77"/>
  <c r="F57" i="77" s="1"/>
  <c r="D58" i="77"/>
  <c r="F58" i="77" s="1"/>
  <c r="D59" i="77"/>
  <c r="F59" i="77" s="1"/>
  <c r="D60" i="77"/>
  <c r="F60" i="77" s="1"/>
  <c r="D61" i="77"/>
  <c r="F61" i="77" s="1"/>
  <c r="D62" i="77"/>
  <c r="F62" i="77" s="1"/>
  <c r="D63" i="77"/>
  <c r="F63" i="77" s="1"/>
  <c r="D64" i="77"/>
  <c r="F64" i="77" s="1"/>
  <c r="D65" i="77"/>
  <c r="F65" i="77" s="1"/>
  <c r="D66" i="77"/>
  <c r="F66" i="77" s="1"/>
  <c r="D67" i="77"/>
  <c r="F67" i="77" s="1"/>
  <c r="D68" i="77"/>
  <c r="F68" i="77" s="1"/>
  <c r="D69" i="77"/>
  <c r="F69" i="77" s="1"/>
  <c r="D70" i="77"/>
  <c r="F70" i="77" s="1"/>
  <c r="D71" i="77"/>
  <c r="F71" i="77" s="1"/>
  <c r="D72" i="77"/>
  <c r="F72" i="77" s="1"/>
  <c r="D73" i="77"/>
  <c r="F73" i="77" s="1"/>
  <c r="D74" i="77"/>
  <c r="F74" i="77" s="1"/>
  <c r="D75" i="77"/>
  <c r="F75" i="77" s="1"/>
  <c r="D76" i="77"/>
  <c r="F76" i="77" s="1"/>
  <c r="D77" i="77"/>
  <c r="F77" i="77" s="1"/>
  <c r="D78" i="77"/>
  <c r="F78" i="77" s="1"/>
  <c r="D79" i="77"/>
  <c r="F79" i="77" s="1"/>
  <c r="D80" i="77"/>
  <c r="F80" i="77" s="1"/>
  <c r="D81" i="77"/>
  <c r="F81" i="77" s="1"/>
  <c r="D82" i="77"/>
  <c r="F82" i="77" s="1"/>
  <c r="D83" i="77"/>
  <c r="F83" i="77" s="1"/>
  <c r="D84" i="77"/>
  <c r="F84" i="77" s="1"/>
  <c r="D85" i="77"/>
  <c r="F85" i="77" s="1"/>
  <c r="D86" i="77"/>
  <c r="F86" i="77" s="1"/>
  <c r="D87" i="77"/>
  <c r="F87" i="77" s="1"/>
  <c r="D88" i="77"/>
  <c r="F88" i="77" s="1"/>
  <c r="D89" i="77"/>
  <c r="F89" i="77" s="1"/>
  <c r="D90" i="77"/>
  <c r="F90" i="77" s="1"/>
  <c r="D91" i="77"/>
  <c r="F91" i="77" s="1"/>
  <c r="D92" i="77"/>
  <c r="F92" i="77" s="1"/>
  <c r="D93" i="77"/>
  <c r="F93" i="77" s="1"/>
  <c r="D94" i="77"/>
  <c r="F94" i="77" s="1"/>
  <c r="D95" i="77"/>
  <c r="F95" i="77" s="1"/>
  <c r="D96" i="77"/>
  <c r="F96" i="77" s="1"/>
  <c r="D97" i="77"/>
  <c r="F97" i="77" s="1"/>
  <c r="D98" i="77"/>
  <c r="F98" i="77" s="1"/>
  <c r="D99" i="77"/>
  <c r="F99" i="77" s="1"/>
  <c r="D100" i="77"/>
  <c r="F100" i="77" s="1"/>
  <c r="D101" i="77"/>
  <c r="F101" i="77" s="1"/>
  <c r="D102" i="77"/>
  <c r="F102" i="77" s="1"/>
  <c r="D103" i="77"/>
  <c r="F103" i="77" s="1"/>
  <c r="D104" i="77"/>
  <c r="F104" i="77" s="1"/>
  <c r="D105" i="77"/>
  <c r="F105" i="77" s="1"/>
  <c r="D106" i="77"/>
  <c r="F106" i="77" s="1"/>
  <c r="D107" i="77"/>
  <c r="F107" i="77" s="1"/>
  <c r="D108" i="77"/>
  <c r="F108" i="77" s="1"/>
  <c r="D109" i="77"/>
  <c r="F109" i="77" s="1"/>
  <c r="D110" i="77"/>
  <c r="F110" i="77" s="1"/>
  <c r="D111" i="77"/>
  <c r="F111" i="77" s="1"/>
  <c r="D112" i="77"/>
  <c r="F112" i="77" s="1"/>
  <c r="D113" i="77"/>
  <c r="F113" i="77" s="1"/>
  <c r="D114" i="77"/>
  <c r="F114" i="77" s="1"/>
  <c r="D115" i="77"/>
  <c r="F115" i="77" s="1"/>
  <c r="D116" i="77"/>
  <c r="F116" i="77" s="1"/>
  <c r="D117" i="77"/>
  <c r="F117" i="77" s="1"/>
  <c r="D118" i="77"/>
  <c r="F118" i="77" s="1"/>
  <c r="D119" i="77"/>
  <c r="F119" i="77" s="1"/>
  <c r="D120" i="77"/>
  <c r="F120" i="77" s="1"/>
  <c r="D121" i="77"/>
  <c r="F121" i="77" s="1"/>
  <c r="D122" i="77"/>
  <c r="F122" i="77" s="1"/>
  <c r="D123" i="77"/>
  <c r="F123" i="77" s="1"/>
  <c r="D124" i="77"/>
  <c r="F124" i="77" s="1"/>
  <c r="D125" i="77"/>
  <c r="F125" i="77" s="1"/>
  <c r="D126" i="77"/>
  <c r="F126" i="77" s="1"/>
  <c r="D127" i="77"/>
  <c r="F127" i="77" s="1"/>
  <c r="D128" i="77"/>
  <c r="F128" i="77" s="1"/>
  <c r="D129" i="77"/>
  <c r="F129" i="77" s="1"/>
  <c r="D130" i="77"/>
  <c r="F130" i="77" s="1"/>
  <c r="D131" i="77"/>
  <c r="F131" i="77" s="1"/>
  <c r="D132" i="77"/>
  <c r="F132" i="77" s="1"/>
  <c r="D133" i="77"/>
  <c r="F133" i="77" s="1"/>
  <c r="D134" i="77"/>
  <c r="F134" i="77" s="1"/>
  <c r="D135" i="77"/>
  <c r="F135" i="77" s="1"/>
  <c r="D136" i="77"/>
  <c r="F136" i="77" s="1"/>
  <c r="D137" i="77"/>
  <c r="F137" i="77" s="1"/>
  <c r="D138" i="77"/>
  <c r="F138" i="77" s="1"/>
  <c r="D139" i="77"/>
  <c r="F139" i="77" s="1"/>
  <c r="D140" i="77"/>
  <c r="F140" i="77" s="1"/>
  <c r="D141" i="77"/>
  <c r="F141" i="77" s="1"/>
  <c r="D142" i="77"/>
  <c r="F142" i="77" s="1"/>
  <c r="D143" i="77"/>
  <c r="F143" i="77" s="1"/>
  <c r="D144" i="77"/>
  <c r="F144" i="77" s="1"/>
  <c r="D145" i="77"/>
  <c r="F145" i="77" s="1"/>
  <c r="D146" i="77"/>
  <c r="F146" i="77" s="1"/>
  <c r="D147" i="77"/>
  <c r="F147" i="77" s="1"/>
  <c r="D148" i="77"/>
  <c r="F148" i="77" s="1"/>
  <c r="D149" i="77"/>
  <c r="F149" i="77" s="1"/>
  <c r="D150" i="77"/>
  <c r="F150" i="77" s="1"/>
  <c r="D151" i="77"/>
  <c r="F151" i="77" s="1"/>
  <c r="D152" i="77"/>
  <c r="F152" i="77" s="1"/>
  <c r="D153" i="77"/>
  <c r="F153" i="77" s="1"/>
  <c r="D154" i="77"/>
  <c r="F154" i="77" s="1"/>
  <c r="D155" i="77"/>
  <c r="F155" i="77" s="1"/>
  <c r="D156" i="77"/>
  <c r="F156" i="77" s="1"/>
  <c r="D157" i="77"/>
  <c r="F157" i="77" s="1"/>
  <c r="D158" i="77"/>
  <c r="F158" i="77" s="1"/>
  <c r="D159" i="77"/>
  <c r="F159" i="77" s="1"/>
  <c r="D160" i="77"/>
  <c r="F160" i="77" s="1"/>
  <c r="D161" i="77"/>
  <c r="F161" i="77" s="1"/>
  <c r="D162" i="77"/>
  <c r="F162" i="77" s="1"/>
  <c r="D163" i="77"/>
  <c r="F163" i="77" s="1"/>
  <c r="D11" i="77"/>
  <c r="F11" i="77" s="1"/>
  <c r="M11" i="75"/>
  <c r="M12" i="75"/>
  <c r="M13" i="75"/>
  <c r="M14" i="75"/>
  <c r="N14" i="75" s="1"/>
  <c r="M15" i="75"/>
  <c r="M16" i="75"/>
  <c r="N16" i="75" s="1"/>
  <c r="M17" i="75"/>
  <c r="M18" i="75"/>
  <c r="M19" i="75"/>
  <c r="M20" i="75"/>
  <c r="M21" i="75"/>
  <c r="M22" i="75"/>
  <c r="M23" i="75"/>
  <c r="M24" i="75"/>
  <c r="M25" i="75"/>
  <c r="M26" i="75"/>
  <c r="M27" i="75"/>
  <c r="M28" i="75"/>
  <c r="M29" i="75"/>
  <c r="M30" i="75"/>
  <c r="M31" i="75"/>
  <c r="M32" i="75"/>
  <c r="M33" i="75"/>
  <c r="M34" i="75"/>
  <c r="N34" i="75" s="1"/>
  <c r="M35" i="75"/>
  <c r="M36" i="75"/>
  <c r="M37" i="75"/>
  <c r="M38" i="75"/>
  <c r="M39" i="75"/>
  <c r="N39" i="75" s="1"/>
  <c r="M40" i="75"/>
  <c r="M41" i="75"/>
  <c r="M42" i="75"/>
  <c r="M43" i="75"/>
  <c r="M44" i="75"/>
  <c r="M45" i="75"/>
  <c r="M46" i="75"/>
  <c r="M47" i="75"/>
  <c r="M48" i="75"/>
  <c r="M49" i="75"/>
  <c r="M50" i="75"/>
  <c r="M51" i="75"/>
  <c r="M52" i="75"/>
  <c r="M53" i="75"/>
  <c r="M54" i="75"/>
  <c r="M55" i="75"/>
  <c r="M56" i="75"/>
  <c r="M57" i="75"/>
  <c r="M58" i="75"/>
  <c r="M59" i="75"/>
  <c r="M60" i="75"/>
  <c r="M61" i="75"/>
  <c r="M62" i="75"/>
  <c r="M63" i="75"/>
  <c r="M64" i="75"/>
  <c r="M65" i="75"/>
  <c r="M66" i="75"/>
  <c r="M67" i="75"/>
  <c r="M68" i="75"/>
  <c r="M69" i="75"/>
  <c r="M70" i="75"/>
  <c r="M71" i="75"/>
  <c r="M72" i="75"/>
  <c r="M73" i="75"/>
  <c r="M74" i="75"/>
  <c r="M75" i="75"/>
  <c r="M76" i="75"/>
  <c r="M77" i="75"/>
  <c r="M78" i="75"/>
  <c r="M103" i="75"/>
  <c r="M104" i="75"/>
  <c r="M105" i="75"/>
  <c r="M106" i="75"/>
  <c r="M107" i="75"/>
  <c r="M108" i="75"/>
  <c r="M109" i="75"/>
  <c r="M110" i="75"/>
  <c r="M111" i="75"/>
  <c r="M112" i="75"/>
  <c r="M113" i="75"/>
  <c r="M114" i="75"/>
  <c r="M115" i="75"/>
  <c r="N115" i="75" s="1"/>
  <c r="M116" i="75"/>
  <c r="N116" i="75" s="1"/>
  <c r="M117" i="75"/>
  <c r="N117" i="75" s="1"/>
  <c r="M118" i="75"/>
  <c r="N118" i="75" s="1"/>
  <c r="M119" i="75"/>
  <c r="N119" i="75" s="1"/>
  <c r="M120" i="75"/>
  <c r="N120" i="75" s="1"/>
  <c r="M121" i="75"/>
  <c r="M122" i="75"/>
  <c r="M123" i="75"/>
  <c r="M124" i="75"/>
  <c r="M125" i="75"/>
  <c r="M126" i="75"/>
  <c r="M127" i="75"/>
  <c r="M128" i="75"/>
  <c r="M129" i="75"/>
  <c r="M130" i="75"/>
  <c r="M131" i="75"/>
  <c r="M132" i="75"/>
  <c r="M133" i="75"/>
  <c r="M134" i="75"/>
  <c r="M135" i="75"/>
  <c r="M136" i="75"/>
  <c r="M137" i="75"/>
  <c r="M138" i="75"/>
  <c r="M139" i="75"/>
  <c r="M140" i="75"/>
  <c r="M141" i="75"/>
  <c r="M142" i="75"/>
  <c r="M143" i="75"/>
  <c r="M144" i="75"/>
  <c r="M145" i="75"/>
  <c r="M146" i="75"/>
  <c r="M147" i="75"/>
  <c r="M148" i="75"/>
  <c r="M149" i="75"/>
  <c r="M150" i="75"/>
  <c r="M151" i="75"/>
  <c r="M152" i="75"/>
  <c r="M153" i="75"/>
  <c r="M154" i="75"/>
  <c r="M155" i="75"/>
  <c r="M156" i="75"/>
  <c r="M157" i="75"/>
  <c r="M158" i="75"/>
  <c r="M159" i="75"/>
  <c r="M160" i="75"/>
  <c r="M161" i="75"/>
  <c r="M162" i="75"/>
  <c r="M10" i="75"/>
  <c r="F11" i="75"/>
  <c r="F12" i="75"/>
  <c r="F13" i="75"/>
  <c r="F14" i="75"/>
  <c r="F15" i="75"/>
  <c r="F16" i="75"/>
  <c r="F21" i="75"/>
  <c r="F22" i="75"/>
  <c r="F23" i="75"/>
  <c r="F25" i="75"/>
  <c r="F26" i="75"/>
  <c r="F27" i="75"/>
  <c r="F29" i="75"/>
  <c r="F30" i="75"/>
  <c r="F31" i="75"/>
  <c r="F32" i="75"/>
  <c r="F33" i="75"/>
  <c r="F34" i="75"/>
  <c r="F35" i="75"/>
  <c r="F37" i="75"/>
  <c r="F38" i="75"/>
  <c r="F39" i="75"/>
  <c r="F150" i="75"/>
  <c r="F10" i="75"/>
  <c r="F12" i="76"/>
  <c r="F40" i="76"/>
  <c r="F41" i="76"/>
  <c r="F44" i="76"/>
  <c r="F45" i="76"/>
  <c r="F52" i="76"/>
  <c r="F11" i="76"/>
  <c r="F13" i="76"/>
  <c r="F14" i="76"/>
  <c r="F15" i="76"/>
  <c r="F16" i="76"/>
  <c r="F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2" i="76"/>
  <c r="F43" i="76"/>
  <c r="F46" i="76"/>
  <c r="F47" i="76"/>
  <c r="F48" i="76"/>
  <c r="F49" i="76"/>
  <c r="F50" i="76"/>
  <c r="F51" i="76"/>
  <c r="F53" i="76"/>
  <c r="F54" i="76"/>
  <c r="F55" i="76"/>
  <c r="D56" i="76"/>
  <c r="F56" i="76" s="1"/>
  <c r="D57" i="76"/>
  <c r="F57" i="76" s="1"/>
  <c r="D58" i="76"/>
  <c r="F58" i="76" s="1"/>
  <c r="D59" i="76"/>
  <c r="F59" i="76" s="1"/>
  <c r="D60" i="76"/>
  <c r="F60" i="76" s="1"/>
  <c r="D61" i="76"/>
  <c r="F61" i="76" s="1"/>
  <c r="D62" i="76"/>
  <c r="F62" i="76" s="1"/>
  <c r="D63" i="76"/>
  <c r="F63" i="76" s="1"/>
  <c r="D64" i="76"/>
  <c r="F64" i="76" s="1"/>
  <c r="D65" i="76"/>
  <c r="F65" i="76" s="1"/>
  <c r="D66" i="76"/>
  <c r="F66" i="76" s="1"/>
  <c r="D67" i="76"/>
  <c r="F67" i="76" s="1"/>
  <c r="D68" i="76"/>
  <c r="F68" i="76" s="1"/>
  <c r="D69" i="76"/>
  <c r="F69" i="76" s="1"/>
  <c r="D70" i="76"/>
  <c r="F70" i="76" s="1"/>
  <c r="D71" i="76"/>
  <c r="F71" i="76" s="1"/>
  <c r="D72" i="76"/>
  <c r="F72" i="76" s="1"/>
  <c r="D73" i="76"/>
  <c r="F73" i="76" s="1"/>
  <c r="D74" i="76"/>
  <c r="F74" i="76" s="1"/>
  <c r="D75" i="76"/>
  <c r="F75" i="76" s="1"/>
  <c r="D76" i="76"/>
  <c r="F76" i="76" s="1"/>
  <c r="D77" i="76"/>
  <c r="F77" i="76" s="1"/>
  <c r="D78" i="76"/>
  <c r="F78" i="76" s="1"/>
  <c r="D79" i="76"/>
  <c r="F79" i="76" s="1"/>
  <c r="D80" i="76"/>
  <c r="F80" i="76" s="1"/>
  <c r="D81" i="76"/>
  <c r="F81" i="76" s="1"/>
  <c r="D82" i="76"/>
  <c r="F82" i="76" s="1"/>
  <c r="D83" i="76"/>
  <c r="F83" i="76" s="1"/>
  <c r="D84" i="76"/>
  <c r="F84" i="76" s="1"/>
  <c r="D85" i="76"/>
  <c r="F85" i="76" s="1"/>
  <c r="D86" i="76"/>
  <c r="F86" i="76" s="1"/>
  <c r="D87" i="76"/>
  <c r="F87" i="76" s="1"/>
  <c r="D88" i="76"/>
  <c r="F88" i="76" s="1"/>
  <c r="D89" i="76"/>
  <c r="F89" i="76" s="1"/>
  <c r="D90" i="76"/>
  <c r="F90" i="76" s="1"/>
  <c r="D91" i="76"/>
  <c r="F91" i="76" s="1"/>
  <c r="D92" i="76"/>
  <c r="F92" i="76" s="1"/>
  <c r="D93" i="76"/>
  <c r="F93" i="76" s="1"/>
  <c r="D94" i="76"/>
  <c r="F94" i="76" s="1"/>
  <c r="D95" i="76"/>
  <c r="F95" i="76" s="1"/>
  <c r="D96" i="76"/>
  <c r="F96" i="76" s="1"/>
  <c r="D97" i="76"/>
  <c r="F97" i="76" s="1"/>
  <c r="D98" i="76"/>
  <c r="F98" i="76" s="1"/>
  <c r="D99" i="76"/>
  <c r="F99" i="76" s="1"/>
  <c r="D100" i="76"/>
  <c r="F100" i="76" s="1"/>
  <c r="D101" i="76"/>
  <c r="F101" i="76" s="1"/>
  <c r="D102" i="76"/>
  <c r="F102" i="76" s="1"/>
  <c r="D103" i="76"/>
  <c r="F103" i="76" s="1"/>
  <c r="D104" i="76"/>
  <c r="F104" i="76" s="1"/>
  <c r="D105" i="76"/>
  <c r="F105" i="76" s="1"/>
  <c r="D106" i="76"/>
  <c r="F106" i="76" s="1"/>
  <c r="D107" i="76"/>
  <c r="F107" i="76" s="1"/>
  <c r="D108" i="76"/>
  <c r="F108" i="76" s="1"/>
  <c r="D109" i="76"/>
  <c r="F109" i="76" s="1"/>
  <c r="D110" i="76"/>
  <c r="F110" i="76" s="1"/>
  <c r="D111" i="76"/>
  <c r="F111" i="76" s="1"/>
  <c r="D112" i="76"/>
  <c r="F112" i="76" s="1"/>
  <c r="D113" i="76"/>
  <c r="F113" i="76" s="1"/>
  <c r="D114" i="76"/>
  <c r="F114" i="76" s="1"/>
  <c r="D115" i="76"/>
  <c r="F115" i="76" s="1"/>
  <c r="D116" i="76"/>
  <c r="F116" i="76" s="1"/>
  <c r="D117" i="76"/>
  <c r="F117" i="76" s="1"/>
  <c r="D118" i="76"/>
  <c r="F118" i="76" s="1"/>
  <c r="D119" i="76"/>
  <c r="F119" i="76" s="1"/>
  <c r="D120" i="76"/>
  <c r="F120" i="76" s="1"/>
  <c r="D121" i="76"/>
  <c r="F121" i="76" s="1"/>
  <c r="D122" i="76"/>
  <c r="F122" i="76" s="1"/>
  <c r="D123" i="76"/>
  <c r="F123" i="76" s="1"/>
  <c r="D124" i="76"/>
  <c r="F124" i="76" s="1"/>
  <c r="D125" i="76"/>
  <c r="F125" i="76" s="1"/>
  <c r="D126" i="76"/>
  <c r="F126" i="76" s="1"/>
  <c r="D127" i="76"/>
  <c r="F127" i="76" s="1"/>
  <c r="D128" i="76"/>
  <c r="F128" i="76" s="1"/>
  <c r="D129" i="76"/>
  <c r="F129" i="76" s="1"/>
  <c r="D130" i="76"/>
  <c r="F130" i="76" s="1"/>
  <c r="D131" i="76"/>
  <c r="F131" i="76" s="1"/>
  <c r="D132" i="76"/>
  <c r="F132" i="76" s="1"/>
  <c r="D133" i="76"/>
  <c r="F133" i="76" s="1"/>
  <c r="D134" i="76"/>
  <c r="F134" i="76" s="1"/>
  <c r="D135" i="76"/>
  <c r="F135" i="76" s="1"/>
  <c r="D136" i="76"/>
  <c r="F136" i="76" s="1"/>
  <c r="D137" i="76"/>
  <c r="F137" i="76" s="1"/>
  <c r="D138" i="76"/>
  <c r="F138" i="76" s="1"/>
  <c r="D139" i="76"/>
  <c r="F139" i="76" s="1"/>
  <c r="D140" i="76"/>
  <c r="F140" i="76" s="1"/>
  <c r="D141" i="76"/>
  <c r="F141" i="76" s="1"/>
  <c r="D142" i="76"/>
  <c r="F142" i="76" s="1"/>
  <c r="D143" i="76"/>
  <c r="F143" i="76" s="1"/>
  <c r="D144" i="76"/>
  <c r="F144" i="76" s="1"/>
  <c r="D145" i="76"/>
  <c r="F145" i="76" s="1"/>
  <c r="D146" i="76"/>
  <c r="F146" i="76" s="1"/>
  <c r="D147" i="76"/>
  <c r="F147" i="76" s="1"/>
  <c r="D148" i="76"/>
  <c r="F148" i="76" s="1"/>
  <c r="D149" i="76"/>
  <c r="F149" i="76" s="1"/>
  <c r="D150" i="76"/>
  <c r="F150" i="76" s="1"/>
  <c r="D151" i="76"/>
  <c r="F151" i="76" s="1"/>
  <c r="D152" i="76"/>
  <c r="F152" i="76" s="1"/>
  <c r="D153" i="76"/>
  <c r="F153" i="76" s="1"/>
  <c r="D154" i="76"/>
  <c r="F154" i="76" s="1"/>
  <c r="D155" i="76"/>
  <c r="F155" i="76" s="1"/>
  <c r="D156" i="76"/>
  <c r="F156" i="76" s="1"/>
  <c r="D157" i="76"/>
  <c r="F157" i="76" s="1"/>
  <c r="D158" i="76"/>
  <c r="F158" i="76" s="1"/>
  <c r="D159" i="76"/>
  <c r="F159" i="76" s="1"/>
  <c r="D160" i="76"/>
  <c r="F160" i="76" s="1"/>
  <c r="D161" i="76"/>
  <c r="F161" i="76" s="1"/>
  <c r="D162" i="76"/>
  <c r="F162" i="76" s="1"/>
  <c r="D163" i="76"/>
  <c r="F163" i="76" s="1"/>
  <c r="M12" i="76"/>
  <c r="M13" i="76"/>
  <c r="M14" i="76"/>
  <c r="M15" i="76"/>
  <c r="N15" i="76" s="1"/>
  <c r="M16" i="76"/>
  <c r="N16" i="76" s="1"/>
  <c r="M17" i="76"/>
  <c r="M18" i="76"/>
  <c r="M19" i="76"/>
  <c r="M20" i="76"/>
  <c r="M21" i="76"/>
  <c r="M22" i="76"/>
  <c r="M23" i="76"/>
  <c r="M24" i="76"/>
  <c r="M25" i="76"/>
  <c r="M26" i="76"/>
  <c r="M27" i="76"/>
  <c r="M28" i="76"/>
  <c r="M29" i="76"/>
  <c r="M30" i="76"/>
  <c r="M31" i="76"/>
  <c r="M32" i="76"/>
  <c r="M33" i="76"/>
  <c r="M34" i="76"/>
  <c r="M35" i="76"/>
  <c r="M36" i="76"/>
  <c r="M37" i="76"/>
  <c r="M38" i="76"/>
  <c r="M39" i="76"/>
  <c r="M40" i="76"/>
  <c r="M41" i="76"/>
  <c r="M42" i="76"/>
  <c r="M43" i="76"/>
  <c r="M44" i="76"/>
  <c r="M45" i="76"/>
  <c r="M46" i="76"/>
  <c r="M47" i="76"/>
  <c r="M48" i="76"/>
  <c r="M49" i="76"/>
  <c r="M50" i="76"/>
  <c r="N50" i="76" s="1"/>
  <c r="M51" i="76"/>
  <c r="N51" i="76" s="1"/>
  <c r="M52" i="76"/>
  <c r="N52" i="76" s="1"/>
  <c r="M53" i="76"/>
  <c r="N53" i="76" s="1"/>
  <c r="M54" i="76"/>
  <c r="N54" i="76" s="1"/>
  <c r="M55" i="76"/>
  <c r="N55" i="76" s="1"/>
  <c r="M56" i="76"/>
  <c r="N56" i="76" s="1"/>
  <c r="M57" i="76"/>
  <c r="N57" i="76" s="1"/>
  <c r="M58" i="76"/>
  <c r="N58" i="76" s="1"/>
  <c r="M59" i="76"/>
  <c r="N59" i="76" s="1"/>
  <c r="M60" i="76"/>
  <c r="N60" i="76" s="1"/>
  <c r="M61" i="76"/>
  <c r="N61" i="76" s="1"/>
  <c r="M62" i="76"/>
  <c r="N62" i="76" s="1"/>
  <c r="M63" i="76"/>
  <c r="N63" i="76" s="1"/>
  <c r="M64" i="76"/>
  <c r="N64" i="76" s="1"/>
  <c r="M65" i="76"/>
  <c r="N65" i="76" s="1"/>
  <c r="M66" i="76"/>
  <c r="N66" i="76" s="1"/>
  <c r="M67" i="76"/>
  <c r="N67" i="76" s="1"/>
  <c r="M68" i="76"/>
  <c r="N68" i="76" s="1"/>
  <c r="M69" i="76"/>
  <c r="N69" i="76" s="1"/>
  <c r="M70" i="76"/>
  <c r="N70" i="76" s="1"/>
  <c r="M71" i="76"/>
  <c r="N71" i="76" s="1"/>
  <c r="M72" i="76"/>
  <c r="M73" i="76"/>
  <c r="N73" i="76" s="1"/>
  <c r="M74" i="76"/>
  <c r="N74" i="76" s="1"/>
  <c r="M75" i="76"/>
  <c r="N75" i="76" s="1"/>
  <c r="M76" i="76"/>
  <c r="N76" i="76" s="1"/>
  <c r="M77" i="76"/>
  <c r="N77" i="76" s="1"/>
  <c r="M78" i="76"/>
  <c r="N78" i="76" s="1"/>
  <c r="M79" i="76"/>
  <c r="N79" i="76" s="1"/>
  <c r="M80" i="76"/>
  <c r="N80" i="76" s="1"/>
  <c r="M81" i="76"/>
  <c r="N81" i="76" s="1"/>
  <c r="M82" i="76"/>
  <c r="N82" i="76" s="1"/>
  <c r="M83" i="76"/>
  <c r="N83" i="76" s="1"/>
  <c r="M84" i="76"/>
  <c r="N84" i="76" s="1"/>
  <c r="M85" i="76"/>
  <c r="N85" i="76" s="1"/>
  <c r="M86" i="76"/>
  <c r="N86" i="76" s="1"/>
  <c r="M87" i="76"/>
  <c r="N87" i="76" s="1"/>
  <c r="M88" i="76"/>
  <c r="N88" i="76" s="1"/>
  <c r="M89" i="76"/>
  <c r="N89" i="76" s="1"/>
  <c r="M90" i="76"/>
  <c r="N90" i="76" s="1"/>
  <c r="M91" i="76"/>
  <c r="N91" i="76" s="1"/>
  <c r="M92" i="76"/>
  <c r="N92" i="76" s="1"/>
  <c r="M93" i="76"/>
  <c r="N93" i="76" s="1"/>
  <c r="M94" i="76"/>
  <c r="N94" i="76" s="1"/>
  <c r="M95" i="76"/>
  <c r="N95" i="76" s="1"/>
  <c r="M96" i="76"/>
  <c r="N96" i="76" s="1"/>
  <c r="M97" i="76"/>
  <c r="N97" i="76" s="1"/>
  <c r="M98" i="76"/>
  <c r="N98" i="76" s="1"/>
  <c r="M99" i="76"/>
  <c r="N99" i="76" s="1"/>
  <c r="M100" i="76"/>
  <c r="N100" i="76" s="1"/>
  <c r="M101" i="76"/>
  <c r="N101" i="76" s="1"/>
  <c r="M102" i="76"/>
  <c r="N102" i="76" s="1"/>
  <c r="M103" i="76"/>
  <c r="N103" i="76" s="1"/>
  <c r="M104" i="76"/>
  <c r="N104" i="76" s="1"/>
  <c r="M105" i="76"/>
  <c r="N105" i="76" s="1"/>
  <c r="M106" i="76"/>
  <c r="N106" i="76" s="1"/>
  <c r="M107" i="76"/>
  <c r="N107" i="76" s="1"/>
  <c r="M108" i="76"/>
  <c r="N108" i="76" s="1"/>
  <c r="M109" i="76"/>
  <c r="N109" i="76" s="1"/>
  <c r="M110" i="76"/>
  <c r="N110" i="76" s="1"/>
  <c r="M111" i="76"/>
  <c r="N111" i="76" s="1"/>
  <c r="M112" i="76"/>
  <c r="M113" i="76"/>
  <c r="M114" i="76"/>
  <c r="M115" i="76"/>
  <c r="N115" i="76" s="1"/>
  <c r="M116" i="76"/>
  <c r="M117" i="76"/>
  <c r="N117" i="76" s="1"/>
  <c r="M118" i="76"/>
  <c r="N118" i="76" s="1"/>
  <c r="M119" i="76"/>
  <c r="N119" i="76" s="1"/>
  <c r="M120" i="76"/>
  <c r="N120" i="76" s="1"/>
  <c r="M121" i="76"/>
  <c r="N121" i="76" s="1"/>
  <c r="M122" i="76"/>
  <c r="N122" i="76" s="1"/>
  <c r="M123" i="76"/>
  <c r="N123" i="76" s="1"/>
  <c r="M124" i="76"/>
  <c r="N124" i="76" s="1"/>
  <c r="M125" i="76"/>
  <c r="N125" i="76" s="1"/>
  <c r="M126" i="76"/>
  <c r="N126" i="76" s="1"/>
  <c r="M127" i="76"/>
  <c r="N127" i="76" s="1"/>
  <c r="M128" i="76"/>
  <c r="N128" i="76" s="1"/>
  <c r="M129" i="76"/>
  <c r="N129" i="76" s="1"/>
  <c r="M130" i="76"/>
  <c r="N130" i="76" s="1"/>
  <c r="M131" i="76"/>
  <c r="N131" i="76" s="1"/>
  <c r="M132" i="76"/>
  <c r="N132" i="76" s="1"/>
  <c r="M133" i="76"/>
  <c r="N133" i="76" s="1"/>
  <c r="M134" i="76"/>
  <c r="N134" i="76" s="1"/>
  <c r="M135" i="76"/>
  <c r="N135" i="76" s="1"/>
  <c r="M136" i="76"/>
  <c r="N136" i="76" s="1"/>
  <c r="M137" i="76"/>
  <c r="N137" i="76" s="1"/>
  <c r="M138" i="76"/>
  <c r="N138" i="76" s="1"/>
  <c r="M139" i="76"/>
  <c r="N139" i="76" s="1"/>
  <c r="M140" i="76"/>
  <c r="N140" i="76" s="1"/>
  <c r="M141" i="76"/>
  <c r="N141" i="76" s="1"/>
  <c r="M142" i="76"/>
  <c r="N142" i="76" s="1"/>
  <c r="M143" i="76"/>
  <c r="N143" i="76" s="1"/>
  <c r="M144" i="76"/>
  <c r="N144" i="76" s="1"/>
  <c r="M145" i="76"/>
  <c r="N145" i="76" s="1"/>
  <c r="M146" i="76"/>
  <c r="N146" i="76" s="1"/>
  <c r="M147" i="76"/>
  <c r="N147" i="76" s="1"/>
  <c r="M148" i="76"/>
  <c r="N148" i="76" s="1"/>
  <c r="M149" i="76"/>
  <c r="N149" i="76" s="1"/>
  <c r="M150" i="76"/>
  <c r="N150" i="76" s="1"/>
  <c r="M151" i="76"/>
  <c r="N151" i="76" s="1"/>
  <c r="M152" i="76"/>
  <c r="N152" i="76" s="1"/>
  <c r="M153" i="76"/>
  <c r="N153" i="76" s="1"/>
  <c r="M154" i="76"/>
  <c r="N154" i="76" s="1"/>
  <c r="M155" i="76"/>
  <c r="N155" i="76" s="1"/>
  <c r="M156" i="76"/>
  <c r="N156" i="76" s="1"/>
  <c r="M157" i="76"/>
  <c r="N157" i="76" s="1"/>
  <c r="M158" i="76"/>
  <c r="N158" i="76" s="1"/>
  <c r="M159" i="76"/>
  <c r="N159" i="76" s="1"/>
  <c r="M160" i="76"/>
  <c r="N160" i="76" s="1"/>
  <c r="M161" i="76"/>
  <c r="N161" i="76" s="1"/>
  <c r="M162" i="76"/>
  <c r="N162" i="76" s="1"/>
  <c r="M163" i="76"/>
  <c r="N163" i="76" s="1"/>
  <c r="M11" i="76"/>
  <c r="M12" i="74"/>
  <c r="N12" i="74" s="1"/>
  <c r="M13" i="74"/>
  <c r="N13" i="74" s="1"/>
  <c r="M14" i="74"/>
  <c r="N14" i="74" s="1"/>
  <c r="M15" i="74"/>
  <c r="N15" i="74" s="1"/>
  <c r="M16" i="74"/>
  <c r="N16" i="74" s="1"/>
  <c r="M17" i="74"/>
  <c r="N17" i="74" s="1"/>
  <c r="M18" i="74"/>
  <c r="M19" i="74"/>
  <c r="M20" i="74"/>
  <c r="N20" i="74" s="1"/>
  <c r="M21" i="74"/>
  <c r="N21" i="74" s="1"/>
  <c r="M22" i="74"/>
  <c r="N22" i="74" s="1"/>
  <c r="M23" i="74"/>
  <c r="N23" i="74" s="1"/>
  <c r="M24" i="74"/>
  <c r="N24" i="74" s="1"/>
  <c r="M25" i="74"/>
  <c r="N25" i="74" s="1"/>
  <c r="M26" i="74"/>
  <c r="N26" i="74" s="1"/>
  <c r="M27" i="74"/>
  <c r="M28" i="74"/>
  <c r="N28" i="74" s="1"/>
  <c r="M29" i="74"/>
  <c r="N29" i="74" s="1"/>
  <c r="M30" i="74"/>
  <c r="N30" i="74" s="1"/>
  <c r="M31" i="74"/>
  <c r="N31" i="74" s="1"/>
  <c r="M32" i="74"/>
  <c r="N32" i="74" s="1"/>
  <c r="M33" i="74"/>
  <c r="M34" i="74"/>
  <c r="N34" i="74" s="1"/>
  <c r="M35" i="74"/>
  <c r="N35" i="74" s="1"/>
  <c r="M36" i="74"/>
  <c r="N36" i="74" s="1"/>
  <c r="M37" i="74"/>
  <c r="N37" i="74" s="1"/>
  <c r="M38" i="74"/>
  <c r="N38" i="74" s="1"/>
  <c r="M39" i="74"/>
  <c r="N39" i="74" s="1"/>
  <c r="M40" i="74"/>
  <c r="N40" i="74" s="1"/>
  <c r="M41" i="74"/>
  <c r="N41" i="74" s="1"/>
  <c r="M42" i="74"/>
  <c r="N42" i="74" s="1"/>
  <c r="M43" i="74"/>
  <c r="N43" i="74" s="1"/>
  <c r="M44" i="74"/>
  <c r="N44" i="74" s="1"/>
  <c r="M45" i="74"/>
  <c r="N45" i="74" s="1"/>
  <c r="M46" i="74"/>
  <c r="N46" i="74" s="1"/>
  <c r="M47" i="74"/>
  <c r="N47" i="74" s="1"/>
  <c r="M48" i="74"/>
  <c r="N48" i="74" s="1"/>
  <c r="M49" i="74"/>
  <c r="N49" i="74" s="1"/>
  <c r="M50" i="74"/>
  <c r="N50" i="74" s="1"/>
  <c r="M51" i="74"/>
  <c r="N51" i="74" s="1"/>
  <c r="M52" i="74"/>
  <c r="N52" i="74" s="1"/>
  <c r="M53" i="74"/>
  <c r="N53" i="74" s="1"/>
  <c r="M54" i="74"/>
  <c r="N54" i="74" s="1"/>
  <c r="M55" i="74"/>
  <c r="N55" i="74" s="1"/>
  <c r="M56" i="74"/>
  <c r="N56" i="74" s="1"/>
  <c r="M57" i="74"/>
  <c r="N57" i="74" s="1"/>
  <c r="M58" i="74"/>
  <c r="N58" i="74" s="1"/>
  <c r="M59" i="74"/>
  <c r="N59" i="74" s="1"/>
  <c r="M60" i="74"/>
  <c r="N60" i="74" s="1"/>
  <c r="M61" i="74"/>
  <c r="N61" i="74" s="1"/>
  <c r="M62" i="74"/>
  <c r="N62" i="74" s="1"/>
  <c r="M63" i="74"/>
  <c r="N63" i="74" s="1"/>
  <c r="M64" i="74"/>
  <c r="N64" i="74" s="1"/>
  <c r="M65" i="74"/>
  <c r="N65" i="74" s="1"/>
  <c r="M66" i="74"/>
  <c r="N66" i="74" s="1"/>
  <c r="M67" i="74"/>
  <c r="N67" i="74" s="1"/>
  <c r="M68" i="74"/>
  <c r="N68" i="74" s="1"/>
  <c r="M69" i="74"/>
  <c r="N69" i="74" s="1"/>
  <c r="M70" i="74"/>
  <c r="N70" i="74" s="1"/>
  <c r="M71" i="74"/>
  <c r="N71" i="74" s="1"/>
  <c r="M72" i="74"/>
  <c r="M73" i="74"/>
  <c r="N73" i="74" s="1"/>
  <c r="M74" i="74"/>
  <c r="N74" i="74" s="1"/>
  <c r="M75" i="74"/>
  <c r="N75" i="74" s="1"/>
  <c r="M76" i="74"/>
  <c r="N76" i="74" s="1"/>
  <c r="M77" i="74"/>
  <c r="N77" i="74" s="1"/>
  <c r="M78" i="74"/>
  <c r="N78" i="74" s="1"/>
  <c r="M79" i="74"/>
  <c r="N79" i="74" s="1"/>
  <c r="M80" i="74"/>
  <c r="N80" i="74" s="1"/>
  <c r="M81" i="74"/>
  <c r="N81" i="74" s="1"/>
  <c r="M82" i="74"/>
  <c r="N82" i="74" s="1"/>
  <c r="M83" i="74"/>
  <c r="N83" i="74" s="1"/>
  <c r="M84" i="74"/>
  <c r="N84" i="74" s="1"/>
  <c r="M85" i="74"/>
  <c r="N85" i="74" s="1"/>
  <c r="M86" i="74"/>
  <c r="N86" i="74" s="1"/>
  <c r="M87" i="74"/>
  <c r="N87" i="74" s="1"/>
  <c r="M88" i="74"/>
  <c r="N88" i="74" s="1"/>
  <c r="M89" i="74"/>
  <c r="N89" i="74" s="1"/>
  <c r="M90" i="74"/>
  <c r="N90" i="74" s="1"/>
  <c r="M91" i="74"/>
  <c r="N91" i="74" s="1"/>
  <c r="M92" i="74"/>
  <c r="N92" i="74" s="1"/>
  <c r="M93" i="74"/>
  <c r="N93" i="74" s="1"/>
  <c r="M94" i="74"/>
  <c r="N94" i="74" s="1"/>
  <c r="M95" i="74"/>
  <c r="N95" i="74" s="1"/>
  <c r="M96" i="74"/>
  <c r="N96" i="74" s="1"/>
  <c r="M97" i="74"/>
  <c r="N97" i="74" s="1"/>
  <c r="M98" i="74"/>
  <c r="N98" i="74" s="1"/>
  <c r="M99" i="74"/>
  <c r="N99" i="74" s="1"/>
  <c r="M100" i="74"/>
  <c r="N100" i="74" s="1"/>
  <c r="M101" i="74"/>
  <c r="N101" i="74" s="1"/>
  <c r="M102" i="74"/>
  <c r="N102" i="74" s="1"/>
  <c r="M103" i="74"/>
  <c r="N103" i="74" s="1"/>
  <c r="M104" i="74"/>
  <c r="N104" i="74" s="1"/>
  <c r="M105" i="74"/>
  <c r="N105" i="74" s="1"/>
  <c r="M106" i="74"/>
  <c r="N106" i="74" s="1"/>
  <c r="M107" i="74"/>
  <c r="N107" i="74" s="1"/>
  <c r="M108" i="74"/>
  <c r="N108" i="74" s="1"/>
  <c r="M109" i="74"/>
  <c r="N109" i="74" s="1"/>
  <c r="M110" i="74"/>
  <c r="N110" i="74" s="1"/>
  <c r="M111" i="74"/>
  <c r="N111" i="74" s="1"/>
  <c r="M112" i="74"/>
  <c r="M113" i="74"/>
  <c r="N113" i="74" s="1"/>
  <c r="M114" i="74"/>
  <c r="N114" i="74" s="1"/>
  <c r="M116" i="74"/>
  <c r="N116" i="74" s="1"/>
  <c r="M117" i="74"/>
  <c r="N117" i="74" s="1"/>
  <c r="M118" i="74"/>
  <c r="N118" i="74" s="1"/>
  <c r="M119" i="74"/>
  <c r="N119" i="74" s="1"/>
  <c r="M120" i="74"/>
  <c r="N120" i="74" s="1"/>
  <c r="M121" i="74"/>
  <c r="N121" i="74" s="1"/>
  <c r="M122" i="74"/>
  <c r="N122" i="74" s="1"/>
  <c r="M123" i="74"/>
  <c r="N123" i="74" s="1"/>
  <c r="M124" i="74"/>
  <c r="N124" i="74" s="1"/>
  <c r="M125" i="74"/>
  <c r="N125" i="74" s="1"/>
  <c r="M126" i="74"/>
  <c r="N126" i="74" s="1"/>
  <c r="M127" i="74"/>
  <c r="N127" i="74" s="1"/>
  <c r="M128" i="74"/>
  <c r="N128" i="74" s="1"/>
  <c r="M129" i="74"/>
  <c r="N129" i="74" s="1"/>
  <c r="M130" i="74"/>
  <c r="N130" i="74" s="1"/>
  <c r="M131" i="74"/>
  <c r="N131" i="74" s="1"/>
  <c r="M132" i="74"/>
  <c r="N132" i="74" s="1"/>
  <c r="M133" i="74"/>
  <c r="N133" i="74" s="1"/>
  <c r="M134" i="74"/>
  <c r="N134" i="74" s="1"/>
  <c r="M135" i="74"/>
  <c r="N135" i="74" s="1"/>
  <c r="M136" i="74"/>
  <c r="N136" i="74" s="1"/>
  <c r="M137" i="74"/>
  <c r="N137" i="74" s="1"/>
  <c r="M138" i="74"/>
  <c r="N138" i="74" s="1"/>
  <c r="M139" i="74"/>
  <c r="N139" i="74" s="1"/>
  <c r="M140" i="74"/>
  <c r="N140" i="74" s="1"/>
  <c r="M141" i="74"/>
  <c r="N141" i="74" s="1"/>
  <c r="M142" i="74"/>
  <c r="N142" i="74" s="1"/>
  <c r="M143" i="74"/>
  <c r="N143" i="74" s="1"/>
  <c r="M144" i="74"/>
  <c r="N144" i="74" s="1"/>
  <c r="M145" i="74"/>
  <c r="N145" i="74" s="1"/>
  <c r="M146" i="74"/>
  <c r="N146" i="74" s="1"/>
  <c r="M147" i="74"/>
  <c r="N147" i="74" s="1"/>
  <c r="M148" i="74"/>
  <c r="N148" i="74" s="1"/>
  <c r="M149" i="74"/>
  <c r="N149" i="74" s="1"/>
  <c r="M150" i="74"/>
  <c r="N150" i="74" s="1"/>
  <c r="M151" i="74"/>
  <c r="N151" i="74" s="1"/>
  <c r="M152" i="74"/>
  <c r="N152" i="74" s="1"/>
  <c r="M153" i="74"/>
  <c r="N153" i="74" s="1"/>
  <c r="M154" i="74"/>
  <c r="N154" i="74" s="1"/>
  <c r="M155" i="74"/>
  <c r="N155" i="74" s="1"/>
  <c r="M156" i="74"/>
  <c r="M157" i="74"/>
  <c r="N157" i="74" s="1"/>
  <c r="M158" i="74"/>
  <c r="N158" i="74" s="1"/>
  <c r="M159" i="74"/>
  <c r="N159" i="74" s="1"/>
  <c r="M160" i="74"/>
  <c r="N160" i="74" s="1"/>
  <c r="M161" i="74"/>
  <c r="N161" i="74" s="1"/>
  <c r="M162" i="74"/>
  <c r="M163" i="74"/>
  <c r="N163" i="74" s="1"/>
  <c r="M11" i="74"/>
  <c r="D12" i="74"/>
  <c r="F12" i="74" s="1"/>
  <c r="D13" i="74"/>
  <c r="F13" i="74" s="1"/>
  <c r="D14" i="74"/>
  <c r="F14" i="74" s="1"/>
  <c r="D15" i="74"/>
  <c r="F15" i="74" s="1"/>
  <c r="D16" i="74"/>
  <c r="F16" i="74" s="1"/>
  <c r="D17" i="74"/>
  <c r="F17" i="74" s="1"/>
  <c r="D18" i="74"/>
  <c r="F18" i="74" s="1"/>
  <c r="D19" i="74"/>
  <c r="F19" i="74" s="1"/>
  <c r="D20" i="74"/>
  <c r="F20" i="74" s="1"/>
  <c r="D21" i="74"/>
  <c r="F21" i="74" s="1"/>
  <c r="D22" i="74"/>
  <c r="F22" i="74" s="1"/>
  <c r="D23" i="74"/>
  <c r="F23" i="74" s="1"/>
  <c r="D24" i="74"/>
  <c r="F24" i="74" s="1"/>
  <c r="D25" i="74"/>
  <c r="F25" i="74" s="1"/>
  <c r="D26" i="74"/>
  <c r="F26" i="74" s="1"/>
  <c r="D27" i="74"/>
  <c r="F27" i="74" s="1"/>
  <c r="D28" i="74"/>
  <c r="F28" i="74" s="1"/>
  <c r="D29" i="74"/>
  <c r="F29" i="74" s="1"/>
  <c r="D30" i="74"/>
  <c r="F30" i="74" s="1"/>
  <c r="D31" i="74"/>
  <c r="F31" i="74" s="1"/>
  <c r="D32" i="74"/>
  <c r="F32" i="74" s="1"/>
  <c r="D33" i="74"/>
  <c r="F33" i="74" s="1"/>
  <c r="D34" i="74"/>
  <c r="F34" i="74" s="1"/>
  <c r="D35" i="74"/>
  <c r="F35" i="74" s="1"/>
  <c r="D36" i="74"/>
  <c r="F36" i="74" s="1"/>
  <c r="D37" i="74"/>
  <c r="F37" i="74" s="1"/>
  <c r="D38" i="74"/>
  <c r="F38" i="74" s="1"/>
  <c r="D39" i="74"/>
  <c r="F39" i="74" s="1"/>
  <c r="D40" i="74"/>
  <c r="F40" i="74" s="1"/>
  <c r="D41" i="74"/>
  <c r="F41" i="74" s="1"/>
  <c r="D42" i="74"/>
  <c r="F42" i="74" s="1"/>
  <c r="D43" i="74"/>
  <c r="F43" i="74" s="1"/>
  <c r="D44" i="74"/>
  <c r="F44" i="74" s="1"/>
  <c r="D45" i="74"/>
  <c r="F45" i="74" s="1"/>
  <c r="D46" i="74"/>
  <c r="F46" i="74" s="1"/>
  <c r="D47" i="74"/>
  <c r="F47" i="74" s="1"/>
  <c r="D48" i="74"/>
  <c r="F48" i="74" s="1"/>
  <c r="D49" i="74"/>
  <c r="F49" i="74" s="1"/>
  <c r="D50" i="74"/>
  <c r="F50" i="74" s="1"/>
  <c r="D51" i="74"/>
  <c r="F51" i="74" s="1"/>
  <c r="D52" i="74"/>
  <c r="F52" i="74" s="1"/>
  <c r="D53" i="74"/>
  <c r="F53" i="74" s="1"/>
  <c r="D54" i="74"/>
  <c r="F54" i="74" s="1"/>
  <c r="D55" i="74"/>
  <c r="F55" i="74" s="1"/>
  <c r="D56" i="74"/>
  <c r="F56" i="74" s="1"/>
  <c r="D57" i="74"/>
  <c r="F57" i="74" s="1"/>
  <c r="D58" i="74"/>
  <c r="F58" i="74" s="1"/>
  <c r="D59" i="74"/>
  <c r="F59" i="74" s="1"/>
  <c r="D60" i="74"/>
  <c r="F60" i="74" s="1"/>
  <c r="D61" i="74"/>
  <c r="F61" i="74" s="1"/>
  <c r="D62" i="74"/>
  <c r="F62" i="74" s="1"/>
  <c r="D63" i="74"/>
  <c r="F63" i="74" s="1"/>
  <c r="D64" i="74"/>
  <c r="F64" i="74" s="1"/>
  <c r="D65" i="74"/>
  <c r="F65" i="74" s="1"/>
  <c r="D66" i="74"/>
  <c r="F66" i="74" s="1"/>
  <c r="D67" i="74"/>
  <c r="F67" i="74" s="1"/>
  <c r="D68" i="74"/>
  <c r="F68" i="74" s="1"/>
  <c r="D69" i="74"/>
  <c r="F69" i="74" s="1"/>
  <c r="D70" i="74"/>
  <c r="F70" i="74" s="1"/>
  <c r="D71" i="74"/>
  <c r="F71" i="74" s="1"/>
  <c r="F72" i="74"/>
  <c r="D73" i="74"/>
  <c r="F73" i="74" s="1"/>
  <c r="D74" i="74"/>
  <c r="F74" i="74" s="1"/>
  <c r="D75" i="74"/>
  <c r="F75" i="74" s="1"/>
  <c r="D76" i="74"/>
  <c r="F76" i="74" s="1"/>
  <c r="D77" i="74"/>
  <c r="F77" i="74" s="1"/>
  <c r="D78" i="74"/>
  <c r="F78" i="74" s="1"/>
  <c r="D79" i="74"/>
  <c r="F79" i="74" s="1"/>
  <c r="D80" i="74"/>
  <c r="F80" i="74" s="1"/>
  <c r="D81" i="74"/>
  <c r="F81" i="74" s="1"/>
  <c r="D82" i="74"/>
  <c r="F82" i="74" s="1"/>
  <c r="D83" i="74"/>
  <c r="F83" i="74" s="1"/>
  <c r="D84" i="74"/>
  <c r="F84" i="74" s="1"/>
  <c r="D85" i="74"/>
  <c r="F85" i="74" s="1"/>
  <c r="D86" i="74"/>
  <c r="F86" i="74" s="1"/>
  <c r="D87" i="74"/>
  <c r="F87" i="74" s="1"/>
  <c r="D88" i="74"/>
  <c r="F88" i="74" s="1"/>
  <c r="D89" i="74"/>
  <c r="F89" i="74" s="1"/>
  <c r="D90" i="74"/>
  <c r="F90" i="74" s="1"/>
  <c r="D91" i="74"/>
  <c r="F91" i="74" s="1"/>
  <c r="D92" i="74"/>
  <c r="F92" i="74" s="1"/>
  <c r="D93" i="74"/>
  <c r="F93" i="74" s="1"/>
  <c r="D94" i="74"/>
  <c r="F94" i="74" s="1"/>
  <c r="D95" i="74"/>
  <c r="F95" i="74" s="1"/>
  <c r="F96" i="74"/>
  <c r="D97" i="74"/>
  <c r="F97" i="74" s="1"/>
  <c r="D98" i="74"/>
  <c r="F98" i="74" s="1"/>
  <c r="D99" i="74"/>
  <c r="F99" i="74" s="1"/>
  <c r="D100" i="74"/>
  <c r="F100" i="74" s="1"/>
  <c r="D101" i="74"/>
  <c r="F101" i="74" s="1"/>
  <c r="D102" i="74"/>
  <c r="F102" i="74" s="1"/>
  <c r="D103" i="74"/>
  <c r="F103" i="74" s="1"/>
  <c r="D104" i="74"/>
  <c r="F104" i="74" s="1"/>
  <c r="D105" i="74"/>
  <c r="F105" i="74" s="1"/>
  <c r="D106" i="74"/>
  <c r="F106" i="74" s="1"/>
  <c r="D107" i="74"/>
  <c r="F107" i="74" s="1"/>
  <c r="D108" i="74"/>
  <c r="F108" i="74" s="1"/>
  <c r="D109" i="74"/>
  <c r="F109" i="74" s="1"/>
  <c r="D110" i="74"/>
  <c r="F110" i="74" s="1"/>
  <c r="D111" i="74"/>
  <c r="F111" i="74" s="1"/>
  <c r="D112" i="74"/>
  <c r="F112" i="74" s="1"/>
  <c r="D113" i="74"/>
  <c r="F113" i="74" s="1"/>
  <c r="D114" i="74"/>
  <c r="F114" i="74" s="1"/>
  <c r="D116" i="74"/>
  <c r="F116" i="74" s="1"/>
  <c r="D117" i="74"/>
  <c r="F117" i="74" s="1"/>
  <c r="D118" i="74"/>
  <c r="F118" i="74" s="1"/>
  <c r="D119" i="74"/>
  <c r="F119" i="74" s="1"/>
  <c r="D120" i="74"/>
  <c r="F120" i="74" s="1"/>
  <c r="D121" i="74"/>
  <c r="F121" i="74" s="1"/>
  <c r="D122" i="74"/>
  <c r="F122" i="74" s="1"/>
  <c r="D123" i="74"/>
  <c r="F123" i="74" s="1"/>
  <c r="D124" i="74"/>
  <c r="F124" i="74" s="1"/>
  <c r="D125" i="74"/>
  <c r="F125" i="74" s="1"/>
  <c r="D126" i="74"/>
  <c r="F126" i="74" s="1"/>
  <c r="D127" i="74"/>
  <c r="F127" i="74" s="1"/>
  <c r="D128" i="74"/>
  <c r="F128" i="74" s="1"/>
  <c r="D129" i="74"/>
  <c r="F129" i="74" s="1"/>
  <c r="D130" i="74"/>
  <c r="F130" i="74" s="1"/>
  <c r="D131" i="74"/>
  <c r="F131" i="74" s="1"/>
  <c r="D132" i="74"/>
  <c r="F132" i="74" s="1"/>
  <c r="D133" i="74"/>
  <c r="F133" i="74" s="1"/>
  <c r="D134" i="74"/>
  <c r="F134" i="74" s="1"/>
  <c r="D135" i="74"/>
  <c r="F135" i="74" s="1"/>
  <c r="D136" i="74"/>
  <c r="F136" i="74" s="1"/>
  <c r="D137" i="74"/>
  <c r="F137" i="74" s="1"/>
  <c r="D138" i="74"/>
  <c r="F138" i="74" s="1"/>
  <c r="D139" i="74"/>
  <c r="F139" i="74" s="1"/>
  <c r="D140" i="74"/>
  <c r="F140" i="74" s="1"/>
  <c r="D141" i="74"/>
  <c r="F141" i="74" s="1"/>
  <c r="D142" i="74"/>
  <c r="F142" i="74" s="1"/>
  <c r="D143" i="74"/>
  <c r="F143" i="74" s="1"/>
  <c r="D144" i="74"/>
  <c r="F144" i="74" s="1"/>
  <c r="D145" i="74"/>
  <c r="F145" i="74" s="1"/>
  <c r="D146" i="74"/>
  <c r="F146" i="74" s="1"/>
  <c r="D147" i="74"/>
  <c r="F147" i="74" s="1"/>
  <c r="D148" i="74"/>
  <c r="F148" i="74" s="1"/>
  <c r="D149" i="74"/>
  <c r="F149" i="74" s="1"/>
  <c r="D150" i="74"/>
  <c r="F150" i="74" s="1"/>
  <c r="D151" i="74"/>
  <c r="F151" i="74" s="1"/>
  <c r="D152" i="74"/>
  <c r="F152" i="74" s="1"/>
  <c r="D153" i="74"/>
  <c r="F153" i="74" s="1"/>
  <c r="D154" i="74"/>
  <c r="F154" i="74" s="1"/>
  <c r="D155" i="74"/>
  <c r="F155" i="74" s="1"/>
  <c r="D156" i="74"/>
  <c r="F156" i="74" s="1"/>
  <c r="D157" i="74"/>
  <c r="F157" i="74" s="1"/>
  <c r="D158" i="74"/>
  <c r="F158" i="74" s="1"/>
  <c r="D159" i="74"/>
  <c r="F159" i="74" s="1"/>
  <c r="D160" i="74"/>
  <c r="F160" i="74" s="1"/>
  <c r="D161" i="74"/>
  <c r="F161" i="74" s="1"/>
  <c r="D162" i="74"/>
  <c r="F162" i="74" s="1"/>
  <c r="D163" i="74"/>
  <c r="F163" i="74" s="1"/>
  <c r="D11" i="74"/>
  <c r="F11" i="74" s="1"/>
  <c r="M12" i="73"/>
  <c r="M13" i="73"/>
  <c r="M14" i="73"/>
  <c r="M15" i="73"/>
  <c r="M16" i="73"/>
  <c r="M17" i="73"/>
  <c r="N17" i="73" s="1"/>
  <c r="M18" i="73"/>
  <c r="M19" i="73"/>
  <c r="M20" i="73"/>
  <c r="M21" i="73"/>
  <c r="M22" i="73"/>
  <c r="M23" i="73"/>
  <c r="M24" i="73"/>
  <c r="M25" i="73"/>
  <c r="M26" i="73"/>
  <c r="M27" i="73"/>
  <c r="M28" i="73"/>
  <c r="M29" i="73"/>
  <c r="M30" i="73"/>
  <c r="M31" i="73"/>
  <c r="N31" i="73" s="1"/>
  <c r="M32" i="73"/>
  <c r="M33" i="73"/>
  <c r="M34" i="73"/>
  <c r="M35" i="73"/>
  <c r="M36" i="73"/>
  <c r="N36" i="73" s="1"/>
  <c r="M37" i="73"/>
  <c r="N37" i="73" s="1"/>
  <c r="M38" i="73"/>
  <c r="M39" i="73"/>
  <c r="M40" i="73"/>
  <c r="M41" i="73"/>
  <c r="M42" i="73"/>
  <c r="M43" i="73"/>
  <c r="N43" i="73" s="1"/>
  <c r="M44" i="73"/>
  <c r="N44" i="73" s="1"/>
  <c r="M45" i="73"/>
  <c r="N45" i="73" s="1"/>
  <c r="M46" i="73"/>
  <c r="N46" i="73" s="1"/>
  <c r="M47" i="73"/>
  <c r="N47" i="73" s="1"/>
  <c r="M48" i="73"/>
  <c r="N48" i="73" s="1"/>
  <c r="M49" i="73"/>
  <c r="N49" i="73" s="1"/>
  <c r="M50" i="73"/>
  <c r="N50" i="73" s="1"/>
  <c r="M51" i="73"/>
  <c r="N51" i="73" s="1"/>
  <c r="M52" i="73"/>
  <c r="N52" i="73" s="1"/>
  <c r="M53" i="73"/>
  <c r="N53" i="73" s="1"/>
  <c r="M54" i="73"/>
  <c r="N54" i="73" s="1"/>
  <c r="M55" i="73"/>
  <c r="N55" i="73" s="1"/>
  <c r="M56" i="73"/>
  <c r="N56" i="73" s="1"/>
  <c r="M57" i="73"/>
  <c r="N57" i="73" s="1"/>
  <c r="M58" i="73"/>
  <c r="N58" i="73" s="1"/>
  <c r="M59" i="73"/>
  <c r="N59" i="73" s="1"/>
  <c r="M60" i="73"/>
  <c r="N60" i="73" s="1"/>
  <c r="M61" i="73"/>
  <c r="N61" i="73" s="1"/>
  <c r="M62" i="73"/>
  <c r="N62" i="73" s="1"/>
  <c r="M63" i="73"/>
  <c r="N63" i="73" s="1"/>
  <c r="M64" i="73"/>
  <c r="N64" i="73" s="1"/>
  <c r="M65" i="73"/>
  <c r="N65" i="73" s="1"/>
  <c r="M66" i="73"/>
  <c r="N66" i="73" s="1"/>
  <c r="M67" i="73"/>
  <c r="N67" i="73" s="1"/>
  <c r="M68" i="73"/>
  <c r="N68" i="73" s="1"/>
  <c r="M69" i="73"/>
  <c r="N69" i="73" s="1"/>
  <c r="M70" i="73"/>
  <c r="N70" i="73" s="1"/>
  <c r="M71" i="73"/>
  <c r="N71" i="73" s="1"/>
  <c r="M72" i="73"/>
  <c r="N72" i="73" s="1"/>
  <c r="M73" i="73"/>
  <c r="N73" i="73" s="1"/>
  <c r="M74" i="73"/>
  <c r="N74" i="73" s="1"/>
  <c r="M75" i="73"/>
  <c r="N75" i="73" s="1"/>
  <c r="M76" i="73"/>
  <c r="N76" i="73" s="1"/>
  <c r="M77" i="73"/>
  <c r="N77" i="73" s="1"/>
  <c r="M78" i="73"/>
  <c r="N78" i="73" s="1"/>
  <c r="M79" i="73"/>
  <c r="N79" i="73" s="1"/>
  <c r="M80" i="73"/>
  <c r="N80" i="73" s="1"/>
  <c r="M81" i="73"/>
  <c r="N81" i="73" s="1"/>
  <c r="M82" i="73"/>
  <c r="N82" i="73" s="1"/>
  <c r="M83" i="73"/>
  <c r="N83" i="73" s="1"/>
  <c r="M84" i="73"/>
  <c r="N84" i="73" s="1"/>
  <c r="M85" i="73"/>
  <c r="N85" i="73" s="1"/>
  <c r="M86" i="73"/>
  <c r="N86" i="73" s="1"/>
  <c r="M87" i="73"/>
  <c r="N87" i="73" s="1"/>
  <c r="M88" i="73"/>
  <c r="N88" i="73" s="1"/>
  <c r="M89" i="73"/>
  <c r="N89" i="73" s="1"/>
  <c r="M90" i="73"/>
  <c r="N90" i="73" s="1"/>
  <c r="M91" i="73"/>
  <c r="N91" i="73" s="1"/>
  <c r="M92" i="73"/>
  <c r="N92" i="73" s="1"/>
  <c r="M93" i="73"/>
  <c r="N93" i="73" s="1"/>
  <c r="M94" i="73"/>
  <c r="N94" i="73" s="1"/>
  <c r="M95" i="73"/>
  <c r="N95" i="73" s="1"/>
  <c r="M96" i="73"/>
  <c r="N96" i="73" s="1"/>
  <c r="M97" i="73"/>
  <c r="N97" i="73" s="1"/>
  <c r="M98" i="73"/>
  <c r="N98" i="73" s="1"/>
  <c r="M99" i="73"/>
  <c r="N99" i="73" s="1"/>
  <c r="M100" i="73"/>
  <c r="N100" i="73" s="1"/>
  <c r="M101" i="73"/>
  <c r="N101" i="73" s="1"/>
  <c r="M102" i="73"/>
  <c r="N102" i="73" s="1"/>
  <c r="M103" i="73"/>
  <c r="N103" i="73" s="1"/>
  <c r="M104" i="73"/>
  <c r="N104" i="73" s="1"/>
  <c r="M105" i="73"/>
  <c r="N105" i="73" s="1"/>
  <c r="M106" i="73"/>
  <c r="N106" i="73" s="1"/>
  <c r="M107" i="73"/>
  <c r="N107" i="73" s="1"/>
  <c r="M108" i="73"/>
  <c r="N108" i="73" s="1"/>
  <c r="M109" i="73"/>
  <c r="N109" i="73" s="1"/>
  <c r="M110" i="73"/>
  <c r="N110" i="73" s="1"/>
  <c r="M111" i="73"/>
  <c r="N111" i="73" s="1"/>
  <c r="M112" i="73"/>
  <c r="N112" i="73" s="1"/>
  <c r="M113" i="73"/>
  <c r="N113" i="73" s="1"/>
  <c r="M114" i="73"/>
  <c r="N114" i="73" s="1"/>
  <c r="M115" i="73"/>
  <c r="N115" i="73" s="1"/>
  <c r="M116" i="73"/>
  <c r="N116" i="73" s="1"/>
  <c r="M117" i="73"/>
  <c r="N117" i="73" s="1"/>
  <c r="M118" i="73"/>
  <c r="N118" i="73" s="1"/>
  <c r="M119" i="73"/>
  <c r="N119" i="73" s="1"/>
  <c r="M120" i="73"/>
  <c r="N120" i="73" s="1"/>
  <c r="M121" i="73"/>
  <c r="N121" i="73" s="1"/>
  <c r="M122" i="73"/>
  <c r="N122" i="73" s="1"/>
  <c r="M123" i="73"/>
  <c r="N123" i="73" s="1"/>
  <c r="M124" i="73"/>
  <c r="N124" i="73" s="1"/>
  <c r="M125" i="73"/>
  <c r="N125" i="73" s="1"/>
  <c r="M126" i="73"/>
  <c r="N126" i="73" s="1"/>
  <c r="M127" i="73"/>
  <c r="N127" i="73" s="1"/>
  <c r="M128" i="73"/>
  <c r="N128" i="73" s="1"/>
  <c r="M129" i="73"/>
  <c r="N129" i="73" s="1"/>
  <c r="M130" i="73"/>
  <c r="N130" i="73" s="1"/>
  <c r="M131" i="73"/>
  <c r="N131" i="73" s="1"/>
  <c r="M132" i="73"/>
  <c r="N132" i="73" s="1"/>
  <c r="M133" i="73"/>
  <c r="N133" i="73" s="1"/>
  <c r="M134" i="73"/>
  <c r="N134" i="73" s="1"/>
  <c r="M135" i="73"/>
  <c r="N135" i="73" s="1"/>
  <c r="M136" i="73"/>
  <c r="N136" i="73" s="1"/>
  <c r="M137" i="73"/>
  <c r="N137" i="73" s="1"/>
  <c r="M138" i="73"/>
  <c r="N138" i="73" s="1"/>
  <c r="M139" i="73"/>
  <c r="N139" i="73" s="1"/>
  <c r="M140" i="73"/>
  <c r="N140" i="73" s="1"/>
  <c r="M141" i="73"/>
  <c r="N141" i="73" s="1"/>
  <c r="M142" i="73"/>
  <c r="N142" i="73" s="1"/>
  <c r="M143" i="73"/>
  <c r="N143" i="73" s="1"/>
  <c r="M144" i="73"/>
  <c r="N144" i="73" s="1"/>
  <c r="M145" i="73"/>
  <c r="N145" i="73" s="1"/>
  <c r="M146" i="73"/>
  <c r="N146" i="73" s="1"/>
  <c r="M147" i="73"/>
  <c r="N147" i="73" s="1"/>
  <c r="M148" i="73"/>
  <c r="N148" i="73" s="1"/>
  <c r="M149" i="73"/>
  <c r="N149" i="73" s="1"/>
  <c r="M150" i="73"/>
  <c r="N150" i="73" s="1"/>
  <c r="M151" i="73"/>
  <c r="N151" i="73" s="1"/>
  <c r="M152" i="73"/>
  <c r="M153" i="73"/>
  <c r="M154" i="73"/>
  <c r="M155" i="73"/>
  <c r="M156" i="73"/>
  <c r="M157" i="73"/>
  <c r="M158" i="73"/>
  <c r="M159" i="73"/>
  <c r="M160" i="73"/>
  <c r="M161" i="73"/>
  <c r="M162" i="73"/>
  <c r="M163" i="73"/>
  <c r="M11" i="73"/>
  <c r="D12" i="73"/>
  <c r="F12" i="73" s="1"/>
  <c r="D13" i="73"/>
  <c r="F13" i="73" s="1"/>
  <c r="D14" i="73"/>
  <c r="F14" i="73" s="1"/>
  <c r="D15" i="73"/>
  <c r="F15" i="73" s="1"/>
  <c r="D16" i="73"/>
  <c r="F16" i="73" s="1"/>
  <c r="D17" i="73"/>
  <c r="F17" i="73" s="1"/>
  <c r="D18" i="73"/>
  <c r="F18" i="73" s="1"/>
  <c r="D19" i="73"/>
  <c r="F19" i="73" s="1"/>
  <c r="D20" i="73"/>
  <c r="F20" i="73" s="1"/>
  <c r="D21" i="73"/>
  <c r="F21" i="73" s="1"/>
  <c r="D22" i="73"/>
  <c r="F22" i="73" s="1"/>
  <c r="D23" i="73"/>
  <c r="F23" i="73" s="1"/>
  <c r="D24" i="73"/>
  <c r="F24" i="73" s="1"/>
  <c r="D25" i="73"/>
  <c r="F25" i="73" s="1"/>
  <c r="D26" i="73"/>
  <c r="F26" i="73" s="1"/>
  <c r="D27" i="73"/>
  <c r="F27" i="73" s="1"/>
  <c r="D28" i="73"/>
  <c r="F28" i="73" s="1"/>
  <c r="D29" i="73"/>
  <c r="F29" i="73" s="1"/>
  <c r="D30" i="73"/>
  <c r="F30" i="73" s="1"/>
  <c r="D31" i="73"/>
  <c r="F31" i="73" s="1"/>
  <c r="D32" i="73"/>
  <c r="F32" i="73" s="1"/>
  <c r="D33" i="73"/>
  <c r="F33" i="73" s="1"/>
  <c r="D34" i="73"/>
  <c r="F34" i="73" s="1"/>
  <c r="D35" i="73"/>
  <c r="F35" i="73" s="1"/>
  <c r="D36" i="73"/>
  <c r="F36" i="73" s="1"/>
  <c r="D37" i="73"/>
  <c r="F37" i="73" s="1"/>
  <c r="D38" i="73"/>
  <c r="F38" i="73" s="1"/>
  <c r="D39" i="73"/>
  <c r="F39" i="73" s="1"/>
  <c r="D40" i="73"/>
  <c r="F40" i="73" s="1"/>
  <c r="D41" i="73"/>
  <c r="F41" i="73" s="1"/>
  <c r="D42" i="73"/>
  <c r="F42" i="73" s="1"/>
  <c r="D43" i="73"/>
  <c r="F43" i="73" s="1"/>
  <c r="D44" i="73"/>
  <c r="F44" i="73" s="1"/>
  <c r="D45" i="73"/>
  <c r="F45" i="73" s="1"/>
  <c r="D46" i="73"/>
  <c r="F46" i="73" s="1"/>
  <c r="D47" i="73"/>
  <c r="F47" i="73" s="1"/>
  <c r="D48" i="73"/>
  <c r="F48" i="73" s="1"/>
  <c r="D49" i="73"/>
  <c r="F49" i="73" s="1"/>
  <c r="D50" i="73"/>
  <c r="F50" i="73" s="1"/>
  <c r="D51" i="73"/>
  <c r="F51" i="73" s="1"/>
  <c r="D52" i="73"/>
  <c r="F52" i="73" s="1"/>
  <c r="D53" i="73"/>
  <c r="F53" i="73" s="1"/>
  <c r="D54" i="73"/>
  <c r="F54" i="73" s="1"/>
  <c r="D55" i="73"/>
  <c r="F55" i="73" s="1"/>
  <c r="D56" i="73"/>
  <c r="F56" i="73" s="1"/>
  <c r="D57" i="73"/>
  <c r="F57" i="73" s="1"/>
  <c r="D58" i="73"/>
  <c r="F58" i="73" s="1"/>
  <c r="D59" i="73"/>
  <c r="F59" i="73" s="1"/>
  <c r="D60" i="73"/>
  <c r="F60" i="73" s="1"/>
  <c r="D61" i="73"/>
  <c r="F61" i="73" s="1"/>
  <c r="D62" i="73"/>
  <c r="F62" i="73" s="1"/>
  <c r="D63" i="73"/>
  <c r="F63" i="73" s="1"/>
  <c r="D64" i="73"/>
  <c r="F64" i="73" s="1"/>
  <c r="D65" i="73"/>
  <c r="F65" i="73" s="1"/>
  <c r="D66" i="73"/>
  <c r="F66" i="73" s="1"/>
  <c r="D67" i="73"/>
  <c r="F67" i="73" s="1"/>
  <c r="D68" i="73"/>
  <c r="F68" i="73" s="1"/>
  <c r="D69" i="73"/>
  <c r="F69" i="73" s="1"/>
  <c r="D70" i="73"/>
  <c r="F70" i="73" s="1"/>
  <c r="D71" i="73"/>
  <c r="F71" i="73" s="1"/>
  <c r="D72" i="73"/>
  <c r="F72" i="73" s="1"/>
  <c r="D73" i="73"/>
  <c r="F73" i="73" s="1"/>
  <c r="D74" i="73"/>
  <c r="F74" i="73" s="1"/>
  <c r="D75" i="73"/>
  <c r="F75" i="73" s="1"/>
  <c r="D76" i="73"/>
  <c r="F76" i="73" s="1"/>
  <c r="D77" i="73"/>
  <c r="F77" i="73" s="1"/>
  <c r="D78" i="73"/>
  <c r="F78" i="73" s="1"/>
  <c r="D79" i="73"/>
  <c r="F79" i="73" s="1"/>
  <c r="D80" i="73"/>
  <c r="F80" i="73" s="1"/>
  <c r="D81" i="73"/>
  <c r="F81" i="73" s="1"/>
  <c r="D82" i="73"/>
  <c r="F82" i="73" s="1"/>
  <c r="D83" i="73"/>
  <c r="F83" i="73" s="1"/>
  <c r="D84" i="73"/>
  <c r="F84" i="73" s="1"/>
  <c r="D85" i="73"/>
  <c r="F85" i="73" s="1"/>
  <c r="D86" i="73"/>
  <c r="F86" i="73" s="1"/>
  <c r="D87" i="73"/>
  <c r="F87" i="73" s="1"/>
  <c r="D88" i="73"/>
  <c r="F88" i="73" s="1"/>
  <c r="D89" i="73"/>
  <c r="F89" i="73" s="1"/>
  <c r="D90" i="73"/>
  <c r="F90" i="73" s="1"/>
  <c r="D91" i="73"/>
  <c r="F91" i="73" s="1"/>
  <c r="D92" i="73"/>
  <c r="F92" i="73" s="1"/>
  <c r="D93" i="73"/>
  <c r="F93" i="73" s="1"/>
  <c r="D94" i="73"/>
  <c r="F94" i="73" s="1"/>
  <c r="D95" i="73"/>
  <c r="F95" i="73" s="1"/>
  <c r="D96" i="73"/>
  <c r="F96" i="73" s="1"/>
  <c r="D97" i="73"/>
  <c r="F97" i="73" s="1"/>
  <c r="D98" i="73"/>
  <c r="F98" i="73" s="1"/>
  <c r="D99" i="73"/>
  <c r="F99" i="73" s="1"/>
  <c r="D100" i="73"/>
  <c r="F100" i="73" s="1"/>
  <c r="D101" i="73"/>
  <c r="F101" i="73" s="1"/>
  <c r="D102" i="73"/>
  <c r="F102" i="73" s="1"/>
  <c r="D103" i="73"/>
  <c r="F103" i="73" s="1"/>
  <c r="D104" i="73"/>
  <c r="F104" i="73" s="1"/>
  <c r="D105" i="73"/>
  <c r="F105" i="73" s="1"/>
  <c r="D106" i="73"/>
  <c r="F106" i="73" s="1"/>
  <c r="D107" i="73"/>
  <c r="F107" i="73" s="1"/>
  <c r="D108" i="73"/>
  <c r="F108" i="73" s="1"/>
  <c r="D109" i="73"/>
  <c r="F109" i="73" s="1"/>
  <c r="D110" i="73"/>
  <c r="F110" i="73" s="1"/>
  <c r="D111" i="73"/>
  <c r="F111" i="73" s="1"/>
  <c r="D112" i="73"/>
  <c r="F112" i="73" s="1"/>
  <c r="D113" i="73"/>
  <c r="F113" i="73" s="1"/>
  <c r="D114" i="73"/>
  <c r="F114" i="73" s="1"/>
  <c r="D115" i="73"/>
  <c r="F115" i="73" s="1"/>
  <c r="D116" i="73"/>
  <c r="F116" i="73" s="1"/>
  <c r="D117" i="73"/>
  <c r="F117" i="73" s="1"/>
  <c r="D118" i="73"/>
  <c r="F118" i="73" s="1"/>
  <c r="D119" i="73"/>
  <c r="F119" i="73" s="1"/>
  <c r="D120" i="73"/>
  <c r="F120" i="73" s="1"/>
  <c r="D121" i="73"/>
  <c r="F121" i="73" s="1"/>
  <c r="D122" i="73"/>
  <c r="F122" i="73" s="1"/>
  <c r="D123" i="73"/>
  <c r="F123" i="73" s="1"/>
  <c r="D124" i="73"/>
  <c r="F124" i="73" s="1"/>
  <c r="D125" i="73"/>
  <c r="F125" i="73" s="1"/>
  <c r="D126" i="73"/>
  <c r="F126" i="73" s="1"/>
  <c r="D127" i="73"/>
  <c r="F127" i="73" s="1"/>
  <c r="D128" i="73"/>
  <c r="F128" i="73" s="1"/>
  <c r="D129" i="73"/>
  <c r="F129" i="73" s="1"/>
  <c r="D130" i="73"/>
  <c r="F130" i="73" s="1"/>
  <c r="D131" i="73"/>
  <c r="F131" i="73" s="1"/>
  <c r="D132" i="73"/>
  <c r="F132" i="73" s="1"/>
  <c r="D133" i="73"/>
  <c r="F133" i="73" s="1"/>
  <c r="D134" i="73"/>
  <c r="F134" i="73" s="1"/>
  <c r="D135" i="73"/>
  <c r="F135" i="73" s="1"/>
  <c r="D136" i="73"/>
  <c r="F136" i="73" s="1"/>
  <c r="D137" i="73"/>
  <c r="F137" i="73" s="1"/>
  <c r="D138" i="73"/>
  <c r="F138" i="73" s="1"/>
  <c r="D139" i="73"/>
  <c r="F139" i="73" s="1"/>
  <c r="D140" i="73"/>
  <c r="F140" i="73" s="1"/>
  <c r="D141" i="73"/>
  <c r="F141" i="73" s="1"/>
  <c r="D142" i="73"/>
  <c r="F142" i="73" s="1"/>
  <c r="D143" i="73"/>
  <c r="F143" i="73" s="1"/>
  <c r="D144" i="73"/>
  <c r="F144" i="73" s="1"/>
  <c r="D145" i="73"/>
  <c r="F145" i="73" s="1"/>
  <c r="D146" i="73"/>
  <c r="F146" i="73" s="1"/>
  <c r="D147" i="73"/>
  <c r="F147" i="73" s="1"/>
  <c r="D148" i="73"/>
  <c r="F148" i="73" s="1"/>
  <c r="D149" i="73"/>
  <c r="F149" i="73" s="1"/>
  <c r="D150" i="73"/>
  <c r="F150" i="73" s="1"/>
  <c r="D151" i="73"/>
  <c r="F151" i="73" s="1"/>
  <c r="D152" i="73"/>
  <c r="F152" i="73" s="1"/>
  <c r="D153" i="73"/>
  <c r="F153" i="73" s="1"/>
  <c r="D154" i="73"/>
  <c r="F154" i="73" s="1"/>
  <c r="D155" i="73"/>
  <c r="F155" i="73" s="1"/>
  <c r="D156" i="73"/>
  <c r="F156" i="73" s="1"/>
  <c r="D157" i="73"/>
  <c r="F157" i="73" s="1"/>
  <c r="D158" i="73"/>
  <c r="F158" i="73" s="1"/>
  <c r="D159" i="73"/>
  <c r="F159" i="73" s="1"/>
  <c r="D160" i="73"/>
  <c r="F160" i="73" s="1"/>
  <c r="D161" i="73"/>
  <c r="F161" i="73" s="1"/>
  <c r="D162" i="73"/>
  <c r="F162" i="73" s="1"/>
  <c r="D163" i="73"/>
  <c r="F163" i="73" s="1"/>
  <c r="D11" i="73"/>
  <c r="F11" i="73" s="1"/>
  <c r="F78" i="72"/>
  <c r="F146" i="72"/>
  <c r="F151" i="72"/>
  <c r="F154" i="72"/>
  <c r="F159" i="72"/>
  <c r="F162" i="72"/>
  <c r="M12" i="72"/>
  <c r="M13" i="72"/>
  <c r="M14" i="72"/>
  <c r="M15" i="72"/>
  <c r="M16" i="72"/>
  <c r="M17" i="72"/>
  <c r="M18" i="72"/>
  <c r="M19" i="72"/>
  <c r="M20" i="72"/>
  <c r="M21" i="72"/>
  <c r="M22" i="72"/>
  <c r="M23" i="72"/>
  <c r="M24" i="72"/>
  <c r="M25" i="72"/>
  <c r="M26" i="72"/>
  <c r="M27" i="72"/>
  <c r="M28" i="72"/>
  <c r="M29" i="72"/>
  <c r="M30" i="72"/>
  <c r="M31" i="72"/>
  <c r="M32" i="72"/>
  <c r="N32" i="72" s="1"/>
  <c r="M33" i="72"/>
  <c r="M34" i="72"/>
  <c r="M35" i="72"/>
  <c r="M36" i="72"/>
  <c r="M37" i="72"/>
  <c r="M38" i="72"/>
  <c r="M39" i="72"/>
  <c r="M40" i="72"/>
  <c r="M41" i="72"/>
  <c r="M42" i="72"/>
  <c r="M43" i="72"/>
  <c r="M44" i="72"/>
  <c r="N44" i="72" s="1"/>
  <c r="M45" i="72"/>
  <c r="N45" i="72" s="1"/>
  <c r="M46" i="72"/>
  <c r="N46" i="72" s="1"/>
  <c r="M47" i="72"/>
  <c r="N47" i="72" s="1"/>
  <c r="M48" i="72"/>
  <c r="N48" i="72" s="1"/>
  <c r="M49" i="72"/>
  <c r="N49" i="72" s="1"/>
  <c r="M50" i="72"/>
  <c r="N50" i="72" s="1"/>
  <c r="M51" i="72"/>
  <c r="N51" i="72" s="1"/>
  <c r="M52" i="72"/>
  <c r="N52" i="72" s="1"/>
  <c r="M53" i="72"/>
  <c r="N53" i="72" s="1"/>
  <c r="M54" i="72"/>
  <c r="M55" i="72"/>
  <c r="N55" i="72" s="1"/>
  <c r="M56" i="72"/>
  <c r="N56" i="72" s="1"/>
  <c r="M57" i="72"/>
  <c r="N57" i="72" s="1"/>
  <c r="M58" i="72"/>
  <c r="N58" i="72" s="1"/>
  <c r="M59" i="72"/>
  <c r="N59" i="72" s="1"/>
  <c r="M60" i="72"/>
  <c r="N60" i="72" s="1"/>
  <c r="M61" i="72"/>
  <c r="N61" i="72" s="1"/>
  <c r="M62" i="72"/>
  <c r="N62" i="72" s="1"/>
  <c r="M63" i="72"/>
  <c r="N63" i="72" s="1"/>
  <c r="M64" i="72"/>
  <c r="N64" i="72" s="1"/>
  <c r="M65" i="72"/>
  <c r="N65" i="72" s="1"/>
  <c r="M66" i="72"/>
  <c r="N66" i="72" s="1"/>
  <c r="M67" i="72"/>
  <c r="N67" i="72" s="1"/>
  <c r="M68" i="72"/>
  <c r="N68" i="72" s="1"/>
  <c r="M69" i="72"/>
  <c r="N69" i="72" s="1"/>
  <c r="M70" i="72"/>
  <c r="N70" i="72" s="1"/>
  <c r="M71" i="72"/>
  <c r="N71" i="72" s="1"/>
  <c r="M72" i="72"/>
  <c r="N72" i="72" s="1"/>
  <c r="M73" i="72"/>
  <c r="N73" i="72" s="1"/>
  <c r="M74" i="72"/>
  <c r="N74" i="72" s="1"/>
  <c r="M75" i="72"/>
  <c r="N75" i="72" s="1"/>
  <c r="M76" i="72"/>
  <c r="N76" i="72" s="1"/>
  <c r="M77" i="72"/>
  <c r="N77" i="72" s="1"/>
  <c r="M78" i="72"/>
  <c r="N78" i="72" s="1"/>
  <c r="M79" i="72"/>
  <c r="N79" i="72" s="1"/>
  <c r="M80" i="72"/>
  <c r="N80" i="72" s="1"/>
  <c r="M81" i="72"/>
  <c r="N81" i="72" s="1"/>
  <c r="M82" i="72"/>
  <c r="N82" i="72" s="1"/>
  <c r="M83" i="72"/>
  <c r="N83" i="72" s="1"/>
  <c r="M84" i="72"/>
  <c r="N84" i="72" s="1"/>
  <c r="M85" i="72"/>
  <c r="N85" i="72" s="1"/>
  <c r="M86" i="72"/>
  <c r="N86" i="72" s="1"/>
  <c r="M87" i="72"/>
  <c r="N87" i="72" s="1"/>
  <c r="M88" i="72"/>
  <c r="N88" i="72" s="1"/>
  <c r="M89" i="72"/>
  <c r="N89" i="72" s="1"/>
  <c r="M90" i="72"/>
  <c r="M91" i="72"/>
  <c r="N91" i="72" s="1"/>
  <c r="M92" i="72"/>
  <c r="M93" i="72"/>
  <c r="M94" i="72"/>
  <c r="N94" i="72" s="1"/>
  <c r="M95" i="72"/>
  <c r="N95" i="72" s="1"/>
  <c r="M96" i="72"/>
  <c r="N96" i="72" s="1"/>
  <c r="M97" i="72"/>
  <c r="N97" i="72" s="1"/>
  <c r="M98" i="72"/>
  <c r="N98" i="72" s="1"/>
  <c r="M99" i="72"/>
  <c r="N99" i="72" s="1"/>
  <c r="M100" i="72"/>
  <c r="N100" i="72" s="1"/>
  <c r="M101" i="72"/>
  <c r="N101" i="72" s="1"/>
  <c r="M102" i="72"/>
  <c r="N102" i="72" s="1"/>
  <c r="M103" i="72"/>
  <c r="N103" i="72" s="1"/>
  <c r="M104" i="72"/>
  <c r="N104" i="72" s="1"/>
  <c r="M105" i="72"/>
  <c r="N105" i="72" s="1"/>
  <c r="M106" i="72"/>
  <c r="N106" i="72" s="1"/>
  <c r="M107" i="72"/>
  <c r="N107" i="72" s="1"/>
  <c r="M108" i="72"/>
  <c r="N108" i="72" s="1"/>
  <c r="M109" i="72"/>
  <c r="N109" i="72" s="1"/>
  <c r="M110" i="72"/>
  <c r="N110" i="72" s="1"/>
  <c r="M111" i="72"/>
  <c r="N111" i="72" s="1"/>
  <c r="M112" i="72"/>
  <c r="N112" i="72" s="1"/>
  <c r="M113" i="72"/>
  <c r="N113" i="72" s="1"/>
  <c r="M115" i="72"/>
  <c r="N115" i="72" s="1"/>
  <c r="M116" i="72"/>
  <c r="N116" i="72" s="1"/>
  <c r="M117" i="72"/>
  <c r="N117" i="72" s="1"/>
  <c r="M118" i="72"/>
  <c r="N118" i="72" s="1"/>
  <c r="M119" i="72"/>
  <c r="N119" i="72" s="1"/>
  <c r="M120" i="72"/>
  <c r="N120" i="72" s="1"/>
  <c r="M121" i="72"/>
  <c r="N121" i="72" s="1"/>
  <c r="M122" i="72"/>
  <c r="N122" i="72" s="1"/>
  <c r="M123" i="72"/>
  <c r="N123" i="72" s="1"/>
  <c r="M124" i="72"/>
  <c r="N124" i="72" s="1"/>
  <c r="M125" i="72"/>
  <c r="N125" i="72" s="1"/>
  <c r="M126" i="72"/>
  <c r="N126" i="72" s="1"/>
  <c r="M127" i="72"/>
  <c r="N127" i="72" s="1"/>
  <c r="M128" i="72"/>
  <c r="N128" i="72" s="1"/>
  <c r="M129" i="72"/>
  <c r="N129" i="72" s="1"/>
  <c r="M130" i="72"/>
  <c r="N130" i="72" s="1"/>
  <c r="M131" i="72"/>
  <c r="N131" i="72" s="1"/>
  <c r="M132" i="72"/>
  <c r="N132" i="72" s="1"/>
  <c r="M133" i="72"/>
  <c r="N133" i="72" s="1"/>
  <c r="M134" i="72"/>
  <c r="N134" i="72" s="1"/>
  <c r="M135" i="72"/>
  <c r="N135" i="72" s="1"/>
  <c r="M136" i="72"/>
  <c r="N136" i="72" s="1"/>
  <c r="M137" i="72"/>
  <c r="N137" i="72" s="1"/>
  <c r="M138" i="72"/>
  <c r="N138" i="72" s="1"/>
  <c r="M139" i="72"/>
  <c r="N139" i="72" s="1"/>
  <c r="M140" i="72"/>
  <c r="N140" i="72" s="1"/>
  <c r="M141" i="72"/>
  <c r="N141" i="72" s="1"/>
  <c r="M142" i="72"/>
  <c r="N142" i="72" s="1"/>
  <c r="M143" i="72"/>
  <c r="N143" i="72" s="1"/>
  <c r="M144" i="72"/>
  <c r="N144" i="72" s="1"/>
  <c r="M145" i="72"/>
  <c r="N145" i="72" s="1"/>
  <c r="M146" i="72"/>
  <c r="N146" i="72" s="1"/>
  <c r="M147" i="72"/>
  <c r="N147" i="72" s="1"/>
  <c r="M148" i="72"/>
  <c r="N148" i="72" s="1"/>
  <c r="M149" i="72"/>
  <c r="M150" i="72"/>
  <c r="N150" i="72" s="1"/>
  <c r="M151" i="72"/>
  <c r="M152" i="72"/>
  <c r="M153" i="72"/>
  <c r="M154" i="72"/>
  <c r="M155" i="72"/>
  <c r="M156" i="72"/>
  <c r="M157" i="72"/>
  <c r="M158" i="72"/>
  <c r="M159" i="72"/>
  <c r="M160" i="72"/>
  <c r="M161" i="72"/>
  <c r="M162" i="72"/>
  <c r="M163" i="72"/>
  <c r="F14" i="72"/>
  <c r="F15" i="72"/>
  <c r="F18" i="72"/>
  <c r="F19" i="72"/>
  <c r="F22" i="72"/>
  <c r="F23" i="72"/>
  <c r="F26" i="72"/>
  <c r="F27" i="72"/>
  <c r="F30" i="72"/>
  <c r="F31" i="72"/>
  <c r="F34" i="72"/>
  <c r="F35" i="72"/>
  <c r="F38" i="72"/>
  <c r="F39" i="72"/>
  <c r="F42" i="72"/>
  <c r="F43" i="72"/>
  <c r="F46" i="72"/>
  <c r="F47" i="72"/>
  <c r="F50" i="72"/>
  <c r="F51" i="72"/>
  <c r="F54" i="72"/>
  <c r="F55" i="72"/>
  <c r="F58" i="72"/>
  <c r="F59" i="72"/>
  <c r="F62" i="72"/>
  <c r="F63" i="72"/>
  <c r="F66" i="72"/>
  <c r="F67" i="72"/>
  <c r="F70" i="72"/>
  <c r="F71" i="72"/>
  <c r="F74" i="72"/>
  <c r="F75" i="72"/>
  <c r="F79" i="72"/>
  <c r="F82" i="72"/>
  <c r="F83" i="72"/>
  <c r="F86" i="72"/>
  <c r="F87" i="72"/>
  <c r="F89" i="72"/>
  <c r="F90" i="72"/>
  <c r="F91" i="72"/>
  <c r="F92" i="72"/>
  <c r="F93" i="72"/>
  <c r="F94" i="72"/>
  <c r="F95" i="72"/>
  <c r="F96" i="72"/>
  <c r="F97" i="72"/>
  <c r="F98" i="72"/>
  <c r="F99" i="72"/>
  <c r="F102" i="72"/>
  <c r="F103" i="72"/>
  <c r="F104" i="72"/>
  <c r="F106" i="72"/>
  <c r="F107" i="72"/>
  <c r="F108" i="72"/>
  <c r="F110" i="72"/>
  <c r="F111" i="72"/>
  <c r="F114" i="72"/>
  <c r="F115" i="72"/>
  <c r="F116" i="72"/>
  <c r="F118" i="72"/>
  <c r="F119" i="72"/>
  <c r="F120" i="72"/>
  <c r="F122" i="72"/>
  <c r="F123" i="72"/>
  <c r="F126" i="72"/>
  <c r="F127" i="72"/>
  <c r="F130" i="72"/>
  <c r="F131" i="72"/>
  <c r="F134" i="72"/>
  <c r="F135" i="72"/>
  <c r="F138" i="72"/>
  <c r="F139" i="72"/>
  <c r="F142" i="72"/>
  <c r="F143" i="72"/>
  <c r="F147" i="72"/>
  <c r="F150" i="72"/>
  <c r="F155" i="72"/>
  <c r="F158" i="72"/>
  <c r="F163" i="72"/>
  <c r="M164" i="84" l="1"/>
  <c r="C167" i="75"/>
  <c r="N160" i="79"/>
  <c r="N156" i="79"/>
  <c r="N152" i="79"/>
  <c r="N136" i="79"/>
  <c r="N112" i="79"/>
  <c r="N108" i="79"/>
  <c r="N88" i="79"/>
  <c r="N84" i="79"/>
  <c r="N80" i="79"/>
  <c r="N76" i="79"/>
  <c r="N28" i="79"/>
  <c r="N163" i="81"/>
  <c r="N131" i="81"/>
  <c r="N144" i="84"/>
  <c r="N132" i="84"/>
  <c r="N128" i="84"/>
  <c r="N120" i="84"/>
  <c r="N104" i="84"/>
  <c r="N88" i="84"/>
  <c r="N84" i="84"/>
  <c r="N60" i="84"/>
  <c r="N56" i="84"/>
  <c r="N52" i="84"/>
  <c r="N48" i="84"/>
  <c r="N44" i="84"/>
  <c r="N36" i="84"/>
  <c r="N150" i="79"/>
  <c r="N109" i="79"/>
  <c r="N82" i="79"/>
  <c r="N40" i="79"/>
  <c r="N55" i="81"/>
  <c r="N140" i="84"/>
  <c r="N103" i="84"/>
  <c r="N51" i="84"/>
  <c r="N72" i="74"/>
  <c r="E169" i="74" s="1"/>
  <c r="M164" i="77"/>
  <c r="N151" i="79"/>
  <c r="N147" i="79"/>
  <c r="N139" i="79"/>
  <c r="N111" i="79"/>
  <c r="N107" i="79"/>
  <c r="N103" i="79"/>
  <c r="N95" i="79"/>
  <c r="N83" i="79"/>
  <c r="N79" i="79"/>
  <c r="N75" i="79"/>
  <c r="N63" i="79"/>
  <c r="N59" i="79"/>
  <c r="N55" i="79"/>
  <c r="N51" i="79"/>
  <c r="N47" i="79"/>
  <c r="N43" i="79"/>
  <c r="N39" i="79"/>
  <c r="N35" i="79"/>
  <c r="N162" i="81"/>
  <c r="N158" i="81"/>
  <c r="N58" i="81"/>
  <c r="N54" i="81"/>
  <c r="N50" i="81"/>
  <c r="N46" i="81"/>
  <c r="N139" i="84"/>
  <c r="N135" i="84"/>
  <c r="N119" i="84"/>
  <c r="N107" i="84"/>
  <c r="N95" i="84"/>
  <c r="N71" i="84"/>
  <c r="N55" i="84"/>
  <c r="N47" i="84"/>
  <c r="N39" i="84"/>
  <c r="N138" i="79"/>
  <c r="N104" i="79"/>
  <c r="N78" i="79"/>
  <c r="N52" i="79"/>
  <c r="N36" i="79"/>
  <c r="N159" i="81"/>
  <c r="N51" i="81"/>
  <c r="N136" i="84"/>
  <c r="N87" i="84"/>
  <c r="N43" i="84"/>
  <c r="N158" i="79"/>
  <c r="N142" i="79"/>
  <c r="N130" i="79"/>
  <c r="N118" i="79"/>
  <c r="N114" i="79"/>
  <c r="N110" i="79"/>
  <c r="N90" i="79"/>
  <c r="N86" i="79"/>
  <c r="N62" i="79"/>
  <c r="N58" i="79"/>
  <c r="N54" i="79"/>
  <c r="N50" i="79"/>
  <c r="N46" i="79"/>
  <c r="N42" i="79"/>
  <c r="N38" i="79"/>
  <c r="N26" i="79"/>
  <c r="N14" i="79"/>
  <c r="N157" i="81"/>
  <c r="N129" i="81"/>
  <c r="N57" i="81"/>
  <c r="N53" i="81"/>
  <c r="N49" i="81"/>
  <c r="N45" i="81"/>
  <c r="N142" i="84"/>
  <c r="N138" i="84"/>
  <c r="N134" i="84"/>
  <c r="N126" i="84"/>
  <c r="N106" i="84"/>
  <c r="N94" i="84"/>
  <c r="N74" i="84"/>
  <c r="N70" i="84"/>
  <c r="N62" i="84"/>
  <c r="N58" i="84"/>
  <c r="N54" i="84"/>
  <c r="N50" i="84"/>
  <c r="N46" i="84"/>
  <c r="N42" i="84"/>
  <c r="N38" i="84"/>
  <c r="N34" i="84"/>
  <c r="N159" i="79"/>
  <c r="N131" i="79"/>
  <c r="N91" i="79"/>
  <c r="N64" i="79"/>
  <c r="N48" i="79"/>
  <c r="N23" i="79"/>
  <c r="N140" i="81"/>
  <c r="N47" i="81"/>
  <c r="N127" i="84"/>
  <c r="N72" i="84"/>
  <c r="N16" i="84"/>
  <c r="N153" i="79"/>
  <c r="N137" i="79"/>
  <c r="N133" i="79"/>
  <c r="N105" i="79"/>
  <c r="N89" i="79"/>
  <c r="N81" i="79"/>
  <c r="N77" i="79"/>
  <c r="N61" i="79"/>
  <c r="N57" i="79"/>
  <c r="N53" i="79"/>
  <c r="N49" i="79"/>
  <c r="N45" i="79"/>
  <c r="N41" i="79"/>
  <c r="N37" i="79"/>
  <c r="N17" i="79"/>
  <c r="N160" i="81"/>
  <c r="N156" i="81"/>
  <c r="N132" i="81"/>
  <c r="N56" i="81"/>
  <c r="N52" i="81"/>
  <c r="N48" i="81"/>
  <c r="N44" i="81"/>
  <c r="N101" i="82"/>
  <c r="N141" i="84"/>
  <c r="N137" i="84"/>
  <c r="N105" i="84"/>
  <c r="N89" i="84"/>
  <c r="N81" i="84"/>
  <c r="N73" i="84"/>
  <c r="N69" i="84"/>
  <c r="N65" i="84"/>
  <c r="N61" i="84"/>
  <c r="N57" i="84"/>
  <c r="N53" i="84"/>
  <c r="N49" i="84"/>
  <c r="N45" i="84"/>
  <c r="N41" i="84"/>
  <c r="N37" i="84"/>
  <c r="N154" i="79"/>
  <c r="N113" i="79"/>
  <c r="N87" i="79"/>
  <c r="N60" i="79"/>
  <c r="N44" i="79"/>
  <c r="N72" i="81"/>
  <c r="N43" i="81"/>
  <c r="N156" i="84"/>
  <c r="N118" i="84"/>
  <c r="N59" i="84"/>
  <c r="M165" i="93"/>
  <c r="M166" i="93" s="1"/>
  <c r="N166" i="93" s="1"/>
  <c r="D167" i="94"/>
  <c r="F168" i="91"/>
  <c r="H167" i="94"/>
  <c r="H168" i="83"/>
  <c r="N155" i="81"/>
  <c r="N153" i="81"/>
  <c r="N152" i="81"/>
  <c r="N151" i="81"/>
  <c r="N150" i="81"/>
  <c r="N149" i="81"/>
  <c r="N148" i="81"/>
  <c r="N147" i="81"/>
  <c r="N146" i="81"/>
  <c r="N145" i="81"/>
  <c r="N144" i="81"/>
  <c r="N143" i="81"/>
  <c r="N142" i="81"/>
  <c r="N141" i="81"/>
  <c r="N139" i="81"/>
  <c r="N137" i="81"/>
  <c r="N135" i="81"/>
  <c r="N133" i="81"/>
  <c r="N162" i="79"/>
  <c r="N161" i="79"/>
  <c r="N148" i="79"/>
  <c r="N146" i="79"/>
  <c r="N145" i="79"/>
  <c r="N144" i="79"/>
  <c r="N143" i="79"/>
  <c r="N140" i="79"/>
  <c r="N134" i="79"/>
  <c r="H169" i="74"/>
  <c r="H168" i="90"/>
  <c r="F168" i="90"/>
  <c r="E168" i="90"/>
  <c r="D168" i="90"/>
  <c r="M164" i="90"/>
  <c r="M165" i="90" s="1"/>
  <c r="N165" i="90" s="1"/>
  <c r="N167" i="90" s="1"/>
  <c r="M164" i="88"/>
  <c r="M165" i="88" s="1"/>
  <c r="N165" i="88" s="1"/>
  <c r="N167" i="88" s="1"/>
  <c r="D168" i="88"/>
  <c r="N163" i="89"/>
  <c r="H168" i="91"/>
  <c r="D168" i="91"/>
  <c r="E168" i="91"/>
  <c r="M164" i="91"/>
  <c r="M165" i="91" s="1"/>
  <c r="H168" i="92"/>
  <c r="F168" i="92"/>
  <c r="E168" i="92"/>
  <c r="M164" i="92"/>
  <c r="M165" i="92" s="1"/>
  <c r="D168" i="92"/>
  <c r="N164" i="92"/>
  <c r="N165" i="93"/>
  <c r="C167" i="94"/>
  <c r="M164" i="87"/>
  <c r="M165" i="87" s="1"/>
  <c r="N164" i="87"/>
  <c r="M164" i="86"/>
  <c r="M165" i="86" s="1"/>
  <c r="N165" i="86" s="1"/>
  <c r="N164" i="86"/>
  <c r="N101" i="84"/>
  <c r="N99" i="84"/>
  <c r="N93" i="84"/>
  <c r="N85" i="84"/>
  <c r="N83" i="84"/>
  <c r="N78" i="84"/>
  <c r="N76" i="84"/>
  <c r="N125" i="84"/>
  <c r="N123" i="84"/>
  <c r="N121" i="84"/>
  <c r="N64" i="84"/>
  <c r="N63" i="84"/>
  <c r="M165" i="84"/>
  <c r="N160" i="82"/>
  <c r="N157" i="82"/>
  <c r="N155" i="82"/>
  <c r="N153" i="82"/>
  <c r="N151" i="82"/>
  <c r="N149" i="82"/>
  <c r="N147" i="82"/>
  <c r="N145" i="82"/>
  <c r="N143" i="82"/>
  <c r="N141" i="82"/>
  <c r="N139" i="82"/>
  <c r="N137" i="82"/>
  <c r="N135" i="82"/>
  <c r="N133" i="82"/>
  <c r="N131" i="82"/>
  <c r="N129" i="82"/>
  <c r="N127" i="82"/>
  <c r="N125" i="82"/>
  <c r="N123" i="82"/>
  <c r="N121" i="82"/>
  <c r="N119" i="82"/>
  <c r="N117" i="82"/>
  <c r="N115" i="82"/>
  <c r="N113" i="82"/>
  <c r="N111" i="82"/>
  <c r="N109" i="82"/>
  <c r="N107" i="82"/>
  <c r="N105" i="82"/>
  <c r="N103" i="82"/>
  <c r="N99" i="82"/>
  <c r="N97" i="82"/>
  <c r="N95" i="82"/>
  <c r="N93" i="82"/>
  <c r="N91" i="82"/>
  <c r="N89" i="82"/>
  <c r="N87" i="82"/>
  <c r="N85" i="82"/>
  <c r="N83" i="82"/>
  <c r="N81" i="82"/>
  <c r="N79" i="82"/>
  <c r="N77" i="82"/>
  <c r="N75" i="82"/>
  <c r="N73" i="82"/>
  <c r="N71" i="82"/>
  <c r="N69" i="82"/>
  <c r="N67" i="82"/>
  <c r="N65" i="82"/>
  <c r="N63" i="82"/>
  <c r="N61" i="82"/>
  <c r="N59" i="82"/>
  <c r="N57" i="82"/>
  <c r="N55" i="82"/>
  <c r="N53" i="82"/>
  <c r="N51" i="82"/>
  <c r="N49" i="82"/>
  <c r="N47" i="82"/>
  <c r="N45" i="82"/>
  <c r="N43" i="82"/>
  <c r="N158" i="82"/>
  <c r="N156" i="82"/>
  <c r="N154" i="82"/>
  <c r="N152" i="82"/>
  <c r="N150" i="82"/>
  <c r="N148" i="82"/>
  <c r="N146" i="82"/>
  <c r="N144" i="82"/>
  <c r="N142" i="82"/>
  <c r="N140" i="82"/>
  <c r="N138" i="82"/>
  <c r="N136" i="82"/>
  <c r="N134" i="82"/>
  <c r="N132" i="82"/>
  <c r="N130" i="82"/>
  <c r="N128" i="82"/>
  <c r="N126" i="82"/>
  <c r="N124" i="82"/>
  <c r="N122" i="82"/>
  <c r="N120" i="82"/>
  <c r="N118" i="82"/>
  <c r="N116" i="82"/>
  <c r="N114" i="82"/>
  <c r="N112" i="82"/>
  <c r="N110" i="82"/>
  <c r="N108" i="82"/>
  <c r="N106" i="82"/>
  <c r="N104" i="82"/>
  <c r="N102" i="82"/>
  <c r="N100" i="82"/>
  <c r="N98" i="82"/>
  <c r="N96" i="82"/>
  <c r="N94" i="82"/>
  <c r="N92" i="82"/>
  <c r="N90" i="82"/>
  <c r="N88" i="82"/>
  <c r="N86" i="82"/>
  <c r="N84" i="82"/>
  <c r="N82" i="82"/>
  <c r="N80" i="82"/>
  <c r="N78" i="82"/>
  <c r="N76" i="82"/>
  <c r="N74" i="82"/>
  <c r="N72" i="82"/>
  <c r="N70" i="82"/>
  <c r="N68" i="82"/>
  <c r="N66" i="82"/>
  <c r="N64" i="82"/>
  <c r="N62" i="82"/>
  <c r="N60" i="82"/>
  <c r="N58" i="82"/>
  <c r="N56" i="82"/>
  <c r="N54" i="82"/>
  <c r="N52" i="82"/>
  <c r="N50" i="82"/>
  <c r="N48" i="82"/>
  <c r="N46" i="82"/>
  <c r="N44" i="82"/>
  <c r="N40" i="82"/>
  <c r="N38" i="82"/>
  <c r="N37" i="82"/>
  <c r="N36" i="82"/>
  <c r="N35" i="82"/>
  <c r="N33" i="82"/>
  <c r="N31" i="82"/>
  <c r="N29" i="82"/>
  <c r="N27" i="82"/>
  <c r="N23" i="82"/>
  <c r="N21" i="82"/>
  <c r="N19" i="82"/>
  <c r="N17" i="82"/>
  <c r="N15" i="82"/>
  <c r="N12" i="82"/>
  <c r="N34" i="82"/>
  <c r="N32" i="82"/>
  <c r="N24" i="82"/>
  <c r="N22" i="82"/>
  <c r="N20" i="82"/>
  <c r="N18" i="82"/>
  <c r="N16" i="82"/>
  <c r="N14" i="82"/>
  <c r="N28" i="82"/>
  <c r="N26" i="82"/>
  <c r="M164" i="82"/>
  <c r="M165" i="82" s="1"/>
  <c r="N165" i="82" s="1"/>
  <c r="N167" i="82" s="1"/>
  <c r="N128" i="81"/>
  <c r="N125" i="81"/>
  <c r="N123" i="81"/>
  <c r="N121" i="81"/>
  <c r="N119" i="81"/>
  <c r="N117" i="81"/>
  <c r="N115" i="81"/>
  <c r="N113" i="81"/>
  <c r="N111" i="81"/>
  <c r="N109" i="81"/>
  <c r="N107" i="81"/>
  <c r="N105" i="81"/>
  <c r="N103" i="81"/>
  <c r="N130" i="81"/>
  <c r="N101" i="81"/>
  <c r="N99" i="81"/>
  <c r="N97" i="81"/>
  <c r="N95" i="81"/>
  <c r="N93" i="81"/>
  <c r="N91" i="81"/>
  <c r="N89" i="81"/>
  <c r="N87" i="81"/>
  <c r="N85" i="81"/>
  <c r="N83" i="81"/>
  <c r="N81" i="81"/>
  <c r="N79" i="81"/>
  <c r="N77" i="81"/>
  <c r="N75" i="81"/>
  <c r="N73" i="81"/>
  <c r="N70" i="81"/>
  <c r="N68" i="81"/>
  <c r="M164" i="81"/>
  <c r="M165" i="81" s="1"/>
  <c r="N165" i="81" s="1"/>
  <c r="N167" i="81" s="1"/>
  <c r="N69" i="81"/>
  <c r="N66" i="81"/>
  <c r="N64" i="81"/>
  <c r="N62" i="81"/>
  <c r="N60" i="81"/>
  <c r="N42" i="81"/>
  <c r="N40" i="81"/>
  <c r="N38" i="81"/>
  <c r="N36" i="81"/>
  <c r="N34" i="81"/>
  <c r="N32" i="81"/>
  <c r="N30" i="81"/>
  <c r="N28" i="81"/>
  <c r="N26" i="81"/>
  <c r="N24" i="81"/>
  <c r="N22" i="81"/>
  <c r="N20" i="81"/>
  <c r="N27" i="81"/>
  <c r="N25" i="81"/>
  <c r="N23" i="81"/>
  <c r="N21" i="81"/>
  <c r="N18" i="81"/>
  <c r="N16" i="81"/>
  <c r="N14" i="81"/>
  <c r="N164" i="90"/>
  <c r="C168" i="90"/>
  <c r="N160" i="80"/>
  <c r="N157" i="80"/>
  <c r="N155" i="80"/>
  <c r="N153" i="80"/>
  <c r="N151" i="80"/>
  <c r="N149" i="80"/>
  <c r="N147" i="80"/>
  <c r="N145" i="80"/>
  <c r="N143" i="80"/>
  <c r="N141" i="80"/>
  <c r="N73" i="80"/>
  <c r="N71" i="80"/>
  <c r="N63" i="80"/>
  <c r="N57" i="80"/>
  <c r="N55" i="80"/>
  <c r="N53" i="80"/>
  <c r="N51" i="80"/>
  <c r="N49" i="80"/>
  <c r="N47" i="80"/>
  <c r="N45" i="80"/>
  <c r="N43" i="80"/>
  <c r="N41" i="80"/>
  <c r="N39" i="80"/>
  <c r="N37" i="80"/>
  <c r="N35" i="80"/>
  <c r="N24" i="80"/>
  <c r="N22" i="80"/>
  <c r="N162" i="80"/>
  <c r="N158" i="80"/>
  <c r="N156" i="80"/>
  <c r="N154" i="80"/>
  <c r="N152" i="80"/>
  <c r="N150" i="80"/>
  <c r="N148" i="80"/>
  <c r="N146" i="80"/>
  <c r="N144" i="80"/>
  <c r="N142" i="80"/>
  <c r="N140" i="80"/>
  <c r="N72" i="80"/>
  <c r="N64" i="80"/>
  <c r="N58" i="80"/>
  <c r="N56" i="80"/>
  <c r="N54" i="80"/>
  <c r="N52" i="80"/>
  <c r="N50" i="80"/>
  <c r="N48" i="80"/>
  <c r="N46" i="80"/>
  <c r="N44" i="80"/>
  <c r="N42" i="80"/>
  <c r="N40" i="80"/>
  <c r="N38" i="80"/>
  <c r="N36" i="80"/>
  <c r="N32" i="80"/>
  <c r="N23" i="80"/>
  <c r="N21" i="80"/>
  <c r="N138" i="80"/>
  <c r="N136" i="80"/>
  <c r="N134" i="80"/>
  <c r="N132" i="80"/>
  <c r="N130" i="80"/>
  <c r="N128" i="80"/>
  <c r="N125" i="80"/>
  <c r="N123" i="80"/>
  <c r="N121" i="80"/>
  <c r="N118" i="80"/>
  <c r="N116" i="80"/>
  <c r="N114" i="80"/>
  <c r="N112" i="80"/>
  <c r="N110" i="80"/>
  <c r="N108" i="80"/>
  <c r="N106" i="80"/>
  <c r="N104" i="80"/>
  <c r="N102" i="80"/>
  <c r="N94" i="80"/>
  <c r="N92" i="80"/>
  <c r="N90" i="80"/>
  <c r="N88" i="80"/>
  <c r="N86" i="80"/>
  <c r="N79" i="80"/>
  <c r="N124" i="80"/>
  <c r="N122" i="80"/>
  <c r="N101" i="80"/>
  <c r="N100" i="80"/>
  <c r="N99" i="80"/>
  <c r="N98" i="80"/>
  <c r="N97" i="80"/>
  <c r="N96" i="80"/>
  <c r="N85" i="80"/>
  <c r="N84" i="80"/>
  <c r="N83" i="80"/>
  <c r="N80" i="80"/>
  <c r="N76" i="80"/>
  <c r="N74" i="80"/>
  <c r="N70" i="80"/>
  <c r="N69" i="80"/>
  <c r="N68" i="80"/>
  <c r="N67" i="80"/>
  <c r="N66" i="80"/>
  <c r="N65" i="80"/>
  <c r="N62" i="80"/>
  <c r="N61" i="80"/>
  <c r="N60" i="80"/>
  <c r="N59" i="80"/>
  <c r="N30" i="80"/>
  <c r="N28" i="80"/>
  <c r="N26" i="80"/>
  <c r="N20" i="80"/>
  <c r="N18" i="80"/>
  <c r="N16" i="80"/>
  <c r="N14" i="80"/>
  <c r="M164" i="80"/>
  <c r="M165" i="80" s="1"/>
  <c r="N129" i="79"/>
  <c r="N128" i="79"/>
  <c r="N127" i="79"/>
  <c r="N125" i="79"/>
  <c r="N124" i="79"/>
  <c r="N123" i="79"/>
  <c r="N122" i="79"/>
  <c r="N121" i="79"/>
  <c r="N120" i="79"/>
  <c r="N119" i="79"/>
  <c r="N116" i="79"/>
  <c r="N101" i="79"/>
  <c r="N99" i="79"/>
  <c r="N97" i="79"/>
  <c r="N93" i="79"/>
  <c r="N85" i="79"/>
  <c r="N73" i="79"/>
  <c r="N71" i="79"/>
  <c r="N69" i="79"/>
  <c r="N67" i="79"/>
  <c r="N65" i="79"/>
  <c r="H168" i="78"/>
  <c r="F168" i="78"/>
  <c r="C168" i="78"/>
  <c r="E168" i="78"/>
  <c r="M164" i="78"/>
  <c r="M165" i="78" s="1"/>
  <c r="N165" i="78" s="1"/>
  <c r="N167" i="78" s="1"/>
  <c r="N59" i="78"/>
  <c r="N164" i="78" s="1"/>
  <c r="E168" i="77"/>
  <c r="M163" i="75"/>
  <c r="M164" i="75" s="1"/>
  <c r="N164" i="76"/>
  <c r="F169" i="74"/>
  <c r="D169" i="74"/>
  <c r="C169" i="74"/>
  <c r="H168" i="73"/>
  <c r="E168" i="73"/>
  <c r="D168" i="73"/>
  <c r="C168" i="73"/>
  <c r="N12" i="91"/>
  <c r="C168" i="91" s="1"/>
  <c r="N164" i="88"/>
  <c r="N165" i="87"/>
  <c r="N167" i="87" s="1"/>
  <c r="F168" i="73"/>
  <c r="N165" i="85"/>
  <c r="M164" i="79"/>
  <c r="M165" i="79" s="1"/>
  <c r="N165" i="79" s="1"/>
  <c r="N167" i="79" s="1"/>
  <c r="N164" i="83"/>
  <c r="C168" i="77"/>
  <c r="N164" i="77"/>
  <c r="M13" i="71"/>
  <c r="M14" i="71"/>
  <c r="M15" i="71"/>
  <c r="M16" i="71"/>
  <c r="M17" i="71"/>
  <c r="M18" i="71"/>
  <c r="M19" i="71"/>
  <c r="M20" i="71"/>
  <c r="M21" i="71"/>
  <c r="M22" i="71"/>
  <c r="M23" i="71"/>
  <c r="M24" i="71"/>
  <c r="M25" i="71"/>
  <c r="M26" i="71"/>
  <c r="M27" i="71"/>
  <c r="M28" i="71"/>
  <c r="M29" i="71"/>
  <c r="M30" i="71"/>
  <c r="M31" i="71"/>
  <c r="M32" i="71"/>
  <c r="M33" i="71"/>
  <c r="M34" i="71"/>
  <c r="M35" i="71"/>
  <c r="M36" i="71"/>
  <c r="M37" i="71"/>
  <c r="M38" i="71"/>
  <c r="M39" i="71"/>
  <c r="M40" i="71"/>
  <c r="M41" i="71"/>
  <c r="M42" i="71"/>
  <c r="M43" i="71"/>
  <c r="M44" i="71"/>
  <c r="N44" i="71" s="1"/>
  <c r="M45" i="71"/>
  <c r="N45" i="71" s="1"/>
  <c r="M46" i="71"/>
  <c r="N46" i="71" s="1"/>
  <c r="M47" i="71"/>
  <c r="N47" i="71" s="1"/>
  <c r="M48" i="71"/>
  <c r="N48" i="71" s="1"/>
  <c r="M49" i="71"/>
  <c r="N49" i="71" s="1"/>
  <c r="M50" i="71"/>
  <c r="N50" i="71" s="1"/>
  <c r="M51" i="71"/>
  <c r="N51" i="71" s="1"/>
  <c r="M52" i="71"/>
  <c r="N52" i="71" s="1"/>
  <c r="M53" i="71"/>
  <c r="N53" i="71" s="1"/>
  <c r="M54" i="71"/>
  <c r="N54" i="71" s="1"/>
  <c r="M55" i="71"/>
  <c r="N55" i="71" s="1"/>
  <c r="M56" i="71"/>
  <c r="N56" i="71" s="1"/>
  <c r="M57" i="71"/>
  <c r="N57" i="71" s="1"/>
  <c r="M58" i="71"/>
  <c r="N58" i="71" s="1"/>
  <c r="M59" i="71"/>
  <c r="N59" i="71" s="1"/>
  <c r="M60" i="71"/>
  <c r="N60" i="71" s="1"/>
  <c r="M61" i="71"/>
  <c r="N61" i="71" s="1"/>
  <c r="M62" i="71"/>
  <c r="N62" i="71" s="1"/>
  <c r="M63" i="71"/>
  <c r="N63" i="71" s="1"/>
  <c r="M64" i="71"/>
  <c r="N64" i="71" s="1"/>
  <c r="M65" i="71"/>
  <c r="N65" i="71" s="1"/>
  <c r="M66" i="71"/>
  <c r="N66" i="71" s="1"/>
  <c r="M67" i="71"/>
  <c r="N67" i="71" s="1"/>
  <c r="M68" i="71"/>
  <c r="N68" i="71" s="1"/>
  <c r="M69" i="71"/>
  <c r="N69" i="71" s="1"/>
  <c r="M70" i="71"/>
  <c r="N70" i="71" s="1"/>
  <c r="M71" i="71"/>
  <c r="N71" i="71" s="1"/>
  <c r="M72" i="71"/>
  <c r="N72" i="71" s="1"/>
  <c r="M73" i="71"/>
  <c r="N73" i="71" s="1"/>
  <c r="M74" i="71"/>
  <c r="N74" i="71" s="1"/>
  <c r="M75" i="71"/>
  <c r="N75" i="71" s="1"/>
  <c r="M76" i="71"/>
  <c r="N76" i="71" s="1"/>
  <c r="M77" i="71"/>
  <c r="N77" i="71" s="1"/>
  <c r="M78" i="71"/>
  <c r="N78" i="71" s="1"/>
  <c r="M79" i="71"/>
  <c r="N79" i="71" s="1"/>
  <c r="M80" i="71"/>
  <c r="N80" i="71" s="1"/>
  <c r="M81" i="71"/>
  <c r="N81" i="71" s="1"/>
  <c r="M82" i="71"/>
  <c r="N82" i="71" s="1"/>
  <c r="M83" i="71"/>
  <c r="N83" i="71" s="1"/>
  <c r="M84" i="71"/>
  <c r="N84" i="71" s="1"/>
  <c r="M85" i="71"/>
  <c r="N85" i="71" s="1"/>
  <c r="M86" i="71"/>
  <c r="N86" i="71" s="1"/>
  <c r="M87" i="71"/>
  <c r="N87" i="71" s="1"/>
  <c r="M88" i="71"/>
  <c r="N88" i="71" s="1"/>
  <c r="M89" i="71"/>
  <c r="N89" i="71" s="1"/>
  <c r="M90" i="71"/>
  <c r="N90" i="71" s="1"/>
  <c r="M91" i="71"/>
  <c r="N91" i="71" s="1"/>
  <c r="M92" i="71"/>
  <c r="N92" i="71" s="1"/>
  <c r="M93" i="71"/>
  <c r="N93" i="71" s="1"/>
  <c r="M94" i="71"/>
  <c r="N94" i="71" s="1"/>
  <c r="M95" i="71"/>
  <c r="N95" i="71" s="1"/>
  <c r="M96" i="71"/>
  <c r="N96" i="71" s="1"/>
  <c r="M97" i="71"/>
  <c r="N97" i="71" s="1"/>
  <c r="M98" i="71"/>
  <c r="N98" i="71" s="1"/>
  <c r="M99" i="71"/>
  <c r="N99" i="71" s="1"/>
  <c r="M100" i="71"/>
  <c r="N100" i="71" s="1"/>
  <c r="M101" i="71"/>
  <c r="N101" i="71" s="1"/>
  <c r="M102" i="71"/>
  <c r="N102" i="71" s="1"/>
  <c r="M103" i="71"/>
  <c r="N103" i="71" s="1"/>
  <c r="M104" i="71"/>
  <c r="N104" i="71" s="1"/>
  <c r="M105" i="71"/>
  <c r="N105" i="71" s="1"/>
  <c r="M106" i="71"/>
  <c r="N106" i="71" s="1"/>
  <c r="M107" i="71"/>
  <c r="M108" i="71"/>
  <c r="N108" i="71" s="1"/>
  <c r="M109" i="71"/>
  <c r="N109" i="71" s="1"/>
  <c r="M110" i="71"/>
  <c r="N110" i="71" s="1"/>
  <c r="M111" i="71"/>
  <c r="N111" i="71" s="1"/>
  <c r="M112" i="71"/>
  <c r="N112" i="71" s="1"/>
  <c r="M113" i="71"/>
  <c r="N113" i="71" s="1"/>
  <c r="M114" i="71"/>
  <c r="N114" i="71" s="1"/>
  <c r="M115" i="71"/>
  <c r="M117" i="71"/>
  <c r="M118" i="71"/>
  <c r="M119" i="71"/>
  <c r="N119" i="71" s="1"/>
  <c r="M120" i="71"/>
  <c r="N120" i="71" s="1"/>
  <c r="M121" i="71"/>
  <c r="N121" i="71" s="1"/>
  <c r="M122" i="71"/>
  <c r="N122" i="71" s="1"/>
  <c r="M123" i="71"/>
  <c r="N123" i="71" s="1"/>
  <c r="M124" i="71"/>
  <c r="N124" i="71" s="1"/>
  <c r="M125" i="71"/>
  <c r="N125" i="71" s="1"/>
  <c r="M126" i="71"/>
  <c r="N126" i="71" s="1"/>
  <c r="M127" i="71"/>
  <c r="N127" i="71" s="1"/>
  <c r="M128" i="71"/>
  <c r="N128" i="71" s="1"/>
  <c r="M129" i="71"/>
  <c r="N129" i="71" s="1"/>
  <c r="M130" i="71"/>
  <c r="N130" i="71" s="1"/>
  <c r="M131" i="71"/>
  <c r="N131" i="71" s="1"/>
  <c r="M132" i="71"/>
  <c r="N132" i="71" s="1"/>
  <c r="M133" i="71"/>
  <c r="N133" i="71" s="1"/>
  <c r="M134" i="71"/>
  <c r="N134" i="71" s="1"/>
  <c r="M135" i="71"/>
  <c r="N135" i="71" s="1"/>
  <c r="M136" i="71"/>
  <c r="N136" i="71" s="1"/>
  <c r="M137" i="71"/>
  <c r="N137" i="71" s="1"/>
  <c r="M138" i="71"/>
  <c r="N138" i="71" s="1"/>
  <c r="M139" i="71"/>
  <c r="N139" i="71" s="1"/>
  <c r="M140" i="71"/>
  <c r="N140" i="71" s="1"/>
  <c r="M141" i="71"/>
  <c r="N141" i="71" s="1"/>
  <c r="M142" i="71"/>
  <c r="N142" i="71" s="1"/>
  <c r="M143" i="71"/>
  <c r="N143" i="71" s="1"/>
  <c r="M144" i="71"/>
  <c r="N144" i="71" s="1"/>
  <c r="M145" i="71"/>
  <c r="N145" i="71" s="1"/>
  <c r="M146" i="71"/>
  <c r="N146" i="71" s="1"/>
  <c r="M147" i="71"/>
  <c r="N147" i="71" s="1"/>
  <c r="M148" i="71"/>
  <c r="N148" i="71" s="1"/>
  <c r="M149" i="71"/>
  <c r="N149" i="71" s="1"/>
  <c r="M150" i="71"/>
  <c r="M151" i="71"/>
  <c r="N151" i="71" s="1"/>
  <c r="M152" i="71"/>
  <c r="M153" i="71"/>
  <c r="M154" i="71"/>
  <c r="M155" i="71"/>
  <c r="N155" i="71" s="1"/>
  <c r="M156" i="71"/>
  <c r="M157" i="71"/>
  <c r="N157" i="71" s="1"/>
  <c r="M158" i="71"/>
  <c r="M159" i="71"/>
  <c r="N159" i="71" s="1"/>
  <c r="M160" i="71"/>
  <c r="M161" i="71"/>
  <c r="M162" i="71"/>
  <c r="M163" i="71"/>
  <c r="M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F55" i="71"/>
  <c r="F56" i="71"/>
  <c r="F57" i="71"/>
  <c r="F58" i="71"/>
  <c r="F59" i="71"/>
  <c r="F60" i="71"/>
  <c r="F61" i="71"/>
  <c r="F62" i="71"/>
  <c r="F63" i="71"/>
  <c r="F64" i="71"/>
  <c r="F65" i="71"/>
  <c r="F66" i="71"/>
  <c r="F67" i="71"/>
  <c r="F68" i="71"/>
  <c r="F69" i="71"/>
  <c r="F70" i="71"/>
  <c r="F71" i="71"/>
  <c r="F72" i="71"/>
  <c r="F73" i="71"/>
  <c r="F74" i="71"/>
  <c r="F75" i="71"/>
  <c r="F76" i="71"/>
  <c r="F77" i="71"/>
  <c r="F78" i="71"/>
  <c r="F79" i="71"/>
  <c r="F80" i="71"/>
  <c r="F81" i="71"/>
  <c r="F82" i="71"/>
  <c r="F83" i="71"/>
  <c r="F84" i="71"/>
  <c r="F85" i="71"/>
  <c r="F86" i="71"/>
  <c r="F87" i="71"/>
  <c r="F88" i="71"/>
  <c r="F89" i="71"/>
  <c r="F90" i="71"/>
  <c r="F91" i="71"/>
  <c r="F92" i="71"/>
  <c r="F93" i="71"/>
  <c r="F94" i="71"/>
  <c r="F95" i="71"/>
  <c r="F96" i="71"/>
  <c r="F97" i="71"/>
  <c r="F98" i="71"/>
  <c r="F99" i="71"/>
  <c r="F100" i="71"/>
  <c r="F101" i="71"/>
  <c r="F102" i="71"/>
  <c r="F103" i="71"/>
  <c r="F104" i="71"/>
  <c r="F105" i="71"/>
  <c r="F106" i="71"/>
  <c r="F107" i="71"/>
  <c r="F108" i="71"/>
  <c r="F109" i="71"/>
  <c r="F110" i="71"/>
  <c r="F111" i="71"/>
  <c r="F112" i="71"/>
  <c r="F113" i="71"/>
  <c r="F114" i="71"/>
  <c r="F115" i="71"/>
  <c r="F116" i="71"/>
  <c r="F117" i="71"/>
  <c r="F118" i="71"/>
  <c r="F119" i="71"/>
  <c r="F120" i="71"/>
  <c r="F121" i="71"/>
  <c r="F122" i="71"/>
  <c r="F123" i="71"/>
  <c r="F124" i="71"/>
  <c r="F125" i="71"/>
  <c r="F126" i="71"/>
  <c r="F127" i="71"/>
  <c r="F128" i="71"/>
  <c r="F129" i="71"/>
  <c r="F130" i="71"/>
  <c r="F131" i="71"/>
  <c r="F132" i="71"/>
  <c r="F133" i="71"/>
  <c r="F134" i="71"/>
  <c r="F135" i="71"/>
  <c r="F136" i="71"/>
  <c r="F137" i="71"/>
  <c r="F138" i="71"/>
  <c r="F139" i="71"/>
  <c r="F140" i="71"/>
  <c r="F141" i="71"/>
  <c r="F142" i="71"/>
  <c r="F143" i="71"/>
  <c r="F144" i="71"/>
  <c r="F145" i="71"/>
  <c r="F146" i="71"/>
  <c r="F147" i="71"/>
  <c r="F148" i="71"/>
  <c r="F149" i="71"/>
  <c r="F150" i="71"/>
  <c r="F151" i="71"/>
  <c r="F152" i="71"/>
  <c r="F153" i="71"/>
  <c r="F154" i="71"/>
  <c r="F155" i="71"/>
  <c r="F156" i="71"/>
  <c r="F157" i="71"/>
  <c r="F158" i="71"/>
  <c r="F159" i="71"/>
  <c r="F160" i="71"/>
  <c r="F161" i="71"/>
  <c r="F162" i="71"/>
  <c r="F163" i="71"/>
  <c r="F11" i="71"/>
  <c r="N168" i="93" l="1"/>
  <c r="L168" i="93"/>
  <c r="C168" i="79"/>
  <c r="N164" i="81"/>
  <c r="L167" i="81" s="1"/>
  <c r="N164" i="84"/>
  <c r="D168" i="78"/>
  <c r="J168" i="78" s="1"/>
  <c r="J168" i="91"/>
  <c r="L167" i="88"/>
  <c r="N164" i="80"/>
  <c r="J168" i="90"/>
  <c r="L167" i="90"/>
  <c r="L167" i="87"/>
  <c r="N167" i="86"/>
  <c r="L167" i="86"/>
  <c r="N164" i="82"/>
  <c r="L167" i="82" s="1"/>
  <c r="N164" i="91"/>
  <c r="N164" i="79"/>
  <c r="L167" i="79" s="1"/>
  <c r="L167" i="78"/>
  <c r="J169" i="74"/>
  <c r="J168" i="73"/>
  <c r="N165" i="71"/>
  <c r="M12" i="56"/>
  <c r="M13" i="56"/>
  <c r="M14" i="56"/>
  <c r="M15" i="56"/>
  <c r="M16" i="56"/>
  <c r="M17" i="56"/>
  <c r="M18" i="56"/>
  <c r="M19" i="56"/>
  <c r="M20" i="56"/>
  <c r="M21" i="56"/>
  <c r="M22" i="56"/>
  <c r="M23" i="56"/>
  <c r="M24" i="56"/>
  <c r="M25" i="56"/>
  <c r="M26" i="56"/>
  <c r="M27" i="56"/>
  <c r="M28" i="56"/>
  <c r="M29" i="56"/>
  <c r="M30" i="56"/>
  <c r="M31" i="56"/>
  <c r="M32" i="56"/>
  <c r="M33" i="56"/>
  <c r="M34" i="56"/>
  <c r="M35" i="56"/>
  <c r="M36" i="56"/>
  <c r="N36" i="56" s="1"/>
  <c r="M37" i="56"/>
  <c r="N37" i="56" s="1"/>
  <c r="M38" i="56"/>
  <c r="M39" i="56"/>
  <c r="N39" i="56" s="1"/>
  <c r="M40" i="56"/>
  <c r="N40" i="56" s="1"/>
  <c r="M41" i="56"/>
  <c r="N41" i="56" s="1"/>
  <c r="M42" i="56"/>
  <c r="N42" i="56" s="1"/>
  <c r="M43" i="56"/>
  <c r="N43" i="56" s="1"/>
  <c r="M44" i="56"/>
  <c r="N44" i="56" s="1"/>
  <c r="M45" i="56"/>
  <c r="N45" i="56" s="1"/>
  <c r="M46" i="56"/>
  <c r="N46" i="56" s="1"/>
  <c r="M47" i="56"/>
  <c r="N47" i="56" s="1"/>
  <c r="M48" i="56"/>
  <c r="N48" i="56" s="1"/>
  <c r="M49" i="56"/>
  <c r="N49" i="56" s="1"/>
  <c r="M50" i="56"/>
  <c r="N50" i="56" s="1"/>
  <c r="M51" i="56"/>
  <c r="N51" i="56" s="1"/>
  <c r="M52" i="56"/>
  <c r="N52" i="56" s="1"/>
  <c r="M53" i="56"/>
  <c r="N53" i="56" s="1"/>
  <c r="M54" i="56"/>
  <c r="N54" i="56" s="1"/>
  <c r="M55" i="56"/>
  <c r="N55" i="56" s="1"/>
  <c r="M56" i="56"/>
  <c r="N56" i="56" s="1"/>
  <c r="M57" i="56"/>
  <c r="N57" i="56" s="1"/>
  <c r="M58" i="56"/>
  <c r="N58" i="56" s="1"/>
  <c r="M59" i="56"/>
  <c r="N59" i="56" s="1"/>
  <c r="M60" i="56"/>
  <c r="N60" i="56" s="1"/>
  <c r="M61" i="56"/>
  <c r="N61" i="56" s="1"/>
  <c r="M62" i="56"/>
  <c r="N62" i="56" s="1"/>
  <c r="M63" i="56"/>
  <c r="N63" i="56" s="1"/>
  <c r="M64" i="56"/>
  <c r="N64" i="56" s="1"/>
  <c r="M65" i="56"/>
  <c r="N65" i="56" s="1"/>
  <c r="M66" i="56"/>
  <c r="N66" i="56" s="1"/>
  <c r="M67" i="56"/>
  <c r="N67" i="56" s="1"/>
  <c r="M68" i="56"/>
  <c r="N68" i="56" s="1"/>
  <c r="M69" i="56"/>
  <c r="N69" i="56" s="1"/>
  <c r="M70" i="56"/>
  <c r="N70" i="56" s="1"/>
  <c r="M71" i="56"/>
  <c r="N71" i="56" s="1"/>
  <c r="M72" i="56"/>
  <c r="N72" i="56" s="1"/>
  <c r="M73" i="56"/>
  <c r="N73" i="56" s="1"/>
  <c r="M74" i="56"/>
  <c r="N74" i="56" s="1"/>
  <c r="M75" i="56"/>
  <c r="N75" i="56" s="1"/>
  <c r="M76" i="56"/>
  <c r="N76" i="56" s="1"/>
  <c r="M77" i="56"/>
  <c r="N77" i="56" s="1"/>
  <c r="M78" i="56"/>
  <c r="N78" i="56" s="1"/>
  <c r="M79" i="56"/>
  <c r="N79" i="56" s="1"/>
  <c r="M80" i="56"/>
  <c r="N80" i="56" s="1"/>
  <c r="M81" i="56"/>
  <c r="N81" i="56" s="1"/>
  <c r="M82" i="56"/>
  <c r="N82" i="56" s="1"/>
  <c r="M83" i="56"/>
  <c r="N83" i="56" s="1"/>
  <c r="M84" i="56"/>
  <c r="N84" i="56" s="1"/>
  <c r="M85" i="56"/>
  <c r="N85" i="56" s="1"/>
  <c r="M86" i="56"/>
  <c r="N86" i="56" s="1"/>
  <c r="M87" i="56"/>
  <c r="M88" i="56"/>
  <c r="M89" i="56"/>
  <c r="N89" i="56" s="1"/>
  <c r="M90" i="56"/>
  <c r="N90" i="56" s="1"/>
  <c r="M91" i="56"/>
  <c r="N91" i="56" s="1"/>
  <c r="M92" i="56"/>
  <c r="N92" i="56" s="1"/>
  <c r="M93" i="56"/>
  <c r="N93" i="56" s="1"/>
  <c r="M94" i="56"/>
  <c r="N94" i="56" s="1"/>
  <c r="M95" i="56"/>
  <c r="N95" i="56" s="1"/>
  <c r="M96" i="56"/>
  <c r="N96" i="56" s="1"/>
  <c r="M97" i="56"/>
  <c r="M98" i="56"/>
  <c r="N98" i="56" s="1"/>
  <c r="M99" i="56"/>
  <c r="N99" i="56" s="1"/>
  <c r="M100" i="56"/>
  <c r="N100" i="56" s="1"/>
  <c r="M101" i="56"/>
  <c r="N101" i="56" s="1"/>
  <c r="M102" i="56"/>
  <c r="N102" i="56" s="1"/>
  <c r="M103" i="56"/>
  <c r="N103" i="56" s="1"/>
  <c r="M104" i="56"/>
  <c r="N104" i="56" s="1"/>
  <c r="M105" i="56"/>
  <c r="N105" i="56" s="1"/>
  <c r="M106" i="56"/>
  <c r="N106" i="56" s="1"/>
  <c r="M107" i="56"/>
  <c r="N107" i="56" s="1"/>
  <c r="M108" i="56"/>
  <c r="N108" i="56" s="1"/>
  <c r="M109" i="56"/>
  <c r="M110" i="56"/>
  <c r="N110" i="56" s="1"/>
  <c r="M111" i="56"/>
  <c r="N111" i="56" s="1"/>
  <c r="M112" i="56"/>
  <c r="N112" i="56" s="1"/>
  <c r="M113" i="56"/>
  <c r="M114" i="56"/>
  <c r="N114" i="56" s="1"/>
  <c r="M115" i="56"/>
  <c r="N115" i="56" s="1"/>
  <c r="M116" i="56"/>
  <c r="N116" i="56" s="1"/>
  <c r="M117" i="56"/>
  <c r="N117" i="56" s="1"/>
  <c r="M118" i="56"/>
  <c r="N118" i="56" s="1"/>
  <c r="M119" i="56"/>
  <c r="N119" i="56" s="1"/>
  <c r="M120" i="56"/>
  <c r="N120" i="56" s="1"/>
  <c r="M121" i="56"/>
  <c r="N121" i="56" s="1"/>
  <c r="M122" i="56"/>
  <c r="N122" i="56" s="1"/>
  <c r="M123" i="56"/>
  <c r="N123" i="56" s="1"/>
  <c r="M124" i="56"/>
  <c r="N124" i="56" s="1"/>
  <c r="M125" i="56"/>
  <c r="N125" i="56" s="1"/>
  <c r="M126" i="56"/>
  <c r="N126" i="56" s="1"/>
  <c r="M127" i="56"/>
  <c r="N127" i="56" s="1"/>
  <c r="M128" i="56"/>
  <c r="N128" i="56" s="1"/>
  <c r="M129" i="56"/>
  <c r="N129" i="56" s="1"/>
  <c r="M130" i="56"/>
  <c r="M131" i="56"/>
  <c r="N131" i="56" s="1"/>
  <c r="M132" i="56"/>
  <c r="N132" i="56" s="1"/>
  <c r="M133" i="56"/>
  <c r="N133" i="56" s="1"/>
  <c r="M134" i="56"/>
  <c r="N134" i="56" s="1"/>
  <c r="M135" i="56"/>
  <c r="N135" i="56" s="1"/>
  <c r="M136" i="56"/>
  <c r="N136" i="56" s="1"/>
  <c r="M137" i="56"/>
  <c r="N137" i="56" s="1"/>
  <c r="M138" i="56"/>
  <c r="N138" i="56" s="1"/>
  <c r="M139" i="56"/>
  <c r="N139" i="56" s="1"/>
  <c r="M140" i="56"/>
  <c r="N140" i="56" s="1"/>
  <c r="M141" i="56"/>
  <c r="N141" i="56" s="1"/>
  <c r="M142" i="56"/>
  <c r="N142" i="56" s="1"/>
  <c r="M143" i="56"/>
  <c r="N143" i="56" s="1"/>
  <c r="M144" i="56"/>
  <c r="N144" i="56" s="1"/>
  <c r="M145" i="56"/>
  <c r="N145" i="56" s="1"/>
  <c r="M146" i="56"/>
  <c r="N146" i="56" s="1"/>
  <c r="M147" i="56"/>
  <c r="N147" i="56" s="1"/>
  <c r="M148" i="56"/>
  <c r="M149" i="56"/>
  <c r="N149" i="56" s="1"/>
  <c r="M150" i="56"/>
  <c r="M151" i="56"/>
  <c r="M152" i="56"/>
  <c r="N152" i="56" s="1"/>
  <c r="M153" i="56"/>
  <c r="M154" i="56"/>
  <c r="N154" i="56" s="1"/>
  <c r="M155" i="56"/>
  <c r="M156" i="56"/>
  <c r="N156" i="56" s="1"/>
  <c r="M157" i="56"/>
  <c r="M158" i="56"/>
  <c r="N158" i="56" s="1"/>
  <c r="M159" i="56"/>
  <c r="M160" i="56"/>
  <c r="N160" i="56" s="1"/>
  <c r="M161" i="56"/>
  <c r="M162" i="56"/>
  <c r="N162" i="56" s="1"/>
  <c r="M163" i="56"/>
  <c r="F12" i="56"/>
  <c r="F22" i="56"/>
  <c r="F13" i="56"/>
  <c r="F14" i="56"/>
  <c r="F15" i="56"/>
  <c r="F16" i="56"/>
  <c r="F17" i="56"/>
  <c r="F18" i="56"/>
  <c r="F19" i="56"/>
  <c r="F20" i="56"/>
  <c r="F21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F41" i="56"/>
  <c r="F42" i="56"/>
  <c r="F43" i="56"/>
  <c r="F44" i="56"/>
  <c r="F45" i="56"/>
  <c r="F46" i="56"/>
  <c r="F47" i="56"/>
  <c r="F48" i="56"/>
  <c r="F49" i="56"/>
  <c r="F50" i="56"/>
  <c r="F51" i="56"/>
  <c r="F52" i="56"/>
  <c r="F53" i="56"/>
  <c r="F54" i="56"/>
  <c r="F55" i="56"/>
  <c r="F56" i="56"/>
  <c r="F57" i="56"/>
  <c r="F58" i="56"/>
  <c r="F59" i="56"/>
  <c r="F60" i="56"/>
  <c r="F61" i="56"/>
  <c r="D62" i="56"/>
  <c r="F62" i="56" s="1"/>
  <c r="D63" i="56"/>
  <c r="F63" i="56" s="1"/>
  <c r="D64" i="56"/>
  <c r="F64" i="56" s="1"/>
  <c r="D65" i="56"/>
  <c r="F65" i="56" s="1"/>
  <c r="D66" i="56"/>
  <c r="F66" i="56" s="1"/>
  <c r="D67" i="56"/>
  <c r="F67" i="56" s="1"/>
  <c r="D68" i="56"/>
  <c r="F68" i="56" s="1"/>
  <c r="D69" i="56"/>
  <c r="F69" i="56" s="1"/>
  <c r="D70" i="56"/>
  <c r="F70" i="56" s="1"/>
  <c r="F71" i="56"/>
  <c r="D72" i="56"/>
  <c r="F72" i="56" s="1"/>
  <c r="D73" i="56"/>
  <c r="F73" i="56" s="1"/>
  <c r="D74" i="56"/>
  <c r="F74" i="56" s="1"/>
  <c r="D75" i="56"/>
  <c r="F75" i="56" s="1"/>
  <c r="D76" i="56"/>
  <c r="F76" i="56" s="1"/>
  <c r="D77" i="56"/>
  <c r="F77" i="56" s="1"/>
  <c r="D78" i="56"/>
  <c r="F78" i="56" s="1"/>
  <c r="D79" i="56"/>
  <c r="F79" i="56" s="1"/>
  <c r="D80" i="56"/>
  <c r="F80" i="56" s="1"/>
  <c r="D81" i="56"/>
  <c r="F81" i="56" s="1"/>
  <c r="D82" i="56"/>
  <c r="F82" i="56" s="1"/>
  <c r="D83" i="56"/>
  <c r="F83" i="56" s="1"/>
  <c r="D84" i="56"/>
  <c r="F84" i="56" s="1"/>
  <c r="D85" i="56"/>
  <c r="F85" i="56" s="1"/>
  <c r="D86" i="56"/>
  <c r="F86" i="56" s="1"/>
  <c r="D87" i="56"/>
  <c r="F87" i="56" s="1"/>
  <c r="D88" i="56"/>
  <c r="F88" i="56" s="1"/>
  <c r="D89" i="56"/>
  <c r="F89" i="56" s="1"/>
  <c r="D90" i="56"/>
  <c r="F90" i="56" s="1"/>
  <c r="D91" i="56"/>
  <c r="F91" i="56" s="1"/>
  <c r="D92" i="56"/>
  <c r="F92" i="56" s="1"/>
  <c r="D93" i="56"/>
  <c r="F93" i="56" s="1"/>
  <c r="D94" i="56"/>
  <c r="F94" i="56" s="1"/>
  <c r="D95" i="56"/>
  <c r="F95" i="56" s="1"/>
  <c r="D96" i="56"/>
  <c r="F96" i="56" s="1"/>
  <c r="D97" i="56"/>
  <c r="F97" i="56" s="1"/>
  <c r="D98" i="56"/>
  <c r="F98" i="56" s="1"/>
  <c r="D99" i="56"/>
  <c r="F99" i="56" s="1"/>
  <c r="D100" i="56"/>
  <c r="F100" i="56" s="1"/>
  <c r="D101" i="56"/>
  <c r="F101" i="56" s="1"/>
  <c r="D102" i="56"/>
  <c r="F102" i="56" s="1"/>
  <c r="D103" i="56"/>
  <c r="F103" i="56" s="1"/>
  <c r="D104" i="56"/>
  <c r="F104" i="56" s="1"/>
  <c r="D105" i="56"/>
  <c r="F105" i="56" s="1"/>
  <c r="D106" i="56"/>
  <c r="F106" i="56" s="1"/>
  <c r="D107" i="56"/>
  <c r="F107" i="56" s="1"/>
  <c r="D108" i="56"/>
  <c r="F108" i="56" s="1"/>
  <c r="D109" i="56"/>
  <c r="F109" i="56" s="1"/>
  <c r="D110" i="56"/>
  <c r="F110" i="56" s="1"/>
  <c r="D111" i="56"/>
  <c r="F111" i="56" s="1"/>
  <c r="D112" i="56"/>
  <c r="F112" i="56" s="1"/>
  <c r="D113" i="56"/>
  <c r="F113" i="56" s="1"/>
  <c r="D114" i="56"/>
  <c r="F114" i="56" s="1"/>
  <c r="D115" i="56"/>
  <c r="F115" i="56" s="1"/>
  <c r="D116" i="56"/>
  <c r="F116" i="56" s="1"/>
  <c r="D117" i="56"/>
  <c r="F117" i="56" s="1"/>
  <c r="D118" i="56"/>
  <c r="F118" i="56" s="1"/>
  <c r="D119" i="56"/>
  <c r="F119" i="56" s="1"/>
  <c r="D120" i="56"/>
  <c r="F120" i="56" s="1"/>
  <c r="D121" i="56"/>
  <c r="F121" i="56" s="1"/>
  <c r="D122" i="56"/>
  <c r="F122" i="56" s="1"/>
  <c r="D123" i="56"/>
  <c r="F123" i="56" s="1"/>
  <c r="D124" i="56"/>
  <c r="F124" i="56" s="1"/>
  <c r="D125" i="56"/>
  <c r="F125" i="56" s="1"/>
  <c r="D126" i="56"/>
  <c r="F126" i="56" s="1"/>
  <c r="D127" i="56"/>
  <c r="F127" i="56" s="1"/>
  <c r="D128" i="56"/>
  <c r="F128" i="56" s="1"/>
  <c r="D129" i="56"/>
  <c r="F129" i="56" s="1"/>
  <c r="D130" i="56"/>
  <c r="F130" i="56" s="1"/>
  <c r="D131" i="56"/>
  <c r="F131" i="56" s="1"/>
  <c r="D132" i="56"/>
  <c r="F132" i="56" s="1"/>
  <c r="D133" i="56"/>
  <c r="F133" i="56" s="1"/>
  <c r="D134" i="56"/>
  <c r="F134" i="56" s="1"/>
  <c r="D135" i="56"/>
  <c r="F135" i="56" s="1"/>
  <c r="D136" i="56"/>
  <c r="F136" i="56" s="1"/>
  <c r="D137" i="56"/>
  <c r="F137" i="56" s="1"/>
  <c r="D138" i="56"/>
  <c r="F138" i="56" s="1"/>
  <c r="D139" i="56"/>
  <c r="F139" i="56" s="1"/>
  <c r="D140" i="56"/>
  <c r="F140" i="56" s="1"/>
  <c r="D141" i="56"/>
  <c r="F141" i="56" s="1"/>
  <c r="D142" i="56"/>
  <c r="F142" i="56" s="1"/>
  <c r="D143" i="56"/>
  <c r="F143" i="56" s="1"/>
  <c r="D144" i="56"/>
  <c r="F144" i="56" s="1"/>
  <c r="D145" i="56"/>
  <c r="F145" i="56" s="1"/>
  <c r="D146" i="56"/>
  <c r="F146" i="56" s="1"/>
  <c r="D147" i="56"/>
  <c r="F147" i="56" s="1"/>
  <c r="D148" i="56"/>
  <c r="F148" i="56" s="1"/>
  <c r="D149" i="56"/>
  <c r="F149" i="56" s="1"/>
  <c r="D150" i="56"/>
  <c r="F150" i="56" s="1"/>
  <c r="D151" i="56"/>
  <c r="F151" i="56" s="1"/>
  <c r="D152" i="56"/>
  <c r="F152" i="56" s="1"/>
  <c r="D153" i="56"/>
  <c r="F153" i="56" s="1"/>
  <c r="D154" i="56"/>
  <c r="F154" i="56" s="1"/>
  <c r="D155" i="56"/>
  <c r="F155" i="56" s="1"/>
  <c r="D156" i="56"/>
  <c r="F156" i="56" s="1"/>
  <c r="D157" i="56"/>
  <c r="F157" i="56" s="1"/>
  <c r="D158" i="56"/>
  <c r="F158" i="56" s="1"/>
  <c r="D159" i="56"/>
  <c r="F159" i="56" s="1"/>
  <c r="D160" i="56"/>
  <c r="F160" i="56" s="1"/>
  <c r="F161" i="56"/>
  <c r="D162" i="56"/>
  <c r="F162" i="56" s="1"/>
  <c r="D163" i="56"/>
  <c r="F11" i="56"/>
  <c r="M164" i="76"/>
  <c r="M165" i="76" s="1"/>
  <c r="N165" i="76" s="1"/>
  <c r="N167" i="76" s="1"/>
  <c r="M163" i="94"/>
  <c r="M164" i="94" s="1"/>
  <c r="N164" i="94" s="1"/>
  <c r="N166" i="94" s="1"/>
  <c r="J165" i="92"/>
  <c r="N165" i="92" s="1"/>
  <c r="J165" i="91"/>
  <c r="N165" i="91" s="1"/>
  <c r="N167" i="91" s="1"/>
  <c r="M163" i="89"/>
  <c r="M164" i="89" s="1"/>
  <c r="N164" i="89" s="1"/>
  <c r="M164" i="73"/>
  <c r="M165" i="73" s="1"/>
  <c r="N165" i="73" s="1"/>
  <c r="N167" i="73" s="1"/>
  <c r="Q164" i="78"/>
  <c r="J165" i="84"/>
  <c r="N165" i="84" s="1"/>
  <c r="N167" i="84" s="1"/>
  <c r="M165" i="71"/>
  <c r="M166" i="71" s="1"/>
  <c r="N166" i="71" s="1"/>
  <c r="J165" i="72"/>
  <c r="L167" i="76" l="1"/>
  <c r="F163" i="56"/>
  <c r="T165" i="56"/>
  <c r="L168" i="71"/>
  <c r="N165" i="56"/>
  <c r="N167" i="92"/>
  <c r="L167" i="92"/>
  <c r="L167" i="91"/>
  <c r="N166" i="89"/>
  <c r="L166" i="89"/>
  <c r="L167" i="84"/>
  <c r="N165" i="80"/>
  <c r="N163" i="94"/>
  <c r="L166" i="94" s="1"/>
  <c r="M165" i="56"/>
  <c r="M166" i="56" s="1"/>
  <c r="N166" i="56" s="1"/>
  <c r="T166" i="56" l="1"/>
  <c r="N167" i="80"/>
  <c r="L167" i="80"/>
  <c r="L168" i="56"/>
  <c r="M245" i="75"/>
  <c r="N245" i="75" s="1"/>
  <c r="N278" i="75"/>
  <c r="N276" i="75"/>
  <c r="N275" i="75"/>
  <c r="N273" i="75"/>
  <c r="N272" i="75"/>
  <c r="N271" i="75"/>
  <c r="N270" i="75"/>
  <c r="N266" i="75"/>
  <c r="N256" i="75"/>
  <c r="N255" i="75"/>
  <c r="N254" i="75"/>
  <c r="N253" i="75"/>
  <c r="N252" i="75"/>
  <c r="N251" i="75"/>
  <c r="N250" i="75"/>
  <c r="N249" i="75"/>
  <c r="N248" i="75"/>
  <c r="N247" i="75"/>
  <c r="N246" i="75"/>
  <c r="N244" i="75"/>
  <c r="N243" i="75"/>
  <c r="N240" i="75"/>
  <c r="N239" i="75"/>
  <c r="N238" i="75"/>
  <c r="N237" i="75"/>
  <c r="N236" i="75"/>
  <c r="N235" i="75"/>
  <c r="N234" i="75"/>
  <c r="N233" i="75"/>
  <c r="N232" i="75"/>
  <c r="N231" i="75"/>
  <c r="N230" i="75"/>
  <c r="N229" i="75"/>
  <c r="N164" i="73" l="1"/>
  <c r="L167" i="73" s="1"/>
  <c r="V12" i="81"/>
  <c r="Z12" i="81" s="1"/>
  <c r="V13" i="81"/>
  <c r="Z13" i="81" s="1"/>
  <c r="V14" i="81"/>
  <c r="Z14" i="81" s="1"/>
  <c r="V15" i="81"/>
  <c r="Z15" i="81" s="1"/>
  <c r="V16" i="81"/>
  <c r="Z16" i="81" s="1"/>
  <c r="V17" i="81"/>
  <c r="Z17" i="81" s="1"/>
  <c r="V18" i="81"/>
  <c r="Z18" i="81" s="1"/>
  <c r="V19" i="81"/>
  <c r="Z19" i="81" s="1"/>
  <c r="V20" i="81"/>
  <c r="Z20" i="81" s="1"/>
  <c r="V21" i="81"/>
  <c r="Z21" i="81" s="1"/>
  <c r="V22" i="81"/>
  <c r="Z22" i="81" s="1"/>
  <c r="V23" i="81"/>
  <c r="Z23" i="81" s="1"/>
  <c r="V24" i="81"/>
  <c r="Z24" i="81" s="1"/>
  <c r="V25" i="81"/>
  <c r="Z25" i="81" s="1"/>
  <c r="V26" i="81"/>
  <c r="Z26" i="81" s="1"/>
  <c r="V27" i="81"/>
  <c r="Z27" i="81" s="1"/>
  <c r="V28" i="81"/>
  <c r="Z28" i="81" s="1"/>
  <c r="V29" i="81"/>
  <c r="Z29" i="81" s="1"/>
  <c r="V30" i="81"/>
  <c r="Z30" i="81" s="1"/>
  <c r="V31" i="81"/>
  <c r="Z31" i="81" s="1"/>
  <c r="V32" i="81"/>
  <c r="Z32" i="81" s="1"/>
  <c r="V33" i="81"/>
  <c r="Z33" i="81" s="1"/>
  <c r="V34" i="81"/>
  <c r="Z34" i="81" s="1"/>
  <c r="V35" i="81"/>
  <c r="Z35" i="81" s="1"/>
  <c r="V36" i="81"/>
  <c r="Z36" i="81" s="1"/>
  <c r="V37" i="81"/>
  <c r="Z37" i="81" s="1"/>
  <c r="V38" i="81"/>
  <c r="Z38" i="81" s="1"/>
  <c r="V39" i="81"/>
  <c r="Z39" i="81" s="1"/>
  <c r="V40" i="81"/>
  <c r="Z40" i="81" s="1"/>
  <c r="V41" i="81"/>
  <c r="Z41" i="81" s="1"/>
  <c r="V42" i="81"/>
  <c r="Z42" i="81" s="1"/>
  <c r="V43" i="81"/>
  <c r="Z43" i="81" s="1"/>
  <c r="V44" i="81"/>
  <c r="Z44" i="81" s="1"/>
  <c r="V45" i="81"/>
  <c r="Z45" i="81" s="1"/>
  <c r="V46" i="81"/>
  <c r="Z46" i="81" s="1"/>
  <c r="V47" i="81"/>
  <c r="Z47" i="81" s="1"/>
  <c r="V48" i="81"/>
  <c r="Z48" i="81" s="1"/>
  <c r="V49" i="81"/>
  <c r="Z49" i="81" s="1"/>
  <c r="V50" i="81"/>
  <c r="Z50" i="81" s="1"/>
  <c r="V51" i="81"/>
  <c r="Z51" i="81" s="1"/>
  <c r="V52" i="81"/>
  <c r="Z52" i="81" s="1"/>
  <c r="V53" i="81"/>
  <c r="Z53" i="81" s="1"/>
  <c r="V54" i="81"/>
  <c r="Z54" i="81" s="1"/>
  <c r="V55" i="81"/>
  <c r="Z55" i="81" s="1"/>
  <c r="V56" i="81"/>
  <c r="Z56" i="81" s="1"/>
  <c r="V57" i="81"/>
  <c r="Z57" i="81" s="1"/>
  <c r="V58" i="81"/>
  <c r="Z58" i="81" s="1"/>
  <c r="V59" i="81"/>
  <c r="Z59" i="81" s="1"/>
  <c r="V60" i="81"/>
  <c r="Z60" i="81" s="1"/>
  <c r="V61" i="81"/>
  <c r="Z61" i="81" s="1"/>
  <c r="V62" i="81"/>
  <c r="Z62" i="81" s="1"/>
  <c r="V63" i="81"/>
  <c r="Z63" i="81" s="1"/>
  <c r="V64" i="81"/>
  <c r="Z64" i="81" s="1"/>
  <c r="V65" i="81"/>
  <c r="Z65" i="81" s="1"/>
  <c r="V66" i="81"/>
  <c r="Z66" i="81" s="1"/>
  <c r="V67" i="81"/>
  <c r="Z67" i="81" s="1"/>
  <c r="V68" i="81"/>
  <c r="Z68" i="81" s="1"/>
  <c r="V69" i="81"/>
  <c r="Z69" i="81" s="1"/>
  <c r="V70" i="81"/>
  <c r="Z70" i="81" s="1"/>
  <c r="V71" i="81"/>
  <c r="Z71" i="81" s="1"/>
  <c r="V72" i="81"/>
  <c r="Z72" i="81" s="1"/>
  <c r="V73" i="81"/>
  <c r="Z73" i="81" s="1"/>
  <c r="V74" i="81"/>
  <c r="Z74" i="81" s="1"/>
  <c r="V75" i="81"/>
  <c r="Z75" i="81" s="1"/>
  <c r="V76" i="81"/>
  <c r="Z76" i="81" s="1"/>
  <c r="V77" i="81"/>
  <c r="Z77" i="81" s="1"/>
  <c r="V78" i="81"/>
  <c r="Z78" i="81" s="1"/>
  <c r="V79" i="81"/>
  <c r="Z79" i="81" s="1"/>
  <c r="V80" i="81"/>
  <c r="Z80" i="81" s="1"/>
  <c r="V81" i="81"/>
  <c r="Z81" i="81" s="1"/>
  <c r="V82" i="81"/>
  <c r="Z82" i="81" s="1"/>
  <c r="V83" i="81"/>
  <c r="Z83" i="81" s="1"/>
  <c r="V84" i="81"/>
  <c r="Z84" i="81" s="1"/>
  <c r="V85" i="81"/>
  <c r="Z85" i="81" s="1"/>
  <c r="V86" i="81"/>
  <c r="Z86" i="81" s="1"/>
  <c r="V87" i="81"/>
  <c r="Z87" i="81" s="1"/>
  <c r="V88" i="81"/>
  <c r="Z88" i="81" s="1"/>
  <c r="V89" i="81"/>
  <c r="Z89" i="81" s="1"/>
  <c r="V90" i="81"/>
  <c r="Z90" i="81" s="1"/>
  <c r="V91" i="81"/>
  <c r="Z91" i="81" s="1"/>
  <c r="V92" i="81"/>
  <c r="Z92" i="81" s="1"/>
  <c r="V93" i="81"/>
  <c r="Z93" i="81" s="1"/>
  <c r="V94" i="81"/>
  <c r="Z94" i="81" s="1"/>
  <c r="V95" i="81"/>
  <c r="Z95" i="81" s="1"/>
  <c r="V96" i="81"/>
  <c r="Z96" i="81" s="1"/>
  <c r="V97" i="81"/>
  <c r="Z97" i="81" s="1"/>
  <c r="V98" i="81"/>
  <c r="Z98" i="81" s="1"/>
  <c r="V99" i="81"/>
  <c r="Z99" i="81" s="1"/>
  <c r="V100" i="81"/>
  <c r="Z100" i="81" s="1"/>
  <c r="V101" i="81"/>
  <c r="Z101" i="81" s="1"/>
  <c r="V102" i="81"/>
  <c r="Z102" i="81" s="1"/>
  <c r="V103" i="81"/>
  <c r="Z103" i="81" s="1"/>
  <c r="V104" i="81"/>
  <c r="Z104" i="81" s="1"/>
  <c r="V105" i="81"/>
  <c r="Z105" i="81" s="1"/>
  <c r="V106" i="81"/>
  <c r="Z106" i="81" s="1"/>
  <c r="V107" i="81"/>
  <c r="Z107" i="81" s="1"/>
  <c r="V108" i="81"/>
  <c r="Z108" i="81" s="1"/>
  <c r="V109" i="81"/>
  <c r="Z109" i="81" s="1"/>
  <c r="V110" i="81"/>
  <c r="Z110" i="81" s="1"/>
  <c r="V111" i="81"/>
  <c r="Z111" i="81" s="1"/>
  <c r="V112" i="81"/>
  <c r="Z112" i="81" s="1"/>
  <c r="V113" i="81"/>
  <c r="Z113" i="81" s="1"/>
  <c r="V114" i="81"/>
  <c r="Z114" i="81" s="1"/>
  <c r="V115" i="81"/>
  <c r="Z115" i="81" s="1"/>
  <c r="V116" i="81"/>
  <c r="Z116" i="81" s="1"/>
  <c r="V117" i="81"/>
  <c r="Z117" i="81" s="1"/>
  <c r="V118" i="81"/>
  <c r="Z118" i="81" s="1"/>
  <c r="V119" i="81"/>
  <c r="Z119" i="81" s="1"/>
  <c r="V120" i="81"/>
  <c r="Z120" i="81" s="1"/>
  <c r="V121" i="81"/>
  <c r="Z121" i="81" s="1"/>
  <c r="V122" i="81"/>
  <c r="Z122" i="81" s="1"/>
  <c r="V123" i="81"/>
  <c r="Z123" i="81" s="1"/>
  <c r="V124" i="81"/>
  <c r="Z124" i="81" s="1"/>
  <c r="V125" i="81"/>
  <c r="Z125" i="81" s="1"/>
  <c r="V126" i="81"/>
  <c r="Z126" i="81" s="1"/>
  <c r="V127" i="81"/>
  <c r="Z127" i="81" s="1"/>
  <c r="V128" i="81"/>
  <c r="Z128" i="81" s="1"/>
  <c r="V129" i="81"/>
  <c r="Z129" i="81" s="1"/>
  <c r="V130" i="81"/>
  <c r="Z130" i="81" s="1"/>
  <c r="V131" i="81"/>
  <c r="Z131" i="81" s="1"/>
  <c r="V132" i="81"/>
  <c r="Z132" i="81" s="1"/>
  <c r="V133" i="81"/>
  <c r="Z133" i="81" s="1"/>
  <c r="V134" i="81"/>
  <c r="Z134" i="81" s="1"/>
  <c r="V135" i="81"/>
  <c r="Z135" i="81" s="1"/>
  <c r="V136" i="81"/>
  <c r="Z136" i="81" s="1"/>
  <c r="V137" i="81"/>
  <c r="Z137" i="81" s="1"/>
  <c r="V138" i="81"/>
  <c r="Z138" i="81" s="1"/>
  <c r="V139" i="81"/>
  <c r="Z139" i="81" s="1"/>
  <c r="V140" i="81"/>
  <c r="Z140" i="81" s="1"/>
  <c r="V141" i="81"/>
  <c r="Z141" i="81" s="1"/>
  <c r="V142" i="81"/>
  <c r="Z142" i="81" s="1"/>
  <c r="V143" i="81"/>
  <c r="Z143" i="81" s="1"/>
  <c r="V144" i="81"/>
  <c r="Z144" i="81" s="1"/>
  <c r="V145" i="81"/>
  <c r="Z145" i="81" s="1"/>
  <c r="V146" i="81"/>
  <c r="Z146" i="81" s="1"/>
  <c r="V147" i="81"/>
  <c r="Z147" i="81" s="1"/>
  <c r="V148" i="81"/>
  <c r="Z148" i="81" s="1"/>
  <c r="V149" i="81"/>
  <c r="Z149" i="81" s="1"/>
  <c r="V150" i="81"/>
  <c r="Z150" i="81" s="1"/>
  <c r="V151" i="81"/>
  <c r="Z151" i="81" s="1"/>
  <c r="V152" i="81"/>
  <c r="Z152" i="81" s="1"/>
  <c r="V153" i="81"/>
  <c r="Z153" i="81" s="1"/>
  <c r="V154" i="81"/>
  <c r="Z154" i="81" s="1"/>
  <c r="V155" i="81"/>
  <c r="Z155" i="81" s="1"/>
  <c r="V156" i="81"/>
  <c r="Z156" i="81" s="1"/>
  <c r="V157" i="81"/>
  <c r="Z157" i="81" s="1"/>
  <c r="V158" i="81"/>
  <c r="Z158" i="81" s="1"/>
  <c r="V159" i="81"/>
  <c r="Z159" i="81" s="1"/>
  <c r="V160" i="81"/>
  <c r="Z160" i="81" s="1"/>
  <c r="V161" i="81"/>
  <c r="Z161" i="81" s="1"/>
  <c r="V162" i="81"/>
  <c r="Z162" i="81" s="1"/>
  <c r="V163" i="81"/>
  <c r="Z163" i="81" s="1"/>
  <c r="V11" i="81"/>
  <c r="Z11" i="81" s="1"/>
  <c r="M165" i="85"/>
  <c r="M166" i="85" s="1"/>
  <c r="N166" i="85" s="1"/>
  <c r="N168" i="85" l="1"/>
  <c r="L168" i="85"/>
  <c r="N165" i="74"/>
  <c r="M165" i="74"/>
  <c r="M164" i="83"/>
  <c r="M165" i="83" s="1"/>
  <c r="N165" i="83" s="1"/>
  <c r="H166" i="89"/>
  <c r="N167" i="83" l="1"/>
  <c r="L167" i="83"/>
  <c r="M166" i="74"/>
  <c r="N166" i="74" s="1"/>
  <c r="L168" i="74" s="1"/>
  <c r="C168" i="71" l="1"/>
  <c r="D168" i="71"/>
  <c r="E168" i="71"/>
  <c r="F168" i="71"/>
  <c r="H168" i="71"/>
  <c r="J168" i="71" l="1"/>
  <c r="B9" i="94" l="1"/>
  <c r="C9" i="94" s="1"/>
  <c r="D9" i="94" s="1"/>
  <c r="E9" i="94" s="1"/>
  <c r="F9" i="94" s="1"/>
  <c r="G9" i="94" s="1"/>
  <c r="H9" i="94" s="1"/>
  <c r="I9" i="94" s="1"/>
  <c r="J9" i="94" s="1"/>
  <c r="K9" i="94" s="1"/>
  <c r="L9" i="94" s="1"/>
  <c r="M9" i="94" s="1"/>
  <c r="N9" i="94" s="1"/>
  <c r="B9" i="92"/>
  <c r="C9" i="92" s="1"/>
  <c r="D9" i="92" s="1"/>
  <c r="E9" i="92" s="1"/>
  <c r="F9" i="92" s="1"/>
  <c r="G9" i="92" s="1"/>
  <c r="H9" i="92" s="1"/>
  <c r="I9" i="92" s="1"/>
  <c r="J9" i="92" s="1"/>
  <c r="K9" i="92" s="1"/>
  <c r="L9" i="92" s="1"/>
  <c r="M9" i="92" s="1"/>
  <c r="N9" i="92" s="1"/>
  <c r="B9" i="91"/>
  <c r="C9" i="91" s="1"/>
  <c r="D9" i="91" s="1"/>
  <c r="E9" i="91" s="1"/>
  <c r="F9" i="91" s="1"/>
  <c r="G9" i="91" s="1"/>
  <c r="H9" i="91" s="1"/>
  <c r="I9" i="91" s="1"/>
  <c r="J9" i="91" s="1"/>
  <c r="K9" i="91" s="1"/>
  <c r="L9" i="91" s="1"/>
  <c r="M9" i="91" s="1"/>
  <c r="N9" i="91" s="1"/>
  <c r="B9" i="90"/>
  <c r="C9" i="90" s="1"/>
  <c r="D9" i="90" s="1"/>
  <c r="E9" i="90" s="1"/>
  <c r="F9" i="90" s="1"/>
  <c r="G9" i="90" s="1"/>
  <c r="H9" i="90" s="1"/>
  <c r="I9" i="90" s="1"/>
  <c r="J9" i="90" s="1"/>
  <c r="K9" i="90" s="1"/>
  <c r="L9" i="90" s="1"/>
  <c r="M9" i="90" s="1"/>
  <c r="N9" i="90" s="1"/>
  <c r="B9" i="89"/>
  <c r="C9" i="89" s="1"/>
  <c r="D9" i="89" s="1"/>
  <c r="E9" i="89" s="1"/>
  <c r="F9" i="89" s="1"/>
  <c r="G9" i="89" s="1"/>
  <c r="H9" i="89" s="1"/>
  <c r="I9" i="89" s="1"/>
  <c r="J9" i="89" s="1"/>
  <c r="K9" i="89" s="1"/>
  <c r="L9" i="89" s="1"/>
  <c r="M9" i="89" s="1"/>
  <c r="N9" i="89" s="1"/>
  <c r="B9" i="88"/>
  <c r="C9" i="88" s="1"/>
  <c r="D9" i="88" s="1"/>
  <c r="E9" i="88" s="1"/>
  <c r="F9" i="88" s="1"/>
  <c r="G9" i="88" s="1"/>
  <c r="H9" i="88" s="1"/>
  <c r="I9" i="88" s="1"/>
  <c r="J9" i="88" s="1"/>
  <c r="K9" i="88" s="1"/>
  <c r="L9" i="88" s="1"/>
  <c r="M9" i="88" s="1"/>
  <c r="N9" i="88" s="1"/>
  <c r="B9" i="87"/>
  <c r="C9" i="87" s="1"/>
  <c r="D9" i="87" s="1"/>
  <c r="E9" i="87" s="1"/>
  <c r="F9" i="87" s="1"/>
  <c r="G9" i="87" s="1"/>
  <c r="H9" i="87" s="1"/>
  <c r="I9" i="87" s="1"/>
  <c r="J9" i="87" s="1"/>
  <c r="K9" i="87" s="1"/>
  <c r="L9" i="87" s="1"/>
  <c r="M9" i="87" s="1"/>
  <c r="N9" i="87" s="1"/>
  <c r="B9" i="86"/>
  <c r="C9" i="86" s="1"/>
  <c r="D9" i="86" s="1"/>
  <c r="E9" i="86" s="1"/>
  <c r="F9" i="86" s="1"/>
  <c r="G9" i="86" s="1"/>
  <c r="H9" i="86" s="1"/>
  <c r="I9" i="86" s="1"/>
  <c r="J9" i="86" s="1"/>
  <c r="K9" i="86" s="1"/>
  <c r="L9" i="86" s="1"/>
  <c r="M9" i="86" s="1"/>
  <c r="N9" i="86" s="1"/>
  <c r="B9" i="85"/>
  <c r="C9" i="85" s="1"/>
  <c r="D9" i="85" s="1"/>
  <c r="E9" i="85" s="1"/>
  <c r="F9" i="85" s="1"/>
  <c r="G9" i="85" s="1"/>
  <c r="H9" i="85" s="1"/>
  <c r="I9" i="85" s="1"/>
  <c r="J9" i="85" s="1"/>
  <c r="K9" i="85" s="1"/>
  <c r="L9" i="85" s="1"/>
  <c r="M9" i="85" s="1"/>
  <c r="N9" i="85" s="1"/>
  <c r="B9" i="84" l="1"/>
  <c r="C9" i="84" s="1"/>
  <c r="D9" i="84" s="1"/>
  <c r="E9" i="84" s="1"/>
  <c r="F9" i="84" s="1"/>
  <c r="G9" i="84" s="1"/>
  <c r="H9" i="84" s="1"/>
  <c r="I9" i="84" s="1"/>
  <c r="J9" i="84" s="1"/>
  <c r="K9" i="84" s="1"/>
  <c r="L9" i="84" s="1"/>
  <c r="M9" i="84" s="1"/>
  <c r="N9" i="84" s="1"/>
  <c r="B9" i="83"/>
  <c r="C9" i="83" s="1"/>
  <c r="D9" i="83" s="1"/>
  <c r="E9" i="83" s="1"/>
  <c r="F9" i="83" s="1"/>
  <c r="G9" i="83" s="1"/>
  <c r="H9" i="83" s="1"/>
  <c r="I9" i="83" s="1"/>
  <c r="J9" i="83" s="1"/>
  <c r="K9" i="83" s="1"/>
  <c r="L9" i="83" s="1"/>
  <c r="M9" i="83" s="1"/>
  <c r="N9" i="83" s="1"/>
  <c r="B9" i="81"/>
  <c r="C9" i="81" s="1"/>
  <c r="D9" i="81" s="1"/>
  <c r="E9" i="81" s="1"/>
  <c r="F9" i="81" s="1"/>
  <c r="G9" i="81" s="1"/>
  <c r="H9" i="81" s="1"/>
  <c r="I9" i="81" s="1"/>
  <c r="J9" i="81" s="1"/>
  <c r="K9" i="81" s="1"/>
  <c r="L9" i="81" s="1"/>
  <c r="M9" i="81" s="1"/>
  <c r="N9" i="81" s="1"/>
  <c r="B9" i="80"/>
  <c r="C9" i="80" s="1"/>
  <c r="D9" i="80" s="1"/>
  <c r="E9" i="80" s="1"/>
  <c r="F9" i="80" s="1"/>
  <c r="G9" i="80" s="1"/>
  <c r="H9" i="80" s="1"/>
  <c r="I9" i="80" s="1"/>
  <c r="J9" i="80" s="1"/>
  <c r="K9" i="80" s="1"/>
  <c r="L9" i="80" s="1"/>
  <c r="M9" i="80" s="1"/>
  <c r="N9" i="80" s="1"/>
  <c r="B9" i="79"/>
  <c r="C9" i="79" s="1"/>
  <c r="D9" i="79" s="1"/>
  <c r="E9" i="79" s="1"/>
  <c r="F9" i="79" s="1"/>
  <c r="G9" i="79" s="1"/>
  <c r="H9" i="79" s="1"/>
  <c r="I9" i="79" s="1"/>
  <c r="J9" i="79" s="1"/>
  <c r="K9" i="79" s="1"/>
  <c r="L9" i="79" s="1"/>
  <c r="M9" i="79" s="1"/>
  <c r="N9" i="79" s="1"/>
  <c r="B9" i="78"/>
  <c r="C9" i="78" s="1"/>
  <c r="D9" i="78" s="1"/>
  <c r="E9" i="78" s="1"/>
  <c r="F9" i="78" s="1"/>
  <c r="G9" i="78" s="1"/>
  <c r="H9" i="78" s="1"/>
  <c r="I9" i="78" s="1"/>
  <c r="J9" i="78" s="1"/>
  <c r="K9" i="78" s="1"/>
  <c r="L9" i="78" s="1"/>
  <c r="M9" i="78" s="1"/>
  <c r="N9" i="78" s="1"/>
  <c r="B9" i="77"/>
  <c r="C9" i="77" s="1"/>
  <c r="D9" i="77" s="1"/>
  <c r="E9" i="77" s="1"/>
  <c r="F9" i="77" s="1"/>
  <c r="B9" i="75"/>
  <c r="C9" i="75" s="1"/>
  <c r="D9" i="75" s="1"/>
  <c r="E9" i="75" s="1"/>
  <c r="F9" i="75" s="1"/>
  <c r="G9" i="75" s="1"/>
  <c r="H9" i="75" s="1"/>
  <c r="I9" i="75" s="1"/>
  <c r="J9" i="75" s="1"/>
  <c r="K9" i="75" s="1"/>
  <c r="L9" i="75" s="1"/>
  <c r="M9" i="75" s="1"/>
  <c r="N9" i="75" s="1"/>
  <c r="B9" i="76"/>
  <c r="C9" i="76" s="1"/>
  <c r="D9" i="76" s="1"/>
  <c r="E9" i="76" s="1"/>
  <c r="F9" i="76" s="1"/>
  <c r="G9" i="76" s="1"/>
  <c r="H9" i="76" s="1"/>
  <c r="I9" i="76" s="1"/>
  <c r="B9" i="74"/>
  <c r="C9" i="74" s="1"/>
  <c r="D9" i="74" s="1"/>
  <c r="E9" i="74" s="1"/>
  <c r="F9" i="74" s="1"/>
  <c r="G9" i="74" s="1"/>
  <c r="H9" i="74" s="1"/>
  <c r="I9" i="74" s="1"/>
  <c r="J9" i="74" s="1"/>
  <c r="K9" i="74" s="1"/>
  <c r="L9" i="74" s="1"/>
  <c r="M9" i="74" s="1"/>
  <c r="N9" i="74" s="1"/>
  <c r="B9" i="73"/>
  <c r="C9" i="73" s="1"/>
  <c r="D9" i="73" s="1"/>
  <c r="E9" i="73" s="1"/>
  <c r="F9" i="73" s="1"/>
  <c r="G9" i="73" s="1"/>
  <c r="H9" i="73" s="1"/>
  <c r="I9" i="73" s="1"/>
  <c r="J9" i="73" s="1"/>
  <c r="K9" i="73" s="1"/>
  <c r="L9" i="73" s="1"/>
  <c r="M9" i="73" s="1"/>
  <c r="N9" i="73" s="1"/>
  <c r="T34" i="76"/>
  <c r="T35" i="76"/>
  <c r="T36" i="76"/>
  <c r="T37" i="76"/>
  <c r="T38" i="76"/>
  <c r="T39" i="76"/>
  <c r="T40" i="76"/>
  <c r="T41" i="76"/>
  <c r="T42" i="76"/>
  <c r="T43" i="76"/>
  <c r="T44" i="76"/>
  <c r="T45" i="76"/>
  <c r="T46" i="76"/>
  <c r="T47" i="76"/>
  <c r="T48" i="76"/>
  <c r="T49" i="76"/>
  <c r="T50" i="76"/>
  <c r="T51" i="76"/>
  <c r="T52" i="76"/>
  <c r="T53" i="76"/>
  <c r="T54" i="76"/>
  <c r="T55" i="76"/>
  <c r="T56" i="76"/>
  <c r="T57" i="76"/>
  <c r="T33" i="76"/>
  <c r="T32" i="76"/>
  <c r="T31" i="76"/>
  <c r="H166" i="94"/>
  <c r="F166" i="94"/>
  <c r="E166" i="94"/>
  <c r="D166" i="94"/>
  <c r="C166" i="94"/>
  <c r="G9" i="77" l="1"/>
  <c r="H9" i="77" s="1"/>
  <c r="I9" i="77" s="1"/>
  <c r="J9" i="77" s="1"/>
  <c r="K9" i="77" s="1"/>
  <c r="L9" i="77" s="1"/>
  <c r="M9" i="77" s="1"/>
  <c r="N9" i="77" s="1"/>
  <c r="J9" i="76"/>
  <c r="K9" i="76" s="1"/>
  <c r="L9" i="76" s="1"/>
  <c r="M9" i="76" s="1"/>
  <c r="N9" i="76" s="1"/>
  <c r="J166" i="94"/>
  <c r="A11" i="94" l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A26" i="94" s="1"/>
  <c r="A27" i="94" s="1"/>
  <c r="A28" i="94" s="1"/>
  <c r="A29" i="94" s="1"/>
  <c r="A30" i="94" s="1"/>
  <c r="A31" i="94" s="1"/>
  <c r="A32" i="94" s="1"/>
  <c r="A33" i="94" s="1"/>
  <c r="A34" i="94" s="1"/>
  <c r="A35" i="94" s="1"/>
  <c r="A36" i="94" s="1"/>
  <c r="A37" i="94" s="1"/>
  <c r="A38" i="94" s="1"/>
  <c r="A39" i="94" s="1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A54" i="94" s="1"/>
  <c r="A55" i="94" s="1"/>
  <c r="A56" i="94" s="1"/>
  <c r="A57" i="94" s="1"/>
  <c r="A58" i="94" s="1"/>
  <c r="A59" i="94" s="1"/>
  <c r="A60" i="94" s="1"/>
  <c r="A61" i="94" s="1"/>
  <c r="A62" i="94" s="1"/>
  <c r="A63" i="94" s="1"/>
  <c r="A64" i="94" s="1"/>
  <c r="A65" i="94" s="1"/>
  <c r="A66" i="94" s="1"/>
  <c r="A67" i="94" s="1"/>
  <c r="A68" i="94" s="1"/>
  <c r="A69" i="94" s="1"/>
  <c r="A70" i="94" s="1"/>
  <c r="A71" i="94" s="1"/>
  <c r="A72" i="94" s="1"/>
  <c r="A73" i="94" s="1"/>
  <c r="A74" i="94" s="1"/>
  <c r="A75" i="94" s="1"/>
  <c r="A76" i="94" s="1"/>
  <c r="A77" i="94" s="1"/>
  <c r="A78" i="94" s="1"/>
  <c r="A79" i="94" s="1"/>
  <c r="A80" i="94" s="1"/>
  <c r="A81" i="94" s="1"/>
  <c r="A82" i="94" s="1"/>
  <c r="A83" i="94" s="1"/>
  <c r="A84" i="94" s="1"/>
  <c r="A85" i="94" s="1"/>
  <c r="A86" i="94" s="1"/>
  <c r="A87" i="94" s="1"/>
  <c r="A88" i="94" s="1"/>
  <c r="A89" i="94" s="1"/>
  <c r="A90" i="94" s="1"/>
  <c r="A91" i="94" s="1"/>
  <c r="A92" i="94" s="1"/>
  <c r="A93" i="94" s="1"/>
  <c r="A94" i="94" s="1"/>
  <c r="A95" i="94" s="1"/>
  <c r="A96" i="94" s="1"/>
  <c r="A97" i="94" s="1"/>
  <c r="A98" i="94" s="1"/>
  <c r="A99" i="94" s="1"/>
  <c r="A100" i="94" s="1"/>
  <c r="A101" i="94" s="1"/>
  <c r="A102" i="94" s="1"/>
  <c r="A103" i="94" s="1"/>
  <c r="A104" i="94" s="1"/>
  <c r="A105" i="94" s="1"/>
  <c r="A106" i="94" s="1"/>
  <c r="A107" i="94" s="1"/>
  <c r="A108" i="94" s="1"/>
  <c r="A109" i="94" s="1"/>
  <c r="A110" i="94" s="1"/>
  <c r="A111" i="94" s="1"/>
  <c r="A112" i="94" s="1"/>
  <c r="A113" i="94" s="1"/>
  <c r="A114" i="94" s="1"/>
  <c r="A115" i="94" s="1"/>
  <c r="A116" i="94" s="1"/>
  <c r="A117" i="94" s="1"/>
  <c r="A118" i="94" s="1"/>
  <c r="A119" i="94" s="1"/>
  <c r="A120" i="94" s="1"/>
  <c r="A121" i="94" s="1"/>
  <c r="A122" i="94" s="1"/>
  <c r="A123" i="94" s="1"/>
  <c r="A124" i="94" s="1"/>
  <c r="A125" i="94" s="1"/>
  <c r="A126" i="94" s="1"/>
  <c r="A127" i="94" s="1"/>
  <c r="A128" i="94" s="1"/>
  <c r="A129" i="94" s="1"/>
  <c r="A130" i="94" s="1"/>
  <c r="A131" i="94" s="1"/>
  <c r="A132" i="94" s="1"/>
  <c r="A133" i="94" s="1"/>
  <c r="A134" i="94" s="1"/>
  <c r="A135" i="94" s="1"/>
  <c r="A136" i="94" s="1"/>
  <c r="A137" i="94" s="1"/>
  <c r="A138" i="94" s="1"/>
  <c r="A139" i="94" s="1"/>
  <c r="A140" i="94" s="1"/>
  <c r="A141" i="94" s="1"/>
  <c r="A142" i="94" s="1"/>
  <c r="A143" i="94" s="1"/>
  <c r="A144" i="94" s="1"/>
  <c r="A145" i="94" s="1"/>
  <c r="A146" i="94" s="1"/>
  <c r="A147" i="94" s="1"/>
  <c r="A148" i="94" s="1"/>
  <c r="A149" i="94" s="1"/>
  <c r="A150" i="94" s="1"/>
  <c r="A151" i="94" s="1"/>
  <c r="A152" i="94" s="1"/>
  <c r="A153" i="94" s="1"/>
  <c r="A154" i="94" s="1"/>
  <c r="A155" i="94" s="1"/>
  <c r="A156" i="94" s="1"/>
  <c r="A157" i="94" s="1"/>
  <c r="A158" i="94" s="1"/>
  <c r="A159" i="94" s="1"/>
  <c r="A160" i="94" s="1"/>
  <c r="A161" i="94" s="1"/>
  <c r="A162" i="94" s="1"/>
  <c r="H168" i="93"/>
  <c r="F168" i="93"/>
  <c r="E168" i="93"/>
  <c r="D168" i="93"/>
  <c r="C168" i="93"/>
  <c r="A12" i="93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6" i="93" s="1"/>
  <c r="A27" i="93" s="1"/>
  <c r="A28" i="93" s="1"/>
  <c r="A29" i="93" s="1"/>
  <c r="A30" i="93" s="1"/>
  <c r="A31" i="93" s="1"/>
  <c r="A32" i="93" s="1"/>
  <c r="A33" i="93" s="1"/>
  <c r="A34" i="93" s="1"/>
  <c r="A35" i="93" s="1"/>
  <c r="A36" i="93" s="1"/>
  <c r="A37" i="93" s="1"/>
  <c r="A38" i="93" s="1"/>
  <c r="A39" i="93" s="1"/>
  <c r="A40" i="93" s="1"/>
  <c r="A41" i="93" s="1"/>
  <c r="A42" i="93" s="1"/>
  <c r="A43" i="93" s="1"/>
  <c r="A44" i="93" s="1"/>
  <c r="A45" i="93" s="1"/>
  <c r="A46" i="93" s="1"/>
  <c r="A47" i="93" s="1"/>
  <c r="A48" i="93" s="1"/>
  <c r="A49" i="93" s="1"/>
  <c r="A50" i="93" s="1"/>
  <c r="A51" i="93" s="1"/>
  <c r="A52" i="93" s="1"/>
  <c r="A53" i="93" s="1"/>
  <c r="A54" i="93" s="1"/>
  <c r="A55" i="93" s="1"/>
  <c r="A56" i="93" s="1"/>
  <c r="A57" i="93" s="1"/>
  <c r="A58" i="93" s="1"/>
  <c r="A59" i="93" s="1"/>
  <c r="A60" i="93" s="1"/>
  <c r="A61" i="93" s="1"/>
  <c r="A62" i="93" s="1"/>
  <c r="A63" i="93" s="1"/>
  <c r="A64" i="93" s="1"/>
  <c r="A65" i="93" s="1"/>
  <c r="A66" i="93" s="1"/>
  <c r="A67" i="93" s="1"/>
  <c r="A68" i="93" s="1"/>
  <c r="A69" i="93" s="1"/>
  <c r="A70" i="93" s="1"/>
  <c r="A71" i="93" s="1"/>
  <c r="A72" i="93" s="1"/>
  <c r="A73" i="93" s="1"/>
  <c r="A74" i="93" s="1"/>
  <c r="A75" i="93" s="1"/>
  <c r="A76" i="93" s="1"/>
  <c r="A77" i="93" s="1"/>
  <c r="A78" i="93" s="1"/>
  <c r="A79" i="93" s="1"/>
  <c r="A80" i="93" s="1"/>
  <c r="A81" i="93" s="1"/>
  <c r="A82" i="93" s="1"/>
  <c r="A83" i="93" s="1"/>
  <c r="A84" i="93" s="1"/>
  <c r="A85" i="93" s="1"/>
  <c r="A86" i="93" s="1"/>
  <c r="A87" i="93" s="1"/>
  <c r="A88" i="93" s="1"/>
  <c r="A89" i="93" s="1"/>
  <c r="A90" i="93" s="1"/>
  <c r="A91" i="93" s="1"/>
  <c r="A92" i="93" s="1"/>
  <c r="A93" i="93" s="1"/>
  <c r="A94" i="93" s="1"/>
  <c r="A95" i="93" s="1"/>
  <c r="A96" i="93" s="1"/>
  <c r="A97" i="93" s="1"/>
  <c r="A98" i="93" s="1"/>
  <c r="A99" i="93" s="1"/>
  <c r="A100" i="93" s="1"/>
  <c r="A101" i="93" s="1"/>
  <c r="A102" i="93" s="1"/>
  <c r="A103" i="93" s="1"/>
  <c r="A104" i="93" s="1"/>
  <c r="A105" i="93" s="1"/>
  <c r="A106" i="93" s="1"/>
  <c r="A107" i="93" s="1"/>
  <c r="A108" i="93" s="1"/>
  <c r="A109" i="93" s="1"/>
  <c r="A110" i="93" s="1"/>
  <c r="A111" i="93" s="1"/>
  <c r="A112" i="93" s="1"/>
  <c r="A113" i="93" s="1"/>
  <c r="A114" i="93" s="1"/>
  <c r="A115" i="93" s="1"/>
  <c r="A116" i="93" s="1"/>
  <c r="A117" i="93" s="1"/>
  <c r="A118" i="93" s="1"/>
  <c r="A119" i="93" s="1"/>
  <c r="A120" i="93" s="1"/>
  <c r="A121" i="93" s="1"/>
  <c r="A122" i="93" s="1"/>
  <c r="A123" i="93" s="1"/>
  <c r="A124" i="93" s="1"/>
  <c r="A125" i="93" s="1"/>
  <c r="A126" i="93" s="1"/>
  <c r="A127" i="93" s="1"/>
  <c r="A128" i="93" s="1"/>
  <c r="A129" i="93" s="1"/>
  <c r="A130" i="93" s="1"/>
  <c r="A131" i="93" s="1"/>
  <c r="A132" i="93" s="1"/>
  <c r="A133" i="93" s="1"/>
  <c r="A134" i="93" s="1"/>
  <c r="A135" i="93" s="1"/>
  <c r="A136" i="93" s="1"/>
  <c r="A137" i="93" s="1"/>
  <c r="A138" i="93" s="1"/>
  <c r="A139" i="93" s="1"/>
  <c r="A140" i="93" s="1"/>
  <c r="A141" i="93" s="1"/>
  <c r="A142" i="93" s="1"/>
  <c r="A143" i="93" s="1"/>
  <c r="A144" i="93" s="1"/>
  <c r="A145" i="93" s="1"/>
  <c r="A146" i="93" s="1"/>
  <c r="A147" i="93" s="1"/>
  <c r="A148" i="93" s="1"/>
  <c r="A149" i="93" s="1"/>
  <c r="A150" i="93" s="1"/>
  <c r="A151" i="93" s="1"/>
  <c r="A152" i="93" s="1"/>
  <c r="A153" i="93" s="1"/>
  <c r="A154" i="93" s="1"/>
  <c r="A155" i="93" s="1"/>
  <c r="A156" i="93" s="1"/>
  <c r="A157" i="93" s="1"/>
  <c r="A158" i="93" s="1"/>
  <c r="A159" i="93" s="1"/>
  <c r="A160" i="93" s="1"/>
  <c r="A161" i="93" s="1"/>
  <c r="A162" i="93" s="1"/>
  <c r="A163" i="93" s="1"/>
  <c r="H167" i="92"/>
  <c r="F167" i="92"/>
  <c r="E167" i="92"/>
  <c r="D167" i="92"/>
  <c r="C167" i="92"/>
  <c r="A13" i="92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6" i="92" s="1"/>
  <c r="A27" i="92" s="1"/>
  <c r="A28" i="92" s="1"/>
  <c r="A29" i="92" s="1"/>
  <c r="A30" i="92" s="1"/>
  <c r="A31" i="92" s="1"/>
  <c r="A32" i="92" s="1"/>
  <c r="A33" i="92" s="1"/>
  <c r="A34" i="92" s="1"/>
  <c r="A35" i="92" s="1"/>
  <c r="A36" i="92" s="1"/>
  <c r="A37" i="92" s="1"/>
  <c r="A38" i="92" s="1"/>
  <c r="A39" i="92" s="1"/>
  <c r="A40" i="92" s="1"/>
  <c r="A41" i="92" s="1"/>
  <c r="A42" i="92" s="1"/>
  <c r="A43" i="92" s="1"/>
  <c r="A44" i="92" s="1"/>
  <c r="A45" i="92" s="1"/>
  <c r="A46" i="92" s="1"/>
  <c r="A47" i="92" s="1"/>
  <c r="A48" i="92" s="1"/>
  <c r="A49" i="92" s="1"/>
  <c r="A50" i="92" s="1"/>
  <c r="A51" i="92" s="1"/>
  <c r="A52" i="92" s="1"/>
  <c r="A53" i="92" s="1"/>
  <c r="A54" i="92" s="1"/>
  <c r="A55" i="92" s="1"/>
  <c r="A56" i="92" s="1"/>
  <c r="A57" i="92" s="1"/>
  <c r="A58" i="92" s="1"/>
  <c r="A59" i="92" s="1"/>
  <c r="A60" i="92" s="1"/>
  <c r="A61" i="92" s="1"/>
  <c r="A62" i="92" s="1"/>
  <c r="A63" i="92" s="1"/>
  <c r="A64" i="92" s="1"/>
  <c r="A65" i="92" s="1"/>
  <c r="A66" i="92" s="1"/>
  <c r="A67" i="92" s="1"/>
  <c r="A68" i="92" s="1"/>
  <c r="A69" i="92" s="1"/>
  <c r="A70" i="92" s="1"/>
  <c r="A71" i="92" s="1"/>
  <c r="A72" i="92" s="1"/>
  <c r="A73" i="92" s="1"/>
  <c r="A74" i="92" s="1"/>
  <c r="A75" i="92" s="1"/>
  <c r="A76" i="92" s="1"/>
  <c r="A77" i="92" s="1"/>
  <c r="A78" i="92" s="1"/>
  <c r="A79" i="92" s="1"/>
  <c r="A80" i="92" s="1"/>
  <c r="A81" i="92" s="1"/>
  <c r="A82" i="92" s="1"/>
  <c r="A12" i="92"/>
  <c r="H167" i="91"/>
  <c r="F167" i="91"/>
  <c r="E167" i="91"/>
  <c r="D167" i="91"/>
  <c r="C167" i="91"/>
  <c r="A12" i="9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26" i="91" s="1"/>
  <c r="A27" i="91" s="1"/>
  <c r="A28" i="91" s="1"/>
  <c r="A29" i="91" s="1"/>
  <c r="A30" i="91" s="1"/>
  <c r="A31" i="91" s="1"/>
  <c r="A32" i="91" s="1"/>
  <c r="A33" i="91" s="1"/>
  <c r="A34" i="91" s="1"/>
  <c r="A35" i="91" s="1"/>
  <c r="A36" i="91" s="1"/>
  <c r="A37" i="91" s="1"/>
  <c r="A38" i="91" s="1"/>
  <c r="A39" i="91" s="1"/>
  <c r="A40" i="91" s="1"/>
  <c r="A41" i="91" s="1"/>
  <c r="A42" i="91" s="1"/>
  <c r="A43" i="91" s="1"/>
  <c r="A44" i="91" s="1"/>
  <c r="A45" i="91" s="1"/>
  <c r="A46" i="91" s="1"/>
  <c r="A47" i="91" s="1"/>
  <c r="A48" i="91" s="1"/>
  <c r="A49" i="91" s="1"/>
  <c r="A50" i="91" s="1"/>
  <c r="A51" i="91" s="1"/>
  <c r="A52" i="91" s="1"/>
  <c r="A53" i="91" s="1"/>
  <c r="A54" i="91" s="1"/>
  <c r="A55" i="91" s="1"/>
  <c r="A56" i="91" s="1"/>
  <c r="A57" i="91" s="1"/>
  <c r="A58" i="91" s="1"/>
  <c r="A59" i="91" s="1"/>
  <c r="A60" i="91" s="1"/>
  <c r="A61" i="91" s="1"/>
  <c r="A62" i="91" s="1"/>
  <c r="A63" i="91" s="1"/>
  <c r="A64" i="91" s="1"/>
  <c r="A65" i="91" s="1"/>
  <c r="A66" i="91" s="1"/>
  <c r="A67" i="91" s="1"/>
  <c r="A68" i="91" s="1"/>
  <c r="A69" i="91" s="1"/>
  <c r="A70" i="91" s="1"/>
  <c r="A71" i="91" s="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H167" i="90"/>
  <c r="F167" i="90"/>
  <c r="E167" i="90"/>
  <c r="D167" i="90"/>
  <c r="C167" i="90"/>
  <c r="A12" i="90"/>
  <c r="A13" i="90" s="1"/>
  <c r="A14" i="90" s="1"/>
  <c r="A15" i="90" s="1"/>
  <c r="A16" i="90" s="1"/>
  <c r="A17" i="90" s="1"/>
  <c r="A18" i="90" s="1"/>
  <c r="A19" i="90" s="1"/>
  <c r="A20" i="90" s="1"/>
  <c r="A21" i="90" s="1"/>
  <c r="A22" i="90" s="1"/>
  <c r="A23" i="90" s="1"/>
  <c r="A24" i="90" s="1"/>
  <c r="A25" i="90" s="1"/>
  <c r="A26" i="90" s="1"/>
  <c r="A27" i="90" s="1"/>
  <c r="A28" i="90" s="1"/>
  <c r="A29" i="90" s="1"/>
  <c r="A30" i="90" s="1"/>
  <c r="A31" i="90" s="1"/>
  <c r="A32" i="90" s="1"/>
  <c r="A33" i="90" s="1"/>
  <c r="A34" i="90" s="1"/>
  <c r="A35" i="90" s="1"/>
  <c r="A36" i="90" s="1"/>
  <c r="A37" i="90" s="1"/>
  <c r="A38" i="90" s="1"/>
  <c r="A39" i="90" s="1"/>
  <c r="A40" i="90" s="1"/>
  <c r="A41" i="90" s="1"/>
  <c r="A42" i="90" s="1"/>
  <c r="A43" i="90" s="1"/>
  <c r="A44" i="90" s="1"/>
  <c r="A45" i="90" s="1"/>
  <c r="A46" i="90" s="1"/>
  <c r="A47" i="90" s="1"/>
  <c r="A48" i="90" s="1"/>
  <c r="A49" i="90" s="1"/>
  <c r="A50" i="90" s="1"/>
  <c r="A51" i="90" s="1"/>
  <c r="A52" i="90" s="1"/>
  <c r="A53" i="90" s="1"/>
  <c r="A54" i="90" s="1"/>
  <c r="A55" i="90" s="1"/>
  <c r="A56" i="90" s="1"/>
  <c r="A57" i="90" s="1"/>
  <c r="A58" i="90" s="1"/>
  <c r="A59" i="90" s="1"/>
  <c r="A60" i="90" s="1"/>
  <c r="A61" i="90" s="1"/>
  <c r="A62" i="90" s="1"/>
  <c r="A63" i="90" s="1"/>
  <c r="A64" i="90" s="1"/>
  <c r="A65" i="90" s="1"/>
  <c r="A66" i="90" s="1"/>
  <c r="A67" i="90" s="1"/>
  <c r="A68" i="90" s="1"/>
  <c r="A69" i="90" s="1"/>
  <c r="A70" i="90" s="1"/>
  <c r="A71" i="90" s="1"/>
  <c r="A72" i="90" s="1"/>
  <c r="A73" i="90" s="1"/>
  <c r="A74" i="90" s="1"/>
  <c r="A75" i="90" s="1"/>
  <c r="A76" i="90" s="1"/>
  <c r="A77" i="90" s="1"/>
  <c r="A78" i="90" s="1"/>
  <c r="A79" i="90" s="1"/>
  <c r="A80" i="90" s="1"/>
  <c r="A81" i="90" s="1"/>
  <c r="A82" i="90" s="1"/>
  <c r="A83" i="90" s="1"/>
  <c r="A84" i="90" s="1"/>
  <c r="A85" i="90" s="1"/>
  <c r="A86" i="90" s="1"/>
  <c r="A87" i="90" s="1"/>
  <c r="A88" i="90" s="1"/>
  <c r="A89" i="90" s="1"/>
  <c r="A90" i="90" s="1"/>
  <c r="A91" i="90" s="1"/>
  <c r="A92" i="90" s="1"/>
  <c r="A93" i="90" s="1"/>
  <c r="A94" i="90" s="1"/>
  <c r="A95" i="90" s="1"/>
  <c r="A96" i="90" s="1"/>
  <c r="A97" i="90" s="1"/>
  <c r="A98" i="90" s="1"/>
  <c r="A99" i="90" s="1"/>
  <c r="A100" i="90" s="1"/>
  <c r="A101" i="90" s="1"/>
  <c r="A102" i="90" s="1"/>
  <c r="A103" i="90" s="1"/>
  <c r="A104" i="90" s="1"/>
  <c r="A105" i="90" s="1"/>
  <c r="A106" i="90" s="1"/>
  <c r="A107" i="90" s="1"/>
  <c r="A108" i="90" s="1"/>
  <c r="A109" i="90" s="1"/>
  <c r="A110" i="90" s="1"/>
  <c r="A111" i="90" s="1"/>
  <c r="A112" i="90" s="1"/>
  <c r="A113" i="90" s="1"/>
  <c r="A114" i="90" s="1"/>
  <c r="A115" i="90" s="1"/>
  <c r="A116" i="90" s="1"/>
  <c r="A117" i="90" s="1"/>
  <c r="A118" i="90" s="1"/>
  <c r="A119" i="90" s="1"/>
  <c r="A120" i="90" s="1"/>
  <c r="A121" i="90" s="1"/>
  <c r="A122" i="90" s="1"/>
  <c r="A123" i="90" s="1"/>
  <c r="A124" i="90" s="1"/>
  <c r="A125" i="90" s="1"/>
  <c r="A126" i="90" s="1"/>
  <c r="A127" i="90" s="1"/>
  <c r="A128" i="90" s="1"/>
  <c r="A129" i="90" s="1"/>
  <c r="A130" i="90" s="1"/>
  <c r="A131" i="90" s="1"/>
  <c r="A132" i="90" s="1"/>
  <c r="A133" i="90" s="1"/>
  <c r="A134" i="90" s="1"/>
  <c r="A135" i="90" s="1"/>
  <c r="A136" i="90" s="1"/>
  <c r="A137" i="90" s="1"/>
  <c r="A138" i="90" s="1"/>
  <c r="A139" i="90" s="1"/>
  <c r="A140" i="90" s="1"/>
  <c r="A141" i="90" s="1"/>
  <c r="A142" i="90" s="1"/>
  <c r="A143" i="90" s="1"/>
  <c r="A144" i="90" s="1"/>
  <c r="A145" i="90" s="1"/>
  <c r="A146" i="90" s="1"/>
  <c r="A147" i="90" s="1"/>
  <c r="A148" i="90" s="1"/>
  <c r="A149" i="90" s="1"/>
  <c r="A150" i="90" s="1"/>
  <c r="A151" i="90" s="1"/>
  <c r="A152" i="90" s="1"/>
  <c r="A153" i="90" s="1"/>
  <c r="A154" i="90" s="1"/>
  <c r="A155" i="90" s="1"/>
  <c r="A156" i="90" s="1"/>
  <c r="A157" i="90" s="1"/>
  <c r="A158" i="90" s="1"/>
  <c r="A159" i="90" s="1"/>
  <c r="A160" i="90" s="1"/>
  <c r="A161" i="90" s="1"/>
  <c r="A162" i="90" s="1"/>
  <c r="A163" i="90" s="1"/>
  <c r="F166" i="89"/>
  <c r="E166" i="89"/>
  <c r="D166" i="89"/>
  <c r="C166" i="89"/>
  <c r="A11" i="89"/>
  <c r="A12" i="89" s="1"/>
  <c r="A13" i="89" s="1"/>
  <c r="A14" i="89" s="1"/>
  <c r="A15" i="89" s="1"/>
  <c r="A16" i="89" s="1"/>
  <c r="A17" i="89" s="1"/>
  <c r="A18" i="89" s="1"/>
  <c r="A19" i="89" s="1"/>
  <c r="A20" i="89" s="1"/>
  <c r="A21" i="89" s="1"/>
  <c r="A22" i="89" s="1"/>
  <c r="A23" i="89" s="1"/>
  <c r="A24" i="89" s="1"/>
  <c r="A25" i="89" s="1"/>
  <c r="A26" i="89" s="1"/>
  <c r="A27" i="89" s="1"/>
  <c r="A28" i="89" s="1"/>
  <c r="A29" i="89" s="1"/>
  <c r="A30" i="89" s="1"/>
  <c r="A31" i="89" s="1"/>
  <c r="A32" i="89" s="1"/>
  <c r="A33" i="89" s="1"/>
  <c r="A34" i="89" s="1"/>
  <c r="A35" i="89" s="1"/>
  <c r="A36" i="89" s="1"/>
  <c r="A37" i="89" s="1"/>
  <c r="A38" i="89" s="1"/>
  <c r="A39" i="89" s="1"/>
  <c r="A40" i="89" s="1"/>
  <c r="A41" i="89" s="1"/>
  <c r="A42" i="89" s="1"/>
  <c r="A43" i="89" s="1"/>
  <c r="A44" i="89" s="1"/>
  <c r="A45" i="89" s="1"/>
  <c r="A46" i="89" s="1"/>
  <c r="A47" i="89" s="1"/>
  <c r="A48" i="89" s="1"/>
  <c r="A49" i="89" s="1"/>
  <c r="A50" i="89" s="1"/>
  <c r="A51" i="89" s="1"/>
  <c r="A52" i="89" s="1"/>
  <c r="A53" i="89" s="1"/>
  <c r="A54" i="89" s="1"/>
  <c r="A55" i="89" s="1"/>
  <c r="A56" i="89" s="1"/>
  <c r="A57" i="89" s="1"/>
  <c r="A58" i="89" s="1"/>
  <c r="A59" i="89" s="1"/>
  <c r="A60" i="89" s="1"/>
  <c r="A61" i="89" s="1"/>
  <c r="A62" i="89" s="1"/>
  <c r="A63" i="89" s="1"/>
  <c r="A64" i="89" s="1"/>
  <c r="A65" i="89" s="1"/>
  <c r="A66" i="89" s="1"/>
  <c r="A67" i="89" s="1"/>
  <c r="A68" i="89" s="1"/>
  <c r="A69" i="89" s="1"/>
  <c r="A70" i="89" s="1"/>
  <c r="A71" i="89" s="1"/>
  <c r="A72" i="89" s="1"/>
  <c r="A73" i="89" s="1"/>
  <c r="A74" i="89" s="1"/>
  <c r="A75" i="89" s="1"/>
  <c r="A76" i="89" s="1"/>
  <c r="A77" i="89" s="1"/>
  <c r="A78" i="89" s="1"/>
  <c r="A79" i="89" s="1"/>
  <c r="A80" i="89" s="1"/>
  <c r="A81" i="89" s="1"/>
  <c r="A82" i="89" s="1"/>
  <c r="A83" i="89" s="1"/>
  <c r="A84" i="89" s="1"/>
  <c r="A85" i="89" s="1"/>
  <c r="A86" i="89" s="1"/>
  <c r="A87" i="89" s="1"/>
  <c r="A88" i="89" s="1"/>
  <c r="A89" i="89" s="1"/>
  <c r="A90" i="89" s="1"/>
  <c r="A91" i="89" s="1"/>
  <c r="A92" i="89" s="1"/>
  <c r="A93" i="89" s="1"/>
  <c r="A94" i="89" s="1"/>
  <c r="A95" i="89" s="1"/>
  <c r="A96" i="89" s="1"/>
  <c r="A97" i="89" s="1"/>
  <c r="A98" i="89" s="1"/>
  <c r="A99" i="89" s="1"/>
  <c r="A100" i="89" s="1"/>
  <c r="A101" i="89" s="1"/>
  <c r="A102" i="89" s="1"/>
  <c r="A103" i="89" s="1"/>
  <c r="A104" i="89" s="1"/>
  <c r="A105" i="89" s="1"/>
  <c r="A106" i="89" s="1"/>
  <c r="A107" i="89" s="1"/>
  <c r="A108" i="89" s="1"/>
  <c r="A109" i="89" s="1"/>
  <c r="A110" i="89" s="1"/>
  <c r="A111" i="89" s="1"/>
  <c r="A112" i="89" s="1"/>
  <c r="A113" i="89" s="1"/>
  <c r="A114" i="89" s="1"/>
  <c r="A115" i="89" s="1"/>
  <c r="A116" i="89" s="1"/>
  <c r="A117" i="89" s="1"/>
  <c r="A118" i="89" s="1"/>
  <c r="A119" i="89" s="1"/>
  <c r="A120" i="89" s="1"/>
  <c r="A121" i="89" s="1"/>
  <c r="A122" i="89" s="1"/>
  <c r="A123" i="89" s="1"/>
  <c r="A124" i="89" s="1"/>
  <c r="A125" i="89" s="1"/>
  <c r="A126" i="89" s="1"/>
  <c r="A127" i="89" s="1"/>
  <c r="A128" i="89" s="1"/>
  <c r="A129" i="89" s="1"/>
  <c r="A130" i="89" s="1"/>
  <c r="A131" i="89" s="1"/>
  <c r="A132" i="89" s="1"/>
  <c r="A133" i="89" s="1"/>
  <c r="A134" i="89" s="1"/>
  <c r="A135" i="89" s="1"/>
  <c r="A136" i="89" s="1"/>
  <c r="A137" i="89" s="1"/>
  <c r="A138" i="89" s="1"/>
  <c r="A139" i="89" s="1"/>
  <c r="A140" i="89" s="1"/>
  <c r="A141" i="89" s="1"/>
  <c r="A142" i="89" s="1"/>
  <c r="A143" i="89" s="1"/>
  <c r="A144" i="89" s="1"/>
  <c r="A145" i="89" s="1"/>
  <c r="A146" i="89" s="1"/>
  <c r="A147" i="89" s="1"/>
  <c r="A148" i="89" s="1"/>
  <c r="A149" i="89" s="1"/>
  <c r="A150" i="89" s="1"/>
  <c r="A151" i="89" s="1"/>
  <c r="A152" i="89" s="1"/>
  <c r="A153" i="89" s="1"/>
  <c r="A154" i="89" s="1"/>
  <c r="A155" i="89" s="1"/>
  <c r="A156" i="89" s="1"/>
  <c r="A157" i="89" s="1"/>
  <c r="A158" i="89" s="1"/>
  <c r="A159" i="89" s="1"/>
  <c r="A160" i="89" s="1"/>
  <c r="A161" i="89" s="1"/>
  <c r="A162" i="89" s="1"/>
  <c r="H167" i="88"/>
  <c r="F167" i="88"/>
  <c r="E167" i="88"/>
  <c r="D167" i="88"/>
  <c r="C167" i="88"/>
  <c r="A12" i="88"/>
  <c r="A13" i="88" s="1"/>
  <c r="A14" i="88" s="1"/>
  <c r="A15" i="88" s="1"/>
  <c r="A16" i="88" s="1"/>
  <c r="A17" i="88" s="1"/>
  <c r="A18" i="88" s="1"/>
  <c r="A19" i="88" s="1"/>
  <c r="A20" i="88" s="1"/>
  <c r="A21" i="88" s="1"/>
  <c r="A22" i="88" s="1"/>
  <c r="A23" i="88" s="1"/>
  <c r="A24" i="88" s="1"/>
  <c r="A25" i="88" s="1"/>
  <c r="A26" i="88" s="1"/>
  <c r="A27" i="88" s="1"/>
  <c r="A28" i="88" s="1"/>
  <c r="A29" i="88" s="1"/>
  <c r="A30" i="88" s="1"/>
  <c r="A31" i="88" s="1"/>
  <c r="A32" i="88" s="1"/>
  <c r="A33" i="88" s="1"/>
  <c r="A34" i="88" s="1"/>
  <c r="A35" i="88" s="1"/>
  <c r="A36" i="88" s="1"/>
  <c r="A37" i="88" s="1"/>
  <c r="A38" i="88" s="1"/>
  <c r="A39" i="88" s="1"/>
  <c r="A40" i="88" s="1"/>
  <c r="A41" i="88" s="1"/>
  <c r="A42" i="88" s="1"/>
  <c r="A43" i="88" s="1"/>
  <c r="A44" i="88" s="1"/>
  <c r="A45" i="88" s="1"/>
  <c r="A46" i="88" s="1"/>
  <c r="A47" i="88" s="1"/>
  <c r="A48" i="88" s="1"/>
  <c r="A49" i="88" s="1"/>
  <c r="A50" i="88" s="1"/>
  <c r="A51" i="88" s="1"/>
  <c r="A52" i="88" s="1"/>
  <c r="A53" i="88" s="1"/>
  <c r="A54" i="88" s="1"/>
  <c r="A55" i="88" s="1"/>
  <c r="A56" i="88" s="1"/>
  <c r="A57" i="88" s="1"/>
  <c r="A58" i="88" s="1"/>
  <c r="A59" i="88" s="1"/>
  <c r="A60" i="88" s="1"/>
  <c r="A61" i="88" s="1"/>
  <c r="A62" i="88" s="1"/>
  <c r="A63" i="88" s="1"/>
  <c r="A64" i="88" s="1"/>
  <c r="A65" i="88" s="1"/>
  <c r="A66" i="88" s="1"/>
  <c r="A67" i="88" s="1"/>
  <c r="A68" i="88" s="1"/>
  <c r="A69" i="88" s="1"/>
  <c r="A70" i="88" s="1"/>
  <c r="A71" i="88" s="1"/>
  <c r="A72" i="88" s="1"/>
  <c r="A73" i="88" s="1"/>
  <c r="A74" i="88" s="1"/>
  <c r="A75" i="88" s="1"/>
  <c r="A76" i="88" s="1"/>
  <c r="A77" i="88" s="1"/>
  <c r="A78" i="88" s="1"/>
  <c r="A79" i="88" s="1"/>
  <c r="A80" i="88" s="1"/>
  <c r="A81" i="88" s="1"/>
  <c r="A82" i="88" s="1"/>
  <c r="A83" i="88" s="1"/>
  <c r="A84" i="88" s="1"/>
  <c r="A85" i="88" s="1"/>
  <c r="A86" i="88" s="1"/>
  <c r="A87" i="88" s="1"/>
  <c r="A88" i="88" s="1"/>
  <c r="A89" i="88" s="1"/>
  <c r="A90" i="88" s="1"/>
  <c r="A91" i="88" s="1"/>
  <c r="A92" i="88" s="1"/>
  <c r="A93" i="88" s="1"/>
  <c r="A94" i="88" s="1"/>
  <c r="A95" i="88" s="1"/>
  <c r="A96" i="88" s="1"/>
  <c r="A97" i="88" s="1"/>
  <c r="A98" i="88" s="1"/>
  <c r="A99" i="88" s="1"/>
  <c r="A100" i="88" s="1"/>
  <c r="A101" i="88" s="1"/>
  <c r="A102" i="88" s="1"/>
  <c r="A103" i="88" s="1"/>
  <c r="A104" i="88" s="1"/>
  <c r="A105" i="88" s="1"/>
  <c r="A106" i="88" s="1"/>
  <c r="A107" i="88" s="1"/>
  <c r="A108" i="88" s="1"/>
  <c r="A109" i="88" s="1"/>
  <c r="A110" i="88" s="1"/>
  <c r="A111" i="88" s="1"/>
  <c r="A112" i="88" s="1"/>
  <c r="A113" i="88" s="1"/>
  <c r="A114" i="88" s="1"/>
  <c r="A115" i="88" s="1"/>
  <c r="A116" i="88" s="1"/>
  <c r="A117" i="88" s="1"/>
  <c r="A118" i="88" s="1"/>
  <c r="A119" i="88" s="1"/>
  <c r="A120" i="88" s="1"/>
  <c r="A121" i="88" s="1"/>
  <c r="A122" i="88" s="1"/>
  <c r="A123" i="88" s="1"/>
  <c r="A124" i="88" s="1"/>
  <c r="A125" i="88" s="1"/>
  <c r="A126" i="88" s="1"/>
  <c r="A127" i="88" s="1"/>
  <c r="A128" i="88" s="1"/>
  <c r="A129" i="88" s="1"/>
  <c r="A130" i="88" s="1"/>
  <c r="A131" i="88" s="1"/>
  <c r="A132" i="88" s="1"/>
  <c r="A133" i="88" s="1"/>
  <c r="A134" i="88" s="1"/>
  <c r="A135" i="88" s="1"/>
  <c r="A136" i="88" s="1"/>
  <c r="A137" i="88" s="1"/>
  <c r="A138" i="88" s="1"/>
  <c r="A139" i="88" s="1"/>
  <c r="A140" i="88" s="1"/>
  <c r="A141" i="88" s="1"/>
  <c r="A142" i="88" s="1"/>
  <c r="A143" i="88" s="1"/>
  <c r="A144" i="88" s="1"/>
  <c r="A145" i="88" s="1"/>
  <c r="A146" i="88" s="1"/>
  <c r="A147" i="88" s="1"/>
  <c r="A148" i="88" s="1"/>
  <c r="A149" i="88" s="1"/>
  <c r="A150" i="88" s="1"/>
  <c r="A151" i="88" s="1"/>
  <c r="A152" i="88" s="1"/>
  <c r="A153" i="88" s="1"/>
  <c r="A154" i="88" s="1"/>
  <c r="A155" i="88" s="1"/>
  <c r="A156" i="88" s="1"/>
  <c r="A157" i="88" s="1"/>
  <c r="A158" i="88" s="1"/>
  <c r="A159" i="88" s="1"/>
  <c r="A160" i="88" s="1"/>
  <c r="A161" i="88" s="1"/>
  <c r="A162" i="88" s="1"/>
  <c r="A163" i="88" s="1"/>
  <c r="H167" i="87"/>
  <c r="F167" i="87"/>
  <c r="E167" i="87"/>
  <c r="D167" i="87"/>
  <c r="C167" i="87"/>
  <c r="A12" i="87"/>
  <c r="A13" i="87" s="1"/>
  <c r="A14" i="87" s="1"/>
  <c r="A15" i="87" s="1"/>
  <c r="A16" i="87" s="1"/>
  <c r="A17" i="87" s="1"/>
  <c r="A18" i="87" s="1"/>
  <c r="A19" i="87" s="1"/>
  <c r="A20" i="87" s="1"/>
  <c r="A21" i="87" s="1"/>
  <c r="A22" i="87" s="1"/>
  <c r="A23" i="87" s="1"/>
  <c r="A24" i="87" s="1"/>
  <c r="A25" i="87" s="1"/>
  <c r="A26" i="87" s="1"/>
  <c r="A27" i="87" s="1"/>
  <c r="A28" i="87" s="1"/>
  <c r="A29" i="87" s="1"/>
  <c r="A30" i="87" s="1"/>
  <c r="A31" i="87" s="1"/>
  <c r="A32" i="87" s="1"/>
  <c r="A33" i="87" s="1"/>
  <c r="A34" i="87" s="1"/>
  <c r="A35" i="87" s="1"/>
  <c r="A36" i="87" s="1"/>
  <c r="A37" i="87" s="1"/>
  <c r="A38" i="87" s="1"/>
  <c r="A39" i="87" s="1"/>
  <c r="A40" i="87" s="1"/>
  <c r="A41" i="87" s="1"/>
  <c r="A42" i="87" s="1"/>
  <c r="A43" i="87" s="1"/>
  <c r="A44" i="87" s="1"/>
  <c r="A45" i="87" s="1"/>
  <c r="A46" i="87" s="1"/>
  <c r="A47" i="87" s="1"/>
  <c r="A48" i="87" s="1"/>
  <c r="A49" i="87" s="1"/>
  <c r="A50" i="87" s="1"/>
  <c r="A51" i="87" s="1"/>
  <c r="A52" i="87" s="1"/>
  <c r="A53" i="87" s="1"/>
  <c r="A54" i="87" s="1"/>
  <c r="A55" i="87" s="1"/>
  <c r="A56" i="87" s="1"/>
  <c r="A57" i="87" s="1"/>
  <c r="A58" i="87" s="1"/>
  <c r="A59" i="87" s="1"/>
  <c r="A60" i="87" s="1"/>
  <c r="A61" i="87" s="1"/>
  <c r="A62" i="87" s="1"/>
  <c r="A63" i="87" s="1"/>
  <c r="A64" i="87" s="1"/>
  <c r="A65" i="87" s="1"/>
  <c r="A66" i="87" s="1"/>
  <c r="A67" i="87" s="1"/>
  <c r="A68" i="87" s="1"/>
  <c r="A69" i="87" s="1"/>
  <c r="A70" i="87" s="1"/>
  <c r="A71" i="87" s="1"/>
  <c r="A72" i="87" s="1"/>
  <c r="A73" i="87" s="1"/>
  <c r="A74" i="87" s="1"/>
  <c r="A75" i="87" s="1"/>
  <c r="A76" i="87" s="1"/>
  <c r="A77" i="87" s="1"/>
  <c r="A78" i="87" s="1"/>
  <c r="A79" i="87" s="1"/>
  <c r="A80" i="87" s="1"/>
  <c r="A81" i="87" s="1"/>
  <c r="A82" i="87" s="1"/>
  <c r="A83" i="87" s="1"/>
  <c r="A84" i="87" s="1"/>
  <c r="A85" i="87" s="1"/>
  <c r="A86" i="87" s="1"/>
  <c r="A87" i="87" s="1"/>
  <c r="A88" i="87" s="1"/>
  <c r="A89" i="87" s="1"/>
  <c r="A90" i="87" s="1"/>
  <c r="A91" i="87" s="1"/>
  <c r="A92" i="87" s="1"/>
  <c r="A93" i="87" s="1"/>
  <c r="A94" i="87" s="1"/>
  <c r="A95" i="87" s="1"/>
  <c r="A96" i="87" s="1"/>
  <c r="A97" i="87" s="1"/>
  <c r="A98" i="87" s="1"/>
  <c r="A99" i="87" s="1"/>
  <c r="A100" i="87" s="1"/>
  <c r="A101" i="87" s="1"/>
  <c r="A102" i="87" s="1"/>
  <c r="A103" i="87" s="1"/>
  <c r="A104" i="87" s="1"/>
  <c r="A105" i="87" s="1"/>
  <c r="A106" i="87" s="1"/>
  <c r="A107" i="87" s="1"/>
  <c r="A108" i="87" s="1"/>
  <c r="A109" i="87" s="1"/>
  <c r="A110" i="87" s="1"/>
  <c r="A111" i="87" s="1"/>
  <c r="A112" i="87" s="1"/>
  <c r="A113" i="87" s="1"/>
  <c r="A114" i="87" s="1"/>
  <c r="A115" i="87" s="1"/>
  <c r="A116" i="87" s="1"/>
  <c r="A117" i="87" s="1"/>
  <c r="A118" i="87" s="1"/>
  <c r="A119" i="87" s="1"/>
  <c r="A120" i="87" s="1"/>
  <c r="A121" i="87" s="1"/>
  <c r="A122" i="87" s="1"/>
  <c r="A123" i="87" s="1"/>
  <c r="A124" i="87" s="1"/>
  <c r="A125" i="87" s="1"/>
  <c r="A126" i="87" s="1"/>
  <c r="A127" i="87" s="1"/>
  <c r="A128" i="87" s="1"/>
  <c r="A129" i="87" s="1"/>
  <c r="A130" i="87" s="1"/>
  <c r="A131" i="87" s="1"/>
  <c r="A132" i="87" s="1"/>
  <c r="A133" i="87" s="1"/>
  <c r="A134" i="87" s="1"/>
  <c r="A135" i="87" s="1"/>
  <c r="A136" i="87" s="1"/>
  <c r="A137" i="87" s="1"/>
  <c r="A138" i="87" s="1"/>
  <c r="A139" i="87" s="1"/>
  <c r="A140" i="87" s="1"/>
  <c r="A141" i="87" s="1"/>
  <c r="A142" i="87" s="1"/>
  <c r="A143" i="87" s="1"/>
  <c r="A144" i="87" s="1"/>
  <c r="A145" i="87" s="1"/>
  <c r="A146" i="87" s="1"/>
  <c r="A147" i="87" s="1"/>
  <c r="A148" i="87" s="1"/>
  <c r="A149" i="87" s="1"/>
  <c r="A150" i="87" s="1"/>
  <c r="A151" i="87" s="1"/>
  <c r="A152" i="87" s="1"/>
  <c r="A153" i="87" s="1"/>
  <c r="A154" i="87" s="1"/>
  <c r="A155" i="87" s="1"/>
  <c r="A156" i="87" s="1"/>
  <c r="A157" i="87" s="1"/>
  <c r="A158" i="87" s="1"/>
  <c r="A159" i="87" s="1"/>
  <c r="A160" i="87" s="1"/>
  <c r="A161" i="87" s="1"/>
  <c r="A162" i="87" s="1"/>
  <c r="A163" i="87" s="1"/>
  <c r="H167" i="86"/>
  <c r="F167" i="86"/>
  <c r="E167" i="86"/>
  <c r="D167" i="86"/>
  <c r="C167" i="86"/>
  <c r="A12" i="86"/>
  <c r="A13" i="86" s="1"/>
  <c r="A14" i="86" s="1"/>
  <c r="A15" i="86" s="1"/>
  <c r="A16" i="86" s="1"/>
  <c r="A17" i="86" s="1"/>
  <c r="A18" i="86" s="1"/>
  <c r="A19" i="86" s="1"/>
  <c r="A20" i="86" s="1"/>
  <c r="A21" i="86" s="1"/>
  <c r="A22" i="86" s="1"/>
  <c r="A23" i="86" s="1"/>
  <c r="A24" i="86" s="1"/>
  <c r="A25" i="86" s="1"/>
  <c r="A26" i="86" s="1"/>
  <c r="A27" i="86" s="1"/>
  <c r="A28" i="86" s="1"/>
  <c r="A29" i="86" s="1"/>
  <c r="A30" i="86" s="1"/>
  <c r="A31" i="86" s="1"/>
  <c r="A32" i="86" s="1"/>
  <c r="A33" i="86" s="1"/>
  <c r="A34" i="86" s="1"/>
  <c r="A35" i="86" s="1"/>
  <c r="A36" i="86" s="1"/>
  <c r="A37" i="86" s="1"/>
  <c r="A38" i="86" s="1"/>
  <c r="A39" i="86" s="1"/>
  <c r="A40" i="86" s="1"/>
  <c r="A41" i="86" s="1"/>
  <c r="A42" i="86" s="1"/>
  <c r="A43" i="86" s="1"/>
  <c r="A44" i="86" s="1"/>
  <c r="A45" i="86" s="1"/>
  <c r="A46" i="86" s="1"/>
  <c r="A47" i="86" s="1"/>
  <c r="A48" i="86" s="1"/>
  <c r="A49" i="86" s="1"/>
  <c r="A50" i="86" s="1"/>
  <c r="A51" i="86" s="1"/>
  <c r="A52" i="86" s="1"/>
  <c r="A53" i="86" s="1"/>
  <c r="A54" i="86" s="1"/>
  <c r="A55" i="86" s="1"/>
  <c r="A56" i="86" s="1"/>
  <c r="A57" i="86" s="1"/>
  <c r="A58" i="86" s="1"/>
  <c r="A59" i="86" s="1"/>
  <c r="A60" i="86" s="1"/>
  <c r="A61" i="86" s="1"/>
  <c r="A62" i="86" s="1"/>
  <c r="A63" i="86" s="1"/>
  <c r="A64" i="86" s="1"/>
  <c r="A65" i="86" s="1"/>
  <c r="A66" i="86" s="1"/>
  <c r="A67" i="86" s="1"/>
  <c r="A68" i="86" s="1"/>
  <c r="A69" i="86" s="1"/>
  <c r="A70" i="86" s="1"/>
  <c r="A71" i="86" s="1"/>
  <c r="A72" i="86" s="1"/>
  <c r="A73" i="86" s="1"/>
  <c r="A74" i="86" s="1"/>
  <c r="A75" i="86" s="1"/>
  <c r="A76" i="86" s="1"/>
  <c r="A77" i="86" s="1"/>
  <c r="A78" i="86" s="1"/>
  <c r="A79" i="86" s="1"/>
  <c r="A80" i="86" s="1"/>
  <c r="A81" i="86" s="1"/>
  <c r="A82" i="86" s="1"/>
  <c r="A83" i="86" s="1"/>
  <c r="A84" i="86" s="1"/>
  <c r="A85" i="86" s="1"/>
  <c r="A86" i="86" s="1"/>
  <c r="A87" i="86" s="1"/>
  <c r="A88" i="86" s="1"/>
  <c r="A89" i="86" s="1"/>
  <c r="A90" i="86" s="1"/>
  <c r="A91" i="86" s="1"/>
  <c r="A92" i="86" s="1"/>
  <c r="A93" i="86" s="1"/>
  <c r="A94" i="86" s="1"/>
  <c r="A95" i="86" s="1"/>
  <c r="A96" i="86" s="1"/>
  <c r="A97" i="86" s="1"/>
  <c r="A98" i="86" s="1"/>
  <c r="A99" i="86" s="1"/>
  <c r="A100" i="86" s="1"/>
  <c r="A101" i="86" s="1"/>
  <c r="A102" i="86" s="1"/>
  <c r="A103" i="86" s="1"/>
  <c r="A104" i="86" s="1"/>
  <c r="A105" i="86" s="1"/>
  <c r="A106" i="86" s="1"/>
  <c r="A107" i="86" s="1"/>
  <c r="A108" i="86" s="1"/>
  <c r="A109" i="86" s="1"/>
  <c r="A110" i="86" s="1"/>
  <c r="A111" i="86" s="1"/>
  <c r="A112" i="86" s="1"/>
  <c r="A113" i="86" s="1"/>
  <c r="A114" i="86" s="1"/>
  <c r="A115" i="86" s="1"/>
  <c r="A116" i="86" s="1"/>
  <c r="A117" i="86" s="1"/>
  <c r="A118" i="86" s="1"/>
  <c r="A119" i="86" s="1"/>
  <c r="A120" i="86" s="1"/>
  <c r="A121" i="86" s="1"/>
  <c r="A122" i="86" s="1"/>
  <c r="A123" i="86" s="1"/>
  <c r="A124" i="86" s="1"/>
  <c r="A125" i="86" s="1"/>
  <c r="A126" i="86" s="1"/>
  <c r="A127" i="86" s="1"/>
  <c r="A128" i="86" s="1"/>
  <c r="A129" i="86" s="1"/>
  <c r="A130" i="86" s="1"/>
  <c r="A131" i="86" s="1"/>
  <c r="A132" i="86" s="1"/>
  <c r="A133" i="86" s="1"/>
  <c r="A134" i="86" s="1"/>
  <c r="A135" i="86" s="1"/>
  <c r="A136" i="86" s="1"/>
  <c r="A137" i="86" s="1"/>
  <c r="A138" i="86" s="1"/>
  <c r="A139" i="86" s="1"/>
  <c r="A140" i="86" s="1"/>
  <c r="A141" i="86" s="1"/>
  <c r="A142" i="86" s="1"/>
  <c r="A143" i="86" s="1"/>
  <c r="A144" i="86" s="1"/>
  <c r="A145" i="86" s="1"/>
  <c r="A146" i="86" s="1"/>
  <c r="A147" i="86" s="1"/>
  <c r="A148" i="86" s="1"/>
  <c r="A149" i="86" s="1"/>
  <c r="A150" i="86" s="1"/>
  <c r="A151" i="86" s="1"/>
  <c r="A152" i="86" s="1"/>
  <c r="A153" i="86" s="1"/>
  <c r="A154" i="86" s="1"/>
  <c r="A155" i="86" s="1"/>
  <c r="A156" i="86" s="1"/>
  <c r="A157" i="86" s="1"/>
  <c r="A158" i="86" s="1"/>
  <c r="A159" i="86" s="1"/>
  <c r="A160" i="86" s="1"/>
  <c r="A161" i="86" s="1"/>
  <c r="A162" i="86" s="1"/>
  <c r="A163" i="86" s="1"/>
  <c r="A83" i="92" l="1"/>
  <c r="A84" i="92" s="1"/>
  <c r="A85" i="92" s="1"/>
  <c r="A86" i="92" s="1"/>
  <c r="A87" i="92" s="1"/>
  <c r="A88" i="92" s="1"/>
  <c r="A89" i="92" s="1"/>
  <c r="A90" i="92" s="1"/>
  <c r="A91" i="92" s="1"/>
  <c r="A92" i="92" s="1"/>
  <c r="A93" i="92" s="1"/>
  <c r="A94" i="92" s="1"/>
  <c r="A95" i="92" s="1"/>
  <c r="A96" i="92" s="1"/>
  <c r="A97" i="92" s="1"/>
  <c r="A98" i="92" s="1"/>
  <c r="A99" i="92" s="1"/>
  <c r="A100" i="92" s="1"/>
  <c r="A101" i="92" s="1"/>
  <c r="A102" i="92" s="1"/>
  <c r="A103" i="92" s="1"/>
  <c r="A104" i="92" s="1"/>
  <c r="A105" i="92" s="1"/>
  <c r="A106" i="92" s="1"/>
  <c r="A107" i="92" s="1"/>
  <c r="A108" i="92" s="1"/>
  <c r="A109" i="92" s="1"/>
  <c r="A110" i="92" s="1"/>
  <c r="A111" i="92" s="1"/>
  <c r="A112" i="92" s="1"/>
  <c r="A113" i="92" s="1"/>
  <c r="A114" i="92" s="1"/>
  <c r="A115" i="92" s="1"/>
  <c r="A116" i="92" s="1"/>
  <c r="A117" i="92" s="1"/>
  <c r="A118" i="92" s="1"/>
  <c r="A119" i="92" s="1"/>
  <c r="A120" i="92" s="1"/>
  <c r="A121" i="92" s="1"/>
  <c r="A122" i="92" s="1"/>
  <c r="A123" i="92" s="1"/>
  <c r="A124" i="92" s="1"/>
  <c r="A125" i="92" s="1"/>
  <c r="A126" i="92" s="1"/>
  <c r="A127" i="92" s="1"/>
  <c r="A128" i="92" s="1"/>
  <c r="A129" i="92" s="1"/>
  <c r="A130" i="92" s="1"/>
  <c r="A131" i="92" s="1"/>
  <c r="A132" i="92" s="1"/>
  <c r="A133" i="92" s="1"/>
  <c r="A134" i="92" s="1"/>
  <c r="A135" i="92" s="1"/>
  <c r="A136" i="92" s="1"/>
  <c r="A137" i="92" s="1"/>
  <c r="A138" i="92" s="1"/>
  <c r="A139" i="92" s="1"/>
  <c r="A140" i="92" s="1"/>
  <c r="A141" i="92" s="1"/>
  <c r="A142" i="92" s="1"/>
  <c r="A143" i="92" s="1"/>
  <c r="A144" i="92" s="1"/>
  <c r="A145" i="92" s="1"/>
  <c r="A146" i="92" s="1"/>
  <c r="A147" i="92" s="1"/>
  <c r="A148" i="92" s="1"/>
  <c r="A149" i="92" s="1"/>
  <c r="A150" i="92" s="1"/>
  <c r="A151" i="92" s="1"/>
  <c r="A152" i="92" s="1"/>
  <c r="A153" i="92" s="1"/>
  <c r="A154" i="92" s="1"/>
  <c r="A155" i="92" s="1"/>
  <c r="A156" i="92" s="1"/>
  <c r="A157" i="92" s="1"/>
  <c r="A158" i="92" s="1"/>
  <c r="A159" i="92" s="1"/>
  <c r="A160" i="92" s="1"/>
  <c r="A161" i="92" s="1"/>
  <c r="A162" i="92" s="1"/>
  <c r="A163" i="92" s="1"/>
  <c r="J167" i="87"/>
  <c r="J167" i="88"/>
  <c r="F169" i="93"/>
  <c r="C168" i="86"/>
  <c r="H169" i="93"/>
  <c r="E169" i="93"/>
  <c r="D169" i="93"/>
  <c r="C169" i="93"/>
  <c r="J168" i="93"/>
  <c r="J167" i="92"/>
  <c r="C168" i="92"/>
  <c r="J168" i="92" s="1"/>
  <c r="J167" i="91"/>
  <c r="J167" i="90"/>
  <c r="J166" i="89"/>
  <c r="C167" i="89"/>
  <c r="C168" i="88"/>
  <c r="C168" i="87"/>
  <c r="J167" i="86"/>
  <c r="F167" i="94"/>
  <c r="E167" i="94"/>
  <c r="H167" i="89"/>
  <c r="F167" i="89"/>
  <c r="E167" i="89"/>
  <c r="D167" i="89"/>
  <c r="H168" i="88"/>
  <c r="F168" i="88"/>
  <c r="E168" i="88"/>
  <c r="H168" i="87"/>
  <c r="F168" i="87"/>
  <c r="E168" i="87"/>
  <c r="D168" i="87"/>
  <c r="H168" i="86"/>
  <c r="F168" i="86"/>
  <c r="E168" i="86"/>
  <c r="D168" i="86"/>
  <c r="H168" i="85"/>
  <c r="F168" i="85"/>
  <c r="E168" i="85"/>
  <c r="D168" i="85"/>
  <c r="C168" i="85"/>
  <c r="A12" i="85"/>
  <c r="A13" i="85" s="1"/>
  <c r="A14" i="85" s="1"/>
  <c r="A15" i="85" s="1"/>
  <c r="A16" i="85" s="1"/>
  <c r="A17" i="85" s="1"/>
  <c r="A18" i="85" s="1"/>
  <c r="A19" i="85" s="1"/>
  <c r="A20" i="85" s="1"/>
  <c r="A21" i="85" s="1"/>
  <c r="A22" i="85" s="1"/>
  <c r="A23" i="85" s="1"/>
  <c r="A24" i="85" s="1"/>
  <c r="A25" i="85" s="1"/>
  <c r="A26" i="85" s="1"/>
  <c r="A27" i="85" s="1"/>
  <c r="A28" i="85" s="1"/>
  <c r="A29" i="85" s="1"/>
  <c r="A30" i="85" s="1"/>
  <c r="A31" i="85" s="1"/>
  <c r="A32" i="85" s="1"/>
  <c r="A33" i="85" s="1"/>
  <c r="A34" i="85" s="1"/>
  <c r="A35" i="85" s="1"/>
  <c r="A36" i="85" s="1"/>
  <c r="A37" i="85" s="1"/>
  <c r="A38" i="85" s="1"/>
  <c r="A39" i="85" s="1"/>
  <c r="A40" i="85" s="1"/>
  <c r="A41" i="85" s="1"/>
  <c r="A42" i="85" s="1"/>
  <c r="A43" i="85" s="1"/>
  <c r="A44" i="85" s="1"/>
  <c r="A45" i="85" s="1"/>
  <c r="A46" i="85" s="1"/>
  <c r="A47" i="85" s="1"/>
  <c r="A48" i="85" s="1"/>
  <c r="A49" i="85" s="1"/>
  <c r="A50" i="85" s="1"/>
  <c r="A51" i="85" s="1"/>
  <c r="A52" i="85" s="1"/>
  <c r="A53" i="85" s="1"/>
  <c r="A54" i="85" s="1"/>
  <c r="A55" i="85" s="1"/>
  <c r="A56" i="85" s="1"/>
  <c r="A57" i="85" s="1"/>
  <c r="A58" i="85" s="1"/>
  <c r="A59" i="85" s="1"/>
  <c r="A60" i="85" s="1"/>
  <c r="A61" i="85" s="1"/>
  <c r="A62" i="85" s="1"/>
  <c r="A63" i="85" s="1"/>
  <c r="A64" i="85" s="1"/>
  <c r="A65" i="85" s="1"/>
  <c r="A66" i="85" s="1"/>
  <c r="A67" i="85" s="1"/>
  <c r="A68" i="85" s="1"/>
  <c r="A69" i="85" s="1"/>
  <c r="A70" i="85" s="1"/>
  <c r="A71" i="85" s="1"/>
  <c r="A72" i="85" s="1"/>
  <c r="A73" i="85" s="1"/>
  <c r="A74" i="85" s="1"/>
  <c r="A75" i="85" s="1"/>
  <c r="A76" i="85" s="1"/>
  <c r="A77" i="85" s="1"/>
  <c r="A78" i="85" s="1"/>
  <c r="A79" i="85" s="1"/>
  <c r="A80" i="85" s="1"/>
  <c r="A81" i="85" s="1"/>
  <c r="A82" i="85" s="1"/>
  <c r="A83" i="85" s="1"/>
  <c r="A84" i="85" s="1"/>
  <c r="A85" i="85" s="1"/>
  <c r="A86" i="85" s="1"/>
  <c r="A87" i="85" s="1"/>
  <c r="H167" i="84"/>
  <c r="F167" i="84"/>
  <c r="E167" i="84"/>
  <c r="D167" i="84"/>
  <c r="C167" i="84"/>
  <c r="A12" i="84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A56" i="84" s="1"/>
  <c r="A57" i="84" s="1"/>
  <c r="A58" i="84" s="1"/>
  <c r="A59" i="84" s="1"/>
  <c r="A60" i="84" s="1"/>
  <c r="A61" i="84" s="1"/>
  <c r="A62" i="84" s="1"/>
  <c r="A63" i="84" s="1"/>
  <c r="A64" i="84" s="1"/>
  <c r="A65" i="84" s="1"/>
  <c r="A66" i="84" s="1"/>
  <c r="A67" i="84" s="1"/>
  <c r="A68" i="84" s="1"/>
  <c r="A69" i="84" s="1"/>
  <c r="A70" i="84" s="1"/>
  <c r="A71" i="84" s="1"/>
  <c r="A72" i="84" s="1"/>
  <c r="A73" i="84" s="1"/>
  <c r="A74" i="84" s="1"/>
  <c r="A75" i="84" s="1"/>
  <c r="A76" i="84" s="1"/>
  <c r="A77" i="84" s="1"/>
  <c r="A78" i="84" s="1"/>
  <c r="A79" i="84" s="1"/>
  <c r="A80" i="84" s="1"/>
  <c r="A81" i="84" s="1"/>
  <c r="A82" i="84" s="1"/>
  <c r="A83" i="84" s="1"/>
  <c r="A84" i="84" s="1"/>
  <c r="A85" i="84" s="1"/>
  <c r="A86" i="84" s="1"/>
  <c r="A87" i="84" s="1"/>
  <c r="A88" i="84" s="1"/>
  <c r="A89" i="84" s="1"/>
  <c r="A90" i="84" s="1"/>
  <c r="A91" i="84" s="1"/>
  <c r="A92" i="84" s="1"/>
  <c r="A93" i="84" s="1"/>
  <c r="A94" i="84" s="1"/>
  <c r="A95" i="84" s="1"/>
  <c r="A96" i="84" s="1"/>
  <c r="A97" i="84" s="1"/>
  <c r="A98" i="84" s="1"/>
  <c r="A99" i="84" s="1"/>
  <c r="A100" i="84" s="1"/>
  <c r="A101" i="84" s="1"/>
  <c r="A102" i="84" s="1"/>
  <c r="A103" i="84" s="1"/>
  <c r="A104" i="84" s="1"/>
  <c r="A105" i="84" s="1"/>
  <c r="A106" i="84" s="1"/>
  <c r="A107" i="84" s="1"/>
  <c r="A108" i="84" s="1"/>
  <c r="A109" i="84" s="1"/>
  <c r="A110" i="84" s="1"/>
  <c r="A111" i="84" s="1"/>
  <c r="A112" i="84" s="1"/>
  <c r="A113" i="84" s="1"/>
  <c r="A114" i="84" s="1"/>
  <c r="A115" i="84" s="1"/>
  <c r="A116" i="84" s="1"/>
  <c r="A117" i="84" s="1"/>
  <c r="A118" i="84" s="1"/>
  <c r="A119" i="84" s="1"/>
  <c r="A120" i="84" s="1"/>
  <c r="A121" i="84" s="1"/>
  <c r="A122" i="84" s="1"/>
  <c r="A123" i="84" s="1"/>
  <c r="A124" i="84" s="1"/>
  <c r="A125" i="84" s="1"/>
  <c r="A126" i="84" s="1"/>
  <c r="A127" i="84" s="1"/>
  <c r="A128" i="84" s="1"/>
  <c r="A129" i="84" s="1"/>
  <c r="A130" i="84" s="1"/>
  <c r="A131" i="84" s="1"/>
  <c r="A132" i="84" s="1"/>
  <c r="A133" i="84" s="1"/>
  <c r="A134" i="84" s="1"/>
  <c r="A135" i="84" s="1"/>
  <c r="A136" i="84" s="1"/>
  <c r="A137" i="84" s="1"/>
  <c r="A138" i="84" s="1"/>
  <c r="A139" i="84" s="1"/>
  <c r="A140" i="84" s="1"/>
  <c r="A141" i="84" s="1"/>
  <c r="A142" i="84" s="1"/>
  <c r="A143" i="84" s="1"/>
  <c r="A144" i="84" s="1"/>
  <c r="A145" i="84" s="1"/>
  <c r="A146" i="84" s="1"/>
  <c r="A147" i="84" s="1"/>
  <c r="A148" i="84" s="1"/>
  <c r="A149" i="84" s="1"/>
  <c r="A150" i="84" s="1"/>
  <c r="A151" i="84" s="1"/>
  <c r="A152" i="84" s="1"/>
  <c r="A153" i="84" s="1"/>
  <c r="A154" i="84" s="1"/>
  <c r="A155" i="84" s="1"/>
  <c r="A156" i="84" s="1"/>
  <c r="A157" i="84" s="1"/>
  <c r="A158" i="84" s="1"/>
  <c r="A159" i="84" s="1"/>
  <c r="A160" i="84" s="1"/>
  <c r="A161" i="84" s="1"/>
  <c r="A162" i="84" s="1"/>
  <c r="A163" i="84" s="1"/>
  <c r="H167" i="83"/>
  <c r="F167" i="83"/>
  <c r="E167" i="83"/>
  <c r="D167" i="83"/>
  <c r="C167" i="83"/>
  <c r="A12" i="83"/>
  <c r="A13" i="83" s="1"/>
  <c r="A14" i="83" s="1"/>
  <c r="A15" i="83" s="1"/>
  <c r="A16" i="83" s="1"/>
  <c r="A17" i="83" s="1"/>
  <c r="A18" i="83" s="1"/>
  <c r="A19" i="83" s="1"/>
  <c r="A20" i="83" s="1"/>
  <c r="A21" i="83" s="1"/>
  <c r="A22" i="83" s="1"/>
  <c r="A23" i="83" s="1"/>
  <c r="A24" i="83" s="1"/>
  <c r="A25" i="83" s="1"/>
  <c r="A26" i="83" s="1"/>
  <c r="A27" i="83" s="1"/>
  <c r="A28" i="83" s="1"/>
  <c r="A29" i="83" s="1"/>
  <c r="A30" i="83" s="1"/>
  <c r="A31" i="83" s="1"/>
  <c r="A32" i="83" s="1"/>
  <c r="A33" i="83" s="1"/>
  <c r="A34" i="83" s="1"/>
  <c r="A35" i="83" s="1"/>
  <c r="A36" i="83" s="1"/>
  <c r="A37" i="83" s="1"/>
  <c r="A38" i="83" s="1"/>
  <c r="A39" i="83" s="1"/>
  <c r="A40" i="83" s="1"/>
  <c r="A41" i="83" s="1"/>
  <c r="A42" i="83" s="1"/>
  <c r="A43" i="83" s="1"/>
  <c r="A44" i="83" s="1"/>
  <c r="A45" i="83" s="1"/>
  <c r="A46" i="83" s="1"/>
  <c r="A47" i="83" s="1"/>
  <c r="A48" i="83" s="1"/>
  <c r="A49" i="83" s="1"/>
  <c r="A50" i="83" s="1"/>
  <c r="A51" i="83" s="1"/>
  <c r="A52" i="83" s="1"/>
  <c r="A53" i="83" s="1"/>
  <c r="A54" i="83" s="1"/>
  <c r="A55" i="83" s="1"/>
  <c r="A56" i="83" s="1"/>
  <c r="A57" i="83" s="1"/>
  <c r="A58" i="83" s="1"/>
  <c r="A59" i="83" s="1"/>
  <c r="A60" i="83" s="1"/>
  <c r="A61" i="83" s="1"/>
  <c r="A62" i="83" s="1"/>
  <c r="A63" i="83" s="1"/>
  <c r="A64" i="83" s="1"/>
  <c r="A65" i="83" s="1"/>
  <c r="A66" i="83" s="1"/>
  <c r="A67" i="83" s="1"/>
  <c r="A68" i="83" s="1"/>
  <c r="A69" i="83" s="1"/>
  <c r="A70" i="83" s="1"/>
  <c r="A71" i="83" s="1"/>
  <c r="A72" i="83" s="1"/>
  <c r="A73" i="83" s="1"/>
  <c r="A74" i="83" s="1"/>
  <c r="A75" i="83" s="1"/>
  <c r="A76" i="83" s="1"/>
  <c r="A77" i="83" s="1"/>
  <c r="A78" i="83" s="1"/>
  <c r="A79" i="83" s="1"/>
  <c r="A80" i="83" s="1"/>
  <c r="A81" i="83" s="1"/>
  <c r="A82" i="83" s="1"/>
  <c r="A83" i="83" s="1"/>
  <c r="A84" i="83" s="1"/>
  <c r="A85" i="83" s="1"/>
  <c r="A86" i="83" s="1"/>
  <c r="A87" i="83" s="1"/>
  <c r="A88" i="83" s="1"/>
  <c r="A89" i="83" s="1"/>
  <c r="A90" i="83" s="1"/>
  <c r="A91" i="83" s="1"/>
  <c r="A92" i="83" s="1"/>
  <c r="A93" i="83" s="1"/>
  <c r="A94" i="83" s="1"/>
  <c r="A95" i="83" s="1"/>
  <c r="A96" i="83" s="1"/>
  <c r="A97" i="83" s="1"/>
  <c r="A98" i="83" s="1"/>
  <c r="A99" i="83" s="1"/>
  <c r="A100" i="83" s="1"/>
  <c r="A101" i="83" s="1"/>
  <c r="A102" i="83" s="1"/>
  <c r="A103" i="83" s="1"/>
  <c r="A104" i="83" s="1"/>
  <c r="A105" i="83" s="1"/>
  <c r="A106" i="83" s="1"/>
  <c r="A107" i="83" s="1"/>
  <c r="A108" i="83" s="1"/>
  <c r="A109" i="83" s="1"/>
  <c r="A110" i="83" s="1"/>
  <c r="A111" i="83" s="1"/>
  <c r="A112" i="83" s="1"/>
  <c r="A113" i="83" s="1"/>
  <c r="A114" i="83" s="1"/>
  <c r="A115" i="83" s="1"/>
  <c r="A116" i="83" s="1"/>
  <c r="A117" i="83" s="1"/>
  <c r="A118" i="83" s="1"/>
  <c r="A119" i="83" s="1"/>
  <c r="A120" i="83" s="1"/>
  <c r="A121" i="83" s="1"/>
  <c r="A122" i="83" s="1"/>
  <c r="A123" i="83" s="1"/>
  <c r="A124" i="83" s="1"/>
  <c r="A125" i="83" s="1"/>
  <c r="A126" i="83" s="1"/>
  <c r="A127" i="83" s="1"/>
  <c r="A128" i="83" s="1"/>
  <c r="A129" i="83" s="1"/>
  <c r="A130" i="83" s="1"/>
  <c r="A131" i="83" s="1"/>
  <c r="A132" i="83" s="1"/>
  <c r="A133" i="83" s="1"/>
  <c r="A134" i="83" s="1"/>
  <c r="A135" i="83" s="1"/>
  <c r="A136" i="83" s="1"/>
  <c r="A137" i="83" s="1"/>
  <c r="A138" i="83" s="1"/>
  <c r="A139" i="83" s="1"/>
  <c r="A140" i="83" s="1"/>
  <c r="A141" i="83" s="1"/>
  <c r="A142" i="83" s="1"/>
  <c r="A143" i="83" s="1"/>
  <c r="A144" i="83" s="1"/>
  <c r="A145" i="83" s="1"/>
  <c r="A146" i="83" s="1"/>
  <c r="A147" i="83" s="1"/>
  <c r="A148" i="83" s="1"/>
  <c r="A149" i="83" s="1"/>
  <c r="A150" i="83" s="1"/>
  <c r="A151" i="83" s="1"/>
  <c r="A152" i="83" s="1"/>
  <c r="A153" i="83" s="1"/>
  <c r="A154" i="83" s="1"/>
  <c r="A155" i="83" s="1"/>
  <c r="A156" i="83" s="1"/>
  <c r="A157" i="83" s="1"/>
  <c r="A158" i="83" s="1"/>
  <c r="A159" i="83" s="1"/>
  <c r="A160" i="83" s="1"/>
  <c r="A161" i="83" s="1"/>
  <c r="A162" i="83" s="1"/>
  <c r="A163" i="83" s="1"/>
  <c r="R23" i="82"/>
  <c r="R24" i="82"/>
  <c r="R25" i="82"/>
  <c r="R26" i="82"/>
  <c r="R27" i="82"/>
  <c r="R28" i="82"/>
  <c r="R29" i="82"/>
  <c r="R30" i="82"/>
  <c r="R31" i="82"/>
  <c r="R32" i="82"/>
  <c r="R33" i="82"/>
  <c r="R34" i="82"/>
  <c r="R35" i="82"/>
  <c r="R36" i="82"/>
  <c r="R37" i="82"/>
  <c r="R38" i="82"/>
  <c r="R39" i="82"/>
  <c r="R40" i="82"/>
  <c r="R41" i="82"/>
  <c r="R42" i="82"/>
  <c r="R43" i="82"/>
  <c r="R44" i="82"/>
  <c r="R45" i="82"/>
  <c r="R46" i="82"/>
  <c r="R47" i="82"/>
  <c r="R48" i="82"/>
  <c r="R49" i="82"/>
  <c r="R50" i="82"/>
  <c r="R51" i="82"/>
  <c r="R52" i="82"/>
  <c r="R53" i="82"/>
  <c r="R54" i="82"/>
  <c r="R55" i="82"/>
  <c r="R56" i="82"/>
  <c r="R57" i="82"/>
  <c r="R58" i="82"/>
  <c r="R59" i="82"/>
  <c r="R60" i="82"/>
  <c r="R61" i="82"/>
  <c r="R62" i="82"/>
  <c r="R63" i="82"/>
  <c r="R64" i="82"/>
  <c r="R65" i="82"/>
  <c r="R66" i="82"/>
  <c r="R67" i="82"/>
  <c r="R68" i="82"/>
  <c r="R69" i="82"/>
  <c r="R70" i="82"/>
  <c r="R71" i="82"/>
  <c r="R72" i="82"/>
  <c r="R73" i="82"/>
  <c r="R74" i="82"/>
  <c r="R75" i="82"/>
  <c r="R76" i="82"/>
  <c r="R77" i="82"/>
  <c r="R78" i="82"/>
  <c r="R79" i="82"/>
  <c r="R80" i="82"/>
  <c r="R81" i="82"/>
  <c r="R82" i="82"/>
  <c r="R83" i="82"/>
  <c r="R84" i="82"/>
  <c r="R85" i="82"/>
  <c r="R86" i="82"/>
  <c r="R87" i="82"/>
  <c r="R88" i="82"/>
  <c r="R89" i="82"/>
  <c r="R90" i="82"/>
  <c r="R91" i="82"/>
  <c r="R92" i="82"/>
  <c r="R93" i="82"/>
  <c r="R94" i="82"/>
  <c r="R95" i="82"/>
  <c r="R96" i="82"/>
  <c r="R97" i="82"/>
  <c r="R98" i="82"/>
  <c r="R99" i="82"/>
  <c r="R100" i="82"/>
  <c r="R101" i="82"/>
  <c r="R102" i="82"/>
  <c r="R103" i="82"/>
  <c r="R104" i="82"/>
  <c r="R105" i="82"/>
  <c r="R106" i="82"/>
  <c r="R107" i="82"/>
  <c r="R108" i="82"/>
  <c r="R109" i="82"/>
  <c r="R110" i="82"/>
  <c r="R111" i="82"/>
  <c r="R112" i="82"/>
  <c r="R113" i="82"/>
  <c r="R114" i="82"/>
  <c r="R115" i="82"/>
  <c r="R116" i="82"/>
  <c r="R117" i="82"/>
  <c r="R118" i="82"/>
  <c r="R119" i="82"/>
  <c r="R120" i="82"/>
  <c r="R121" i="82"/>
  <c r="R122" i="82"/>
  <c r="R123" i="82"/>
  <c r="R124" i="82"/>
  <c r="R125" i="82"/>
  <c r="R126" i="82"/>
  <c r="R127" i="82"/>
  <c r="R128" i="82"/>
  <c r="R129" i="82"/>
  <c r="R130" i="82"/>
  <c r="R131" i="82"/>
  <c r="R132" i="82"/>
  <c r="R133" i="82"/>
  <c r="R134" i="82"/>
  <c r="R135" i="82"/>
  <c r="R136" i="82"/>
  <c r="R137" i="82"/>
  <c r="R138" i="82"/>
  <c r="R139" i="82"/>
  <c r="R140" i="82"/>
  <c r="R141" i="82"/>
  <c r="R142" i="82"/>
  <c r="R143" i="82"/>
  <c r="R144" i="82"/>
  <c r="R145" i="82"/>
  <c r="R146" i="82"/>
  <c r="R147" i="82"/>
  <c r="R148" i="82"/>
  <c r="R149" i="82"/>
  <c r="R150" i="82"/>
  <c r="R151" i="82"/>
  <c r="R152" i="82"/>
  <c r="R153" i="82"/>
  <c r="R154" i="82"/>
  <c r="R155" i="82"/>
  <c r="R156" i="82"/>
  <c r="R157" i="82"/>
  <c r="R158" i="82"/>
  <c r="R159" i="82"/>
  <c r="R160" i="82"/>
  <c r="R161" i="82"/>
  <c r="R162" i="82"/>
  <c r="R163" i="82"/>
  <c r="R19" i="82"/>
  <c r="R20" i="82"/>
  <c r="R21" i="82"/>
  <c r="R22" i="82"/>
  <c r="R18" i="82"/>
  <c r="R13" i="82"/>
  <c r="R14" i="82"/>
  <c r="R15" i="82"/>
  <c r="R16" i="82"/>
  <c r="R17" i="82"/>
  <c r="R12" i="82"/>
  <c r="R11" i="82"/>
  <c r="H167" i="82"/>
  <c r="F167" i="82"/>
  <c r="E167" i="82"/>
  <c r="D167" i="82"/>
  <c r="C167" i="82"/>
  <c r="A12" i="82"/>
  <c r="A13" i="82" s="1"/>
  <c r="A14" i="82" s="1"/>
  <c r="A15" i="82" s="1"/>
  <c r="A16" i="82" s="1"/>
  <c r="A17" i="82" s="1"/>
  <c r="A18" i="82" s="1"/>
  <c r="A19" i="82" s="1"/>
  <c r="A20" i="82" s="1"/>
  <c r="A21" i="82" s="1"/>
  <c r="A22" i="82" s="1"/>
  <c r="A23" i="82" s="1"/>
  <c r="A24" i="82" s="1"/>
  <c r="A25" i="82" s="1"/>
  <c r="A26" i="82" s="1"/>
  <c r="A27" i="82" s="1"/>
  <c r="A28" i="82" s="1"/>
  <c r="A29" i="82" s="1"/>
  <c r="A30" i="82" s="1"/>
  <c r="A31" i="82" s="1"/>
  <c r="A32" i="82" s="1"/>
  <c r="A33" i="82" s="1"/>
  <c r="A34" i="82" s="1"/>
  <c r="A35" i="82" s="1"/>
  <c r="A36" i="82" s="1"/>
  <c r="A37" i="82" s="1"/>
  <c r="A38" i="82" s="1"/>
  <c r="A39" i="82" s="1"/>
  <c r="A40" i="82" s="1"/>
  <c r="A41" i="82" s="1"/>
  <c r="A42" i="82" s="1"/>
  <c r="A43" i="82" s="1"/>
  <c r="A44" i="82" s="1"/>
  <c r="A45" i="82" s="1"/>
  <c r="A46" i="82" s="1"/>
  <c r="A47" i="82" s="1"/>
  <c r="A48" i="82" s="1"/>
  <c r="A49" i="82" s="1"/>
  <c r="A50" i="82" s="1"/>
  <c r="A51" i="82" s="1"/>
  <c r="A52" i="82" s="1"/>
  <c r="A53" i="82" s="1"/>
  <c r="A54" i="82" s="1"/>
  <c r="A55" i="82" s="1"/>
  <c r="A56" i="82" s="1"/>
  <c r="A57" i="82" s="1"/>
  <c r="A58" i="82" s="1"/>
  <c r="A59" i="82" s="1"/>
  <c r="A60" i="82" s="1"/>
  <c r="A61" i="82" s="1"/>
  <c r="A62" i="82" s="1"/>
  <c r="A63" i="82" s="1"/>
  <c r="A64" i="82" s="1"/>
  <c r="A65" i="82" s="1"/>
  <c r="A66" i="82" s="1"/>
  <c r="A67" i="82" s="1"/>
  <c r="A68" i="82" s="1"/>
  <c r="A69" i="82" s="1"/>
  <c r="A70" i="82" s="1"/>
  <c r="A71" i="82" s="1"/>
  <c r="A72" i="82" s="1"/>
  <c r="A73" i="82" s="1"/>
  <c r="A74" i="82" s="1"/>
  <c r="A75" i="82" s="1"/>
  <c r="A76" i="82" s="1"/>
  <c r="A77" i="82" s="1"/>
  <c r="A78" i="82" s="1"/>
  <c r="A79" i="82" s="1"/>
  <c r="A80" i="82" s="1"/>
  <c r="A81" i="82" s="1"/>
  <c r="A82" i="82" s="1"/>
  <c r="A83" i="82" s="1"/>
  <c r="A84" i="82" s="1"/>
  <c r="A85" i="82" s="1"/>
  <c r="A86" i="82" s="1"/>
  <c r="A87" i="82" s="1"/>
  <c r="A88" i="82" s="1"/>
  <c r="A89" i="82" s="1"/>
  <c r="A90" i="82" s="1"/>
  <c r="A91" i="82" s="1"/>
  <c r="A92" i="82" s="1"/>
  <c r="A93" i="82" s="1"/>
  <c r="A94" i="82" s="1"/>
  <c r="A95" i="82" s="1"/>
  <c r="A96" i="82" s="1"/>
  <c r="A97" i="82" s="1"/>
  <c r="A98" i="82" s="1"/>
  <c r="A99" i="82" s="1"/>
  <c r="A100" i="82" s="1"/>
  <c r="A101" i="82" s="1"/>
  <c r="A102" i="82" s="1"/>
  <c r="A103" i="82" s="1"/>
  <c r="A104" i="82" s="1"/>
  <c r="A105" i="82" s="1"/>
  <c r="A106" i="82" s="1"/>
  <c r="A107" i="82" s="1"/>
  <c r="A108" i="82" s="1"/>
  <c r="A109" i="82" s="1"/>
  <c r="A110" i="82" s="1"/>
  <c r="A111" i="82" s="1"/>
  <c r="A112" i="82" s="1"/>
  <c r="A113" i="82" s="1"/>
  <c r="A114" i="82" s="1"/>
  <c r="A115" i="82" s="1"/>
  <c r="A116" i="82" s="1"/>
  <c r="A117" i="82" s="1"/>
  <c r="A118" i="82" s="1"/>
  <c r="A119" i="82" s="1"/>
  <c r="A120" i="82" s="1"/>
  <c r="A121" i="82" s="1"/>
  <c r="A122" i="82" s="1"/>
  <c r="A123" i="82" s="1"/>
  <c r="A124" i="82" s="1"/>
  <c r="A125" i="82" s="1"/>
  <c r="A126" i="82" s="1"/>
  <c r="A127" i="82" s="1"/>
  <c r="A128" i="82" s="1"/>
  <c r="A129" i="82" s="1"/>
  <c r="A130" i="82" s="1"/>
  <c r="A131" i="82" s="1"/>
  <c r="A132" i="82" s="1"/>
  <c r="A133" i="82" s="1"/>
  <c r="A134" i="82" s="1"/>
  <c r="A135" i="82" s="1"/>
  <c r="A136" i="82" s="1"/>
  <c r="A137" i="82" s="1"/>
  <c r="A138" i="82" s="1"/>
  <c r="A139" i="82" s="1"/>
  <c r="A140" i="82" s="1"/>
  <c r="A141" i="82" s="1"/>
  <c r="A142" i="82" s="1"/>
  <c r="A143" i="82" s="1"/>
  <c r="A144" i="82" s="1"/>
  <c r="A145" i="82" s="1"/>
  <c r="A146" i="82" s="1"/>
  <c r="A147" i="82" s="1"/>
  <c r="A148" i="82" s="1"/>
  <c r="A149" i="82" s="1"/>
  <c r="A150" i="82" s="1"/>
  <c r="A151" i="82" s="1"/>
  <c r="A152" i="82" s="1"/>
  <c r="A153" i="82" s="1"/>
  <c r="A154" i="82" s="1"/>
  <c r="A155" i="82" s="1"/>
  <c r="A156" i="82" s="1"/>
  <c r="A157" i="82" s="1"/>
  <c r="A158" i="82" s="1"/>
  <c r="A159" i="82" s="1"/>
  <c r="A160" i="82" s="1"/>
  <c r="A161" i="82" s="1"/>
  <c r="A162" i="82" s="1"/>
  <c r="A163" i="82" s="1"/>
  <c r="R12" i="81"/>
  <c r="R13" i="81"/>
  <c r="R14" i="81"/>
  <c r="R15" i="81"/>
  <c r="R16" i="81"/>
  <c r="R17" i="81"/>
  <c r="R18" i="81"/>
  <c r="R19" i="81"/>
  <c r="R20" i="81"/>
  <c r="R21" i="81"/>
  <c r="R22" i="81"/>
  <c r="R23" i="81"/>
  <c r="R24" i="81"/>
  <c r="R25" i="81"/>
  <c r="R26" i="81"/>
  <c r="R27" i="81"/>
  <c r="R28" i="81"/>
  <c r="R29" i="81"/>
  <c r="R30" i="81"/>
  <c r="R31" i="81"/>
  <c r="R32" i="81"/>
  <c r="R33" i="81"/>
  <c r="R34" i="81"/>
  <c r="R35" i="81"/>
  <c r="R36" i="81"/>
  <c r="R37" i="81"/>
  <c r="R38" i="81"/>
  <c r="R39" i="81"/>
  <c r="R40" i="81"/>
  <c r="R41" i="81"/>
  <c r="R42" i="81"/>
  <c r="R43" i="81"/>
  <c r="R44" i="81"/>
  <c r="R45" i="81"/>
  <c r="R46" i="81"/>
  <c r="R47" i="81"/>
  <c r="R48" i="81"/>
  <c r="R49" i="81"/>
  <c r="R50" i="81"/>
  <c r="R51" i="81"/>
  <c r="R52" i="81"/>
  <c r="R53" i="81"/>
  <c r="R54" i="81"/>
  <c r="R55" i="81"/>
  <c r="R56" i="81"/>
  <c r="R57" i="81"/>
  <c r="R58" i="81"/>
  <c r="R59" i="81"/>
  <c r="R60" i="81"/>
  <c r="R61" i="81"/>
  <c r="R62" i="81"/>
  <c r="R63" i="81"/>
  <c r="R64" i="81"/>
  <c r="R65" i="81"/>
  <c r="R66" i="81"/>
  <c r="R67" i="81"/>
  <c r="R68" i="81"/>
  <c r="R69" i="81"/>
  <c r="R70" i="81"/>
  <c r="R71" i="81"/>
  <c r="R72" i="81"/>
  <c r="R73" i="81"/>
  <c r="R74" i="81"/>
  <c r="R75" i="81"/>
  <c r="R76" i="81"/>
  <c r="R77" i="81"/>
  <c r="R78" i="81"/>
  <c r="R79" i="81"/>
  <c r="R80" i="81"/>
  <c r="R81" i="81"/>
  <c r="R82" i="81"/>
  <c r="R83" i="81"/>
  <c r="R84" i="81"/>
  <c r="R85" i="81"/>
  <c r="R86" i="81"/>
  <c r="R87" i="81"/>
  <c r="R88" i="81"/>
  <c r="R89" i="81"/>
  <c r="R90" i="81"/>
  <c r="R91" i="81"/>
  <c r="R92" i="81"/>
  <c r="R93" i="81"/>
  <c r="R94" i="81"/>
  <c r="R95" i="81"/>
  <c r="R96" i="81"/>
  <c r="R97" i="81"/>
  <c r="R98" i="81"/>
  <c r="R99" i="81"/>
  <c r="R100" i="81"/>
  <c r="R101" i="81"/>
  <c r="R102" i="81"/>
  <c r="R103" i="81"/>
  <c r="R104" i="81"/>
  <c r="R105" i="81"/>
  <c r="R106" i="81"/>
  <c r="R107" i="81"/>
  <c r="R108" i="81"/>
  <c r="R109" i="81"/>
  <c r="R110" i="81"/>
  <c r="R111" i="81"/>
  <c r="R112" i="81"/>
  <c r="R113" i="81"/>
  <c r="R114" i="81"/>
  <c r="R115" i="81"/>
  <c r="R116" i="81"/>
  <c r="R117" i="81"/>
  <c r="R118" i="81"/>
  <c r="R119" i="81"/>
  <c r="R120" i="81"/>
  <c r="R121" i="81"/>
  <c r="R122" i="81"/>
  <c r="R123" i="81"/>
  <c r="R124" i="81"/>
  <c r="R125" i="81"/>
  <c r="R126" i="81"/>
  <c r="R127" i="81"/>
  <c r="R128" i="81"/>
  <c r="R129" i="81"/>
  <c r="R130" i="81"/>
  <c r="R131" i="81"/>
  <c r="R132" i="81"/>
  <c r="R133" i="81"/>
  <c r="R134" i="81"/>
  <c r="R135" i="81"/>
  <c r="R136" i="81"/>
  <c r="R137" i="81"/>
  <c r="R138" i="81"/>
  <c r="R139" i="81"/>
  <c r="R140" i="81"/>
  <c r="R141" i="81"/>
  <c r="R142" i="81"/>
  <c r="R143" i="81"/>
  <c r="R144" i="81"/>
  <c r="R145" i="81"/>
  <c r="R146" i="81"/>
  <c r="R147" i="81"/>
  <c r="R148" i="81"/>
  <c r="R149" i="81"/>
  <c r="R150" i="81"/>
  <c r="R151" i="81"/>
  <c r="R152" i="81"/>
  <c r="R153" i="81"/>
  <c r="R154" i="81"/>
  <c r="R155" i="81"/>
  <c r="R156" i="81"/>
  <c r="R157" i="81"/>
  <c r="R158" i="81"/>
  <c r="R159" i="81"/>
  <c r="R160" i="81"/>
  <c r="R161" i="81"/>
  <c r="R162" i="81"/>
  <c r="R163" i="81"/>
  <c r="R11" i="81"/>
  <c r="A88" i="85" l="1"/>
  <c r="A89" i="85" s="1"/>
  <c r="A90" i="85" s="1"/>
  <c r="A91" i="85" s="1"/>
  <c r="A92" i="85" s="1"/>
  <c r="J169" i="93"/>
  <c r="J167" i="89"/>
  <c r="J168" i="88"/>
  <c r="J168" i="87"/>
  <c r="J168" i="86"/>
  <c r="J167" i="94"/>
  <c r="J167" i="84"/>
  <c r="J167" i="83"/>
  <c r="F169" i="85"/>
  <c r="D169" i="85"/>
  <c r="H169" i="85"/>
  <c r="J168" i="85"/>
  <c r="C169" i="85"/>
  <c r="E169" i="85"/>
  <c r="C168" i="84"/>
  <c r="C168" i="83"/>
  <c r="J167" i="82"/>
  <c r="F168" i="82"/>
  <c r="E168" i="82"/>
  <c r="H168" i="82"/>
  <c r="D168" i="82"/>
  <c r="C168" i="82"/>
  <c r="H168" i="84"/>
  <c r="F168" i="84"/>
  <c r="E168" i="84"/>
  <c r="D168" i="84"/>
  <c r="F168" i="83"/>
  <c r="E168" i="83"/>
  <c r="D168" i="83"/>
  <c r="H167" i="81"/>
  <c r="F167" i="81"/>
  <c r="E167" i="81"/>
  <c r="D167" i="81"/>
  <c r="C167" i="81"/>
  <c r="A12" i="81"/>
  <c r="A13" i="81" s="1"/>
  <c r="A14" i="81" s="1"/>
  <c r="A15" i="81" s="1"/>
  <c r="A16" i="81" s="1"/>
  <c r="A17" i="81" s="1"/>
  <c r="A18" i="81" s="1"/>
  <c r="A19" i="81" s="1"/>
  <c r="A20" i="81" s="1"/>
  <c r="A21" i="81" s="1"/>
  <c r="A22" i="81" s="1"/>
  <c r="A23" i="81" s="1"/>
  <c r="A24" i="81" s="1"/>
  <c r="A25" i="81" s="1"/>
  <c r="A26" i="81" s="1"/>
  <c r="A27" i="81" s="1"/>
  <c r="A28" i="81" s="1"/>
  <c r="A29" i="81" s="1"/>
  <c r="A30" i="81" s="1"/>
  <c r="A31" i="81" s="1"/>
  <c r="A32" i="81" s="1"/>
  <c r="A33" i="81" s="1"/>
  <c r="A34" i="81" s="1"/>
  <c r="A35" i="81" s="1"/>
  <c r="A36" i="81" s="1"/>
  <c r="A37" i="81" s="1"/>
  <c r="A38" i="81" s="1"/>
  <c r="A39" i="81" s="1"/>
  <c r="A40" i="81" s="1"/>
  <c r="A41" i="81" s="1"/>
  <c r="A42" i="81" s="1"/>
  <c r="A43" i="81" s="1"/>
  <c r="A44" i="81" s="1"/>
  <c r="A45" i="81" s="1"/>
  <c r="A46" i="81" s="1"/>
  <c r="A47" i="81" s="1"/>
  <c r="A48" i="81" s="1"/>
  <c r="A49" i="81" s="1"/>
  <c r="A50" i="81" s="1"/>
  <c r="A51" i="81" s="1"/>
  <c r="A52" i="81" s="1"/>
  <c r="A53" i="81" s="1"/>
  <c r="A54" i="81" s="1"/>
  <c r="A55" i="81" s="1"/>
  <c r="A56" i="81" s="1"/>
  <c r="A57" i="81" s="1"/>
  <c r="A58" i="81" s="1"/>
  <c r="A59" i="81" s="1"/>
  <c r="A60" i="81" s="1"/>
  <c r="A61" i="81" s="1"/>
  <c r="A62" i="81" s="1"/>
  <c r="A63" i="81" s="1"/>
  <c r="A64" i="81" s="1"/>
  <c r="A65" i="81" s="1"/>
  <c r="A66" i="81" s="1"/>
  <c r="A67" i="81" s="1"/>
  <c r="A68" i="81" s="1"/>
  <c r="A69" i="81" s="1"/>
  <c r="A70" i="81" s="1"/>
  <c r="A71" i="81" s="1"/>
  <c r="A72" i="81" s="1"/>
  <c r="A73" i="81" s="1"/>
  <c r="A74" i="81" s="1"/>
  <c r="A75" i="81" s="1"/>
  <c r="A76" i="81" s="1"/>
  <c r="A77" i="81" s="1"/>
  <c r="A78" i="81" s="1"/>
  <c r="A79" i="81" s="1"/>
  <c r="A80" i="81" s="1"/>
  <c r="A81" i="81" s="1"/>
  <c r="A82" i="81" s="1"/>
  <c r="A83" i="81" s="1"/>
  <c r="A84" i="81" s="1"/>
  <c r="A85" i="81" s="1"/>
  <c r="A86" i="81" s="1"/>
  <c r="A87" i="81" s="1"/>
  <c r="H167" i="80"/>
  <c r="F167" i="80"/>
  <c r="E167" i="80"/>
  <c r="D167" i="80"/>
  <c r="C167" i="80"/>
  <c r="A12" i="80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3" i="80" s="1"/>
  <c r="A34" i="80" s="1"/>
  <c r="A35" i="80" s="1"/>
  <c r="A36" i="80" s="1"/>
  <c r="A37" i="80" s="1"/>
  <c r="A38" i="80" s="1"/>
  <c r="A39" i="80" s="1"/>
  <c r="A40" i="80" s="1"/>
  <c r="A41" i="80" s="1"/>
  <c r="A42" i="80" s="1"/>
  <c r="A43" i="80" s="1"/>
  <c r="A44" i="80" s="1"/>
  <c r="A45" i="80" s="1"/>
  <c r="A46" i="80" s="1"/>
  <c r="A47" i="80" s="1"/>
  <c r="A48" i="80" s="1"/>
  <c r="A49" i="80" s="1"/>
  <c r="A50" i="80" s="1"/>
  <c r="A51" i="80" s="1"/>
  <c r="A52" i="80" s="1"/>
  <c r="A53" i="80" s="1"/>
  <c r="A54" i="80" s="1"/>
  <c r="A55" i="80" s="1"/>
  <c r="A56" i="80" s="1"/>
  <c r="A57" i="80" s="1"/>
  <c r="A58" i="80" s="1"/>
  <c r="A59" i="80" s="1"/>
  <c r="A60" i="80" s="1"/>
  <c r="A61" i="80" s="1"/>
  <c r="A62" i="80" s="1"/>
  <c r="A63" i="80" s="1"/>
  <c r="A64" i="80" s="1"/>
  <c r="A65" i="80" s="1"/>
  <c r="A66" i="80" s="1"/>
  <c r="A67" i="80" s="1"/>
  <c r="A68" i="80" s="1"/>
  <c r="A69" i="80" s="1"/>
  <c r="A70" i="80" s="1"/>
  <c r="A71" i="80" s="1"/>
  <c r="A72" i="80" s="1"/>
  <c r="A73" i="80" s="1"/>
  <c r="A74" i="80" s="1"/>
  <c r="A75" i="80" s="1"/>
  <c r="A76" i="80" s="1"/>
  <c r="A77" i="80" s="1"/>
  <c r="A78" i="80" s="1"/>
  <c r="A79" i="80" s="1"/>
  <c r="A80" i="80" s="1"/>
  <c r="A81" i="80" s="1"/>
  <c r="A82" i="80" s="1"/>
  <c r="A83" i="80" s="1"/>
  <c r="A84" i="80" s="1"/>
  <c r="A85" i="80" s="1"/>
  <c r="A86" i="80" s="1"/>
  <c r="A87" i="80" s="1"/>
  <c r="A88" i="80" s="1"/>
  <c r="A89" i="80" s="1"/>
  <c r="A90" i="80" s="1"/>
  <c r="A91" i="80" s="1"/>
  <c r="A92" i="80" s="1"/>
  <c r="A93" i="80" s="1"/>
  <c r="A94" i="80" s="1"/>
  <c r="A95" i="80" s="1"/>
  <c r="A96" i="80" s="1"/>
  <c r="A97" i="80" s="1"/>
  <c r="A98" i="80" s="1"/>
  <c r="A99" i="80" s="1"/>
  <c r="A100" i="80" s="1"/>
  <c r="A101" i="80" s="1"/>
  <c r="A102" i="80" s="1"/>
  <c r="A103" i="80" s="1"/>
  <c r="A104" i="80" s="1"/>
  <c r="A105" i="80" s="1"/>
  <c r="A106" i="80" s="1"/>
  <c r="A107" i="80" s="1"/>
  <c r="A108" i="80" s="1"/>
  <c r="A109" i="80" s="1"/>
  <c r="A110" i="80" s="1"/>
  <c r="A111" i="80" s="1"/>
  <c r="A112" i="80" s="1"/>
  <c r="A113" i="80" s="1"/>
  <c r="A114" i="80" s="1"/>
  <c r="A115" i="80" s="1"/>
  <c r="A116" i="80" s="1"/>
  <c r="A117" i="80" s="1"/>
  <c r="A118" i="80" s="1"/>
  <c r="A119" i="80" s="1"/>
  <c r="A120" i="80" s="1"/>
  <c r="A121" i="80" s="1"/>
  <c r="A122" i="80" s="1"/>
  <c r="A123" i="80" s="1"/>
  <c r="A124" i="80" s="1"/>
  <c r="A125" i="80" s="1"/>
  <c r="A126" i="80" s="1"/>
  <c r="A127" i="80" s="1"/>
  <c r="A128" i="80" s="1"/>
  <c r="A129" i="80" s="1"/>
  <c r="A130" i="80" s="1"/>
  <c r="A131" i="80" s="1"/>
  <c r="A132" i="80" s="1"/>
  <c r="A133" i="80" s="1"/>
  <c r="A134" i="80" s="1"/>
  <c r="A135" i="80" s="1"/>
  <c r="A136" i="80" s="1"/>
  <c r="A137" i="80" s="1"/>
  <c r="A138" i="80" s="1"/>
  <c r="A139" i="80" s="1"/>
  <c r="A140" i="80" s="1"/>
  <c r="A141" i="80" s="1"/>
  <c r="A142" i="80" s="1"/>
  <c r="A143" i="80" s="1"/>
  <c r="A144" i="80" s="1"/>
  <c r="A145" i="80" s="1"/>
  <c r="A146" i="80" s="1"/>
  <c r="A147" i="80" s="1"/>
  <c r="A148" i="80" s="1"/>
  <c r="A149" i="80" s="1"/>
  <c r="A150" i="80" s="1"/>
  <c r="A151" i="80" s="1"/>
  <c r="A152" i="80" s="1"/>
  <c r="A153" i="80" s="1"/>
  <c r="A154" i="80" s="1"/>
  <c r="A155" i="80" s="1"/>
  <c r="A156" i="80" s="1"/>
  <c r="A157" i="80" s="1"/>
  <c r="A158" i="80" s="1"/>
  <c r="A159" i="80" s="1"/>
  <c r="A160" i="80" s="1"/>
  <c r="A161" i="80" s="1"/>
  <c r="A162" i="80" s="1"/>
  <c r="A163" i="80" s="1"/>
  <c r="H167" i="79"/>
  <c r="F167" i="79"/>
  <c r="E167" i="79"/>
  <c r="D167" i="79"/>
  <c r="C167" i="79"/>
  <c r="A12" i="79"/>
  <c r="A13" i="79" s="1"/>
  <c r="A14" i="79" s="1"/>
  <c r="A15" i="79" s="1"/>
  <c r="A16" i="79" s="1"/>
  <c r="A17" i="79" s="1"/>
  <c r="A18" i="79" s="1"/>
  <c r="A19" i="79" s="1"/>
  <c r="A20" i="79" s="1"/>
  <c r="A21" i="79" s="1"/>
  <c r="A22" i="79" s="1"/>
  <c r="A23" i="79" s="1"/>
  <c r="A24" i="79" s="1"/>
  <c r="A25" i="79" s="1"/>
  <c r="A26" i="79" s="1"/>
  <c r="A27" i="79" s="1"/>
  <c r="A28" i="79" s="1"/>
  <c r="A29" i="79" s="1"/>
  <c r="A30" i="79" s="1"/>
  <c r="A31" i="79" s="1"/>
  <c r="A32" i="79" s="1"/>
  <c r="A33" i="79" s="1"/>
  <c r="A34" i="79" s="1"/>
  <c r="A35" i="79" s="1"/>
  <c r="A36" i="79" s="1"/>
  <c r="A37" i="79" s="1"/>
  <c r="A38" i="79" s="1"/>
  <c r="A39" i="79" s="1"/>
  <c r="A40" i="79" s="1"/>
  <c r="A41" i="79" s="1"/>
  <c r="A42" i="79" s="1"/>
  <c r="A43" i="79" s="1"/>
  <c r="A44" i="79" s="1"/>
  <c r="A45" i="79" s="1"/>
  <c r="A46" i="79" s="1"/>
  <c r="A47" i="79" s="1"/>
  <c r="A48" i="79" s="1"/>
  <c r="A49" i="79" s="1"/>
  <c r="A50" i="79" s="1"/>
  <c r="A51" i="79" s="1"/>
  <c r="A52" i="79" s="1"/>
  <c r="A53" i="79" s="1"/>
  <c r="A54" i="79" s="1"/>
  <c r="A55" i="79" s="1"/>
  <c r="A56" i="79" s="1"/>
  <c r="A57" i="79" s="1"/>
  <c r="A58" i="79" s="1"/>
  <c r="A59" i="79" s="1"/>
  <c r="A60" i="79" s="1"/>
  <c r="A61" i="79" s="1"/>
  <c r="A62" i="79" s="1"/>
  <c r="A63" i="79" s="1"/>
  <c r="A64" i="79" s="1"/>
  <c r="A65" i="79" s="1"/>
  <c r="A66" i="79" s="1"/>
  <c r="A67" i="79" s="1"/>
  <c r="A68" i="79" s="1"/>
  <c r="A69" i="79" s="1"/>
  <c r="A70" i="79" s="1"/>
  <c r="A71" i="79" s="1"/>
  <c r="A72" i="79" s="1"/>
  <c r="A73" i="79" s="1"/>
  <c r="A74" i="79" s="1"/>
  <c r="A75" i="79" s="1"/>
  <c r="A76" i="79" s="1"/>
  <c r="A77" i="79" s="1"/>
  <c r="A78" i="79" s="1"/>
  <c r="A79" i="79" s="1"/>
  <c r="A80" i="79" s="1"/>
  <c r="A81" i="79" s="1"/>
  <c r="A82" i="79" s="1"/>
  <c r="A83" i="79" s="1"/>
  <c r="A84" i="79" s="1"/>
  <c r="A85" i="79" s="1"/>
  <c r="A86" i="79" s="1"/>
  <c r="A87" i="79" s="1"/>
  <c r="A88" i="79" s="1"/>
  <c r="A89" i="79" s="1"/>
  <c r="A90" i="79" s="1"/>
  <c r="A91" i="79" s="1"/>
  <c r="A92" i="79" s="1"/>
  <c r="A93" i="79" s="1"/>
  <c r="A94" i="79" s="1"/>
  <c r="A95" i="79" s="1"/>
  <c r="A96" i="79" s="1"/>
  <c r="A97" i="79" s="1"/>
  <c r="A98" i="79" s="1"/>
  <c r="A99" i="79" s="1"/>
  <c r="A100" i="79" s="1"/>
  <c r="A101" i="79" s="1"/>
  <c r="A102" i="79" s="1"/>
  <c r="A103" i="79" s="1"/>
  <c r="A104" i="79" s="1"/>
  <c r="A105" i="79" s="1"/>
  <c r="A106" i="79" s="1"/>
  <c r="A107" i="79" s="1"/>
  <c r="A108" i="79" s="1"/>
  <c r="A109" i="79" s="1"/>
  <c r="A110" i="79" s="1"/>
  <c r="A111" i="79" s="1"/>
  <c r="A112" i="79" s="1"/>
  <c r="A113" i="79" s="1"/>
  <c r="A114" i="79" s="1"/>
  <c r="A115" i="79" s="1"/>
  <c r="A116" i="79" s="1"/>
  <c r="A117" i="79" s="1"/>
  <c r="A118" i="79" s="1"/>
  <c r="A119" i="79" s="1"/>
  <c r="A120" i="79" s="1"/>
  <c r="A121" i="79" s="1"/>
  <c r="A122" i="79" s="1"/>
  <c r="A123" i="79" s="1"/>
  <c r="A124" i="79" s="1"/>
  <c r="A125" i="79" s="1"/>
  <c r="A126" i="79" s="1"/>
  <c r="A127" i="79" s="1"/>
  <c r="A128" i="79" s="1"/>
  <c r="A129" i="79" s="1"/>
  <c r="A130" i="79" s="1"/>
  <c r="A131" i="79" s="1"/>
  <c r="A132" i="79" s="1"/>
  <c r="A133" i="79" s="1"/>
  <c r="A134" i="79" s="1"/>
  <c r="A135" i="79" s="1"/>
  <c r="A136" i="79" s="1"/>
  <c r="A137" i="79" s="1"/>
  <c r="A138" i="79" s="1"/>
  <c r="A139" i="79" s="1"/>
  <c r="A140" i="79" s="1"/>
  <c r="A141" i="79" s="1"/>
  <c r="A142" i="79" s="1"/>
  <c r="A143" i="79" s="1"/>
  <c r="A144" i="79" s="1"/>
  <c r="A145" i="79" s="1"/>
  <c r="A146" i="79" s="1"/>
  <c r="A147" i="79" s="1"/>
  <c r="A148" i="79" s="1"/>
  <c r="A149" i="79" s="1"/>
  <c r="A150" i="79" s="1"/>
  <c r="A151" i="79" s="1"/>
  <c r="A152" i="79" s="1"/>
  <c r="A153" i="79" s="1"/>
  <c r="A154" i="79" s="1"/>
  <c r="A155" i="79" s="1"/>
  <c r="A156" i="79" s="1"/>
  <c r="A157" i="79" s="1"/>
  <c r="A158" i="79" s="1"/>
  <c r="A159" i="79" s="1"/>
  <c r="A160" i="79" s="1"/>
  <c r="A161" i="79" s="1"/>
  <c r="A162" i="79" s="1"/>
  <c r="A163" i="79" s="1"/>
  <c r="H167" i="78"/>
  <c r="F167" i="78"/>
  <c r="E167" i="78"/>
  <c r="D167" i="78"/>
  <c r="C167" i="78"/>
  <c r="A12" i="78"/>
  <c r="A13" i="78" s="1"/>
  <c r="A14" i="78" s="1"/>
  <c r="A15" i="78" s="1"/>
  <c r="A16" i="78" s="1"/>
  <c r="A17" i="78" s="1"/>
  <c r="A18" i="78" s="1"/>
  <c r="A19" i="78" s="1"/>
  <c r="A20" i="78" s="1"/>
  <c r="A21" i="78" s="1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A36" i="78" s="1"/>
  <c r="A37" i="78" s="1"/>
  <c r="A38" i="78" s="1"/>
  <c r="A39" i="78" s="1"/>
  <c r="A40" i="78" s="1"/>
  <c r="A41" i="78" s="1"/>
  <c r="A42" i="78" s="1"/>
  <c r="A43" i="78" s="1"/>
  <c r="A44" i="78" s="1"/>
  <c r="A45" i="78" s="1"/>
  <c r="A46" i="78" s="1"/>
  <c r="A47" i="78" s="1"/>
  <c r="A48" i="78" s="1"/>
  <c r="A49" i="78" s="1"/>
  <c r="A50" i="78" s="1"/>
  <c r="A51" i="78" s="1"/>
  <c r="A52" i="78" s="1"/>
  <c r="A53" i="78" s="1"/>
  <c r="A54" i="78" s="1"/>
  <c r="A55" i="78" s="1"/>
  <c r="A56" i="78" s="1"/>
  <c r="A57" i="78" s="1"/>
  <c r="A58" i="78" s="1"/>
  <c r="A59" i="78" s="1"/>
  <c r="A60" i="78" s="1"/>
  <c r="A61" i="78" s="1"/>
  <c r="A62" i="78" s="1"/>
  <c r="A63" i="78" s="1"/>
  <c r="A64" i="78" s="1"/>
  <c r="A65" i="78" s="1"/>
  <c r="A66" i="78" s="1"/>
  <c r="A67" i="78" s="1"/>
  <c r="A68" i="78" s="1"/>
  <c r="A69" i="78" s="1"/>
  <c r="A70" i="78" s="1"/>
  <c r="A71" i="78" s="1"/>
  <c r="A72" i="78" s="1"/>
  <c r="A73" i="78" s="1"/>
  <c r="A74" i="78" s="1"/>
  <c r="A75" i="78" s="1"/>
  <c r="A76" i="78" s="1"/>
  <c r="A77" i="78" s="1"/>
  <c r="A78" i="78" s="1"/>
  <c r="A79" i="78" s="1"/>
  <c r="A80" i="78" s="1"/>
  <c r="A81" i="78" s="1"/>
  <c r="A82" i="78" s="1"/>
  <c r="A83" i="78" s="1"/>
  <c r="A84" i="78" s="1"/>
  <c r="A85" i="78" s="1"/>
  <c r="A86" i="78" s="1"/>
  <c r="A87" i="78" s="1"/>
  <c r="A88" i="78" s="1"/>
  <c r="A89" i="78" s="1"/>
  <c r="A90" i="78" s="1"/>
  <c r="A91" i="78" s="1"/>
  <c r="A92" i="78" s="1"/>
  <c r="A93" i="78" s="1"/>
  <c r="A94" i="78" s="1"/>
  <c r="A95" i="78" s="1"/>
  <c r="A96" i="78" s="1"/>
  <c r="A97" i="78" s="1"/>
  <c r="A98" i="78" s="1"/>
  <c r="A99" i="78" s="1"/>
  <c r="A100" i="78" s="1"/>
  <c r="A101" i="78" s="1"/>
  <c r="A102" i="78" s="1"/>
  <c r="A103" i="78" s="1"/>
  <c r="A104" i="78" s="1"/>
  <c r="A105" i="78" s="1"/>
  <c r="A106" i="78" s="1"/>
  <c r="A107" i="78" s="1"/>
  <c r="A108" i="78" s="1"/>
  <c r="A109" i="78" s="1"/>
  <c r="A110" i="78" s="1"/>
  <c r="A111" i="78" s="1"/>
  <c r="A112" i="78" s="1"/>
  <c r="A113" i="78" s="1"/>
  <c r="A114" i="78" s="1"/>
  <c r="A115" i="78" s="1"/>
  <c r="A116" i="78" s="1"/>
  <c r="A117" i="78" s="1"/>
  <c r="A118" i="78" s="1"/>
  <c r="A119" i="78" s="1"/>
  <c r="A120" i="78" s="1"/>
  <c r="A121" i="78" s="1"/>
  <c r="A122" i="78" s="1"/>
  <c r="A123" i="78" s="1"/>
  <c r="A124" i="78" s="1"/>
  <c r="A125" i="78" s="1"/>
  <c r="A126" i="78" s="1"/>
  <c r="A127" i="78" s="1"/>
  <c r="A128" i="78" s="1"/>
  <c r="A129" i="78" s="1"/>
  <c r="A130" i="78" s="1"/>
  <c r="A131" i="78" s="1"/>
  <c r="A132" i="78" s="1"/>
  <c r="A133" i="78" s="1"/>
  <c r="A134" i="78" s="1"/>
  <c r="A135" i="78" s="1"/>
  <c r="A136" i="78" s="1"/>
  <c r="A137" i="78" s="1"/>
  <c r="A138" i="78" s="1"/>
  <c r="A139" i="78" s="1"/>
  <c r="A140" i="78" s="1"/>
  <c r="A141" i="78" s="1"/>
  <c r="A142" i="78" s="1"/>
  <c r="A143" i="78" s="1"/>
  <c r="A144" i="78" s="1"/>
  <c r="A145" i="78" s="1"/>
  <c r="A146" i="78" s="1"/>
  <c r="A147" i="78" s="1"/>
  <c r="A148" i="78" s="1"/>
  <c r="A149" i="78" s="1"/>
  <c r="A150" i="78" s="1"/>
  <c r="A151" i="78" s="1"/>
  <c r="A152" i="78" s="1"/>
  <c r="A153" i="78" s="1"/>
  <c r="A154" i="78" s="1"/>
  <c r="A155" i="78" s="1"/>
  <c r="A156" i="78" s="1"/>
  <c r="A157" i="78" s="1"/>
  <c r="A158" i="78" s="1"/>
  <c r="A159" i="78" s="1"/>
  <c r="A160" i="78" s="1"/>
  <c r="A161" i="78" s="1"/>
  <c r="A162" i="78" s="1"/>
  <c r="A163" i="78" s="1"/>
  <c r="H167" i="77"/>
  <c r="F167" i="77"/>
  <c r="E167" i="77"/>
  <c r="D167" i="77"/>
  <c r="C167" i="77"/>
  <c r="A12" i="77"/>
  <c r="A13" i="77" s="1"/>
  <c r="A14" i="77" s="1"/>
  <c r="A15" i="77" s="1"/>
  <c r="A16" i="77" s="1"/>
  <c r="A17" i="77" s="1"/>
  <c r="A18" i="77" s="1"/>
  <c r="A19" i="77" s="1"/>
  <c r="A20" i="77" s="1"/>
  <c r="A21" i="77" s="1"/>
  <c r="A22" i="77" s="1"/>
  <c r="A23" i="77" s="1"/>
  <c r="A24" i="77" s="1"/>
  <c r="A25" i="77" s="1"/>
  <c r="A26" i="77" s="1"/>
  <c r="A27" i="77" s="1"/>
  <c r="A28" i="77" s="1"/>
  <c r="A29" i="77" s="1"/>
  <c r="A30" i="77" s="1"/>
  <c r="A31" i="77" s="1"/>
  <c r="A32" i="77" s="1"/>
  <c r="A33" i="77" s="1"/>
  <c r="A34" i="77" s="1"/>
  <c r="A35" i="77" s="1"/>
  <c r="A36" i="77" s="1"/>
  <c r="A37" i="77" s="1"/>
  <c r="A38" i="77" s="1"/>
  <c r="A39" i="77" s="1"/>
  <c r="A40" i="77" s="1"/>
  <c r="A41" i="77" s="1"/>
  <c r="A42" i="77" s="1"/>
  <c r="A43" i="77" s="1"/>
  <c r="A44" i="77" s="1"/>
  <c r="A45" i="77" s="1"/>
  <c r="A46" i="77" s="1"/>
  <c r="A47" i="77" s="1"/>
  <c r="A48" i="77" s="1"/>
  <c r="A49" i="77" s="1"/>
  <c r="A50" i="77" s="1"/>
  <c r="A51" i="77" s="1"/>
  <c r="A52" i="77" s="1"/>
  <c r="A53" i="77" s="1"/>
  <c r="A54" i="77" s="1"/>
  <c r="A55" i="77" s="1"/>
  <c r="A56" i="77" s="1"/>
  <c r="A57" i="77" s="1"/>
  <c r="A58" i="77" s="1"/>
  <c r="A59" i="77" s="1"/>
  <c r="A60" i="77" s="1"/>
  <c r="A61" i="77" s="1"/>
  <c r="A62" i="77" s="1"/>
  <c r="A63" i="77" s="1"/>
  <c r="A64" i="77" s="1"/>
  <c r="A65" i="77" s="1"/>
  <c r="A66" i="77" s="1"/>
  <c r="A67" i="77" s="1"/>
  <c r="A68" i="77" s="1"/>
  <c r="A69" i="77" s="1"/>
  <c r="A70" i="77" s="1"/>
  <c r="A71" i="77" s="1"/>
  <c r="A72" i="77" s="1"/>
  <c r="A73" i="77" s="1"/>
  <c r="A74" i="77" s="1"/>
  <c r="A75" i="77" s="1"/>
  <c r="A76" i="77" s="1"/>
  <c r="A77" i="77" s="1"/>
  <c r="A78" i="77" s="1"/>
  <c r="A79" i="77" s="1"/>
  <c r="A80" i="77" s="1"/>
  <c r="A81" i="77" s="1"/>
  <c r="A82" i="77" s="1"/>
  <c r="A83" i="77" s="1"/>
  <c r="A84" i="77" s="1"/>
  <c r="A85" i="77" s="1"/>
  <c r="A86" i="77" s="1"/>
  <c r="A87" i="77" s="1"/>
  <c r="A88" i="77" s="1"/>
  <c r="A89" i="77" s="1"/>
  <c r="A90" i="77" s="1"/>
  <c r="A91" i="77" s="1"/>
  <c r="A92" i="77" s="1"/>
  <c r="A93" i="77" s="1"/>
  <c r="A94" i="77" s="1"/>
  <c r="A95" i="77" s="1"/>
  <c r="A96" i="77" s="1"/>
  <c r="A97" i="77" s="1"/>
  <c r="A98" i="77" s="1"/>
  <c r="A99" i="77" s="1"/>
  <c r="A100" i="77" s="1"/>
  <c r="A101" i="77" s="1"/>
  <c r="A102" i="77" s="1"/>
  <c r="A103" i="77" s="1"/>
  <c r="A104" i="77" s="1"/>
  <c r="A105" i="77" s="1"/>
  <c r="A106" i="77" s="1"/>
  <c r="A107" i="77" s="1"/>
  <c r="A108" i="77" s="1"/>
  <c r="A109" i="77" s="1"/>
  <c r="A110" i="77" s="1"/>
  <c r="A111" i="77" s="1"/>
  <c r="A112" i="77" s="1"/>
  <c r="A113" i="77" s="1"/>
  <c r="A114" i="77" s="1"/>
  <c r="A115" i="77" s="1"/>
  <c r="A116" i="77" s="1"/>
  <c r="A117" i="77" s="1"/>
  <c r="A118" i="77" s="1"/>
  <c r="A119" i="77" s="1"/>
  <c r="A120" i="77" s="1"/>
  <c r="A121" i="77" s="1"/>
  <c r="A122" i="77" s="1"/>
  <c r="A123" i="77" s="1"/>
  <c r="A124" i="77" s="1"/>
  <c r="A125" i="77" s="1"/>
  <c r="A126" i="77" s="1"/>
  <c r="A127" i="77" s="1"/>
  <c r="A128" i="77" s="1"/>
  <c r="A129" i="77" s="1"/>
  <c r="A130" i="77" s="1"/>
  <c r="A131" i="77" s="1"/>
  <c r="A132" i="77" s="1"/>
  <c r="A133" i="77" s="1"/>
  <c r="A134" i="77" s="1"/>
  <c r="A135" i="77" s="1"/>
  <c r="A136" i="77" s="1"/>
  <c r="A137" i="77" s="1"/>
  <c r="A138" i="77" s="1"/>
  <c r="A139" i="77" s="1"/>
  <c r="A140" i="77" s="1"/>
  <c r="A141" i="77" s="1"/>
  <c r="A142" i="77" s="1"/>
  <c r="A143" i="77" s="1"/>
  <c r="A144" i="77" s="1"/>
  <c r="A145" i="77" s="1"/>
  <c r="A146" i="77" s="1"/>
  <c r="A147" i="77" s="1"/>
  <c r="A148" i="77" s="1"/>
  <c r="A149" i="77" s="1"/>
  <c r="A150" i="77" s="1"/>
  <c r="A151" i="77" s="1"/>
  <c r="A152" i="77" s="1"/>
  <c r="A153" i="77" s="1"/>
  <c r="A154" i="77" s="1"/>
  <c r="A155" i="77" s="1"/>
  <c r="A156" i="77" s="1"/>
  <c r="A157" i="77" s="1"/>
  <c r="A158" i="77" s="1"/>
  <c r="A159" i="77" s="1"/>
  <c r="A160" i="77" s="1"/>
  <c r="A161" i="77" s="1"/>
  <c r="A162" i="77" s="1"/>
  <c r="A163" i="77" s="1"/>
  <c r="H167" i="76"/>
  <c r="F167" i="76"/>
  <c r="E167" i="76"/>
  <c r="D167" i="76"/>
  <c r="C167" i="76"/>
  <c r="A12" i="76"/>
  <c r="A13" i="76" s="1"/>
  <c r="A14" i="76" s="1"/>
  <c r="A15" i="76" s="1"/>
  <c r="A16" i="76" s="1"/>
  <c r="A17" i="76" s="1"/>
  <c r="A18" i="76" s="1"/>
  <c r="A19" i="76" s="1"/>
  <c r="A20" i="76" s="1"/>
  <c r="A21" i="76" s="1"/>
  <c r="A22" i="76" s="1"/>
  <c r="A23" i="76" s="1"/>
  <c r="A24" i="76" s="1"/>
  <c r="A25" i="76" s="1"/>
  <c r="A26" i="76" s="1"/>
  <c r="A27" i="76" s="1"/>
  <c r="A28" i="76" s="1"/>
  <c r="A29" i="76" s="1"/>
  <c r="A30" i="76" s="1"/>
  <c r="A31" i="76" s="1"/>
  <c r="A32" i="76" s="1"/>
  <c r="A33" i="76" s="1"/>
  <c r="A34" i="76" s="1"/>
  <c r="A35" i="76" s="1"/>
  <c r="A36" i="76" s="1"/>
  <c r="A37" i="76" s="1"/>
  <c r="A38" i="76" s="1"/>
  <c r="A39" i="76" s="1"/>
  <c r="A40" i="76" s="1"/>
  <c r="A41" i="76" s="1"/>
  <c r="A42" i="76" s="1"/>
  <c r="A43" i="76" s="1"/>
  <c r="A44" i="76" s="1"/>
  <c r="A45" i="76" s="1"/>
  <c r="A46" i="76" s="1"/>
  <c r="A47" i="76" s="1"/>
  <c r="A48" i="76" s="1"/>
  <c r="A49" i="76" s="1"/>
  <c r="A50" i="76" s="1"/>
  <c r="A51" i="76" s="1"/>
  <c r="A52" i="76" s="1"/>
  <c r="A53" i="76" s="1"/>
  <c r="A54" i="76" s="1"/>
  <c r="A55" i="76" s="1"/>
  <c r="A56" i="76" s="1"/>
  <c r="A57" i="76" s="1"/>
  <c r="A58" i="76" s="1"/>
  <c r="A59" i="76" s="1"/>
  <c r="A60" i="76" s="1"/>
  <c r="A61" i="76" s="1"/>
  <c r="A62" i="76" s="1"/>
  <c r="A63" i="76" s="1"/>
  <c r="A64" i="76" s="1"/>
  <c r="A65" i="76" s="1"/>
  <c r="A66" i="76" s="1"/>
  <c r="A67" i="76" s="1"/>
  <c r="A68" i="76" s="1"/>
  <c r="A69" i="76" s="1"/>
  <c r="A70" i="76" s="1"/>
  <c r="A71" i="76" s="1"/>
  <c r="A72" i="76" s="1"/>
  <c r="A73" i="76" s="1"/>
  <c r="A74" i="76" s="1"/>
  <c r="A75" i="76" s="1"/>
  <c r="A76" i="76" s="1"/>
  <c r="A77" i="76" s="1"/>
  <c r="A78" i="76" s="1"/>
  <c r="A11" i="75"/>
  <c r="A12" i="75" s="1"/>
  <c r="A13" i="75" s="1"/>
  <c r="A14" i="75" s="1"/>
  <c r="A15" i="75" s="1"/>
  <c r="A16" i="75" s="1"/>
  <c r="A17" i="75" s="1"/>
  <c r="A18" i="75" s="1"/>
  <c r="A19" i="75" s="1"/>
  <c r="A20" i="75" s="1"/>
  <c r="A21" i="75" s="1"/>
  <c r="A22" i="75" s="1"/>
  <c r="A23" i="75" s="1"/>
  <c r="A24" i="75" s="1"/>
  <c r="A25" i="75" s="1"/>
  <c r="A26" i="75" s="1"/>
  <c r="A27" i="75" s="1"/>
  <c r="A28" i="75" s="1"/>
  <c r="A29" i="75" s="1"/>
  <c r="A30" i="75" s="1"/>
  <c r="A31" i="75" s="1"/>
  <c r="A32" i="75" s="1"/>
  <c r="A33" i="75" s="1"/>
  <c r="A34" i="75" s="1"/>
  <c r="A35" i="75" s="1"/>
  <c r="A36" i="75" s="1"/>
  <c r="A37" i="75" s="1"/>
  <c r="A38" i="75" s="1"/>
  <c r="A39" i="75" s="1"/>
  <c r="A40" i="75" s="1"/>
  <c r="A41" i="75" s="1"/>
  <c r="A42" i="75" s="1"/>
  <c r="A43" i="75" s="1"/>
  <c r="A44" i="75" s="1"/>
  <c r="A45" i="75" s="1"/>
  <c r="A46" i="75" s="1"/>
  <c r="A47" i="75" s="1"/>
  <c r="A48" i="75" s="1"/>
  <c r="A49" i="75" s="1"/>
  <c r="A50" i="75" s="1"/>
  <c r="A51" i="75" s="1"/>
  <c r="A52" i="75" s="1"/>
  <c r="A53" i="75" s="1"/>
  <c r="A54" i="75" s="1"/>
  <c r="A55" i="75" s="1"/>
  <c r="A56" i="75" s="1"/>
  <c r="A57" i="75" s="1"/>
  <c r="A58" i="75" s="1"/>
  <c r="A59" i="75" s="1"/>
  <c r="A60" i="75" s="1"/>
  <c r="A61" i="75" s="1"/>
  <c r="A62" i="75" s="1"/>
  <c r="A63" i="75" s="1"/>
  <c r="A64" i="75" s="1"/>
  <c r="A65" i="75" s="1"/>
  <c r="A66" i="75" s="1"/>
  <c r="A67" i="75" s="1"/>
  <c r="A68" i="75" s="1"/>
  <c r="A69" i="75" s="1"/>
  <c r="A70" i="75" s="1"/>
  <c r="A71" i="75" s="1"/>
  <c r="A72" i="75" s="1"/>
  <c r="A73" i="75" s="1"/>
  <c r="A74" i="75" s="1"/>
  <c r="A75" i="75" s="1"/>
  <c r="A76" i="75" s="1"/>
  <c r="A77" i="75" s="1"/>
  <c r="A78" i="75" s="1"/>
  <c r="A79" i="75" s="1"/>
  <c r="A80" i="75" s="1"/>
  <c r="A81" i="75" s="1"/>
  <c r="A82" i="75" s="1"/>
  <c r="A83" i="75" s="1"/>
  <c r="A84" i="75" s="1"/>
  <c r="A85" i="75" s="1"/>
  <c r="A86" i="75" s="1"/>
  <c r="A87" i="75" s="1"/>
  <c r="A88" i="75" s="1"/>
  <c r="A89" i="75" s="1"/>
  <c r="A90" i="75" s="1"/>
  <c r="A91" i="75" s="1"/>
  <c r="A92" i="75" s="1"/>
  <c r="A93" i="75" s="1"/>
  <c r="A94" i="75" s="1"/>
  <c r="A95" i="75" s="1"/>
  <c r="A96" i="75" s="1"/>
  <c r="A97" i="75" s="1"/>
  <c r="A98" i="75" s="1"/>
  <c r="A99" i="75" s="1"/>
  <c r="A100" i="75" s="1"/>
  <c r="A101" i="75" s="1"/>
  <c r="A102" i="75" s="1"/>
  <c r="A103" i="75" s="1"/>
  <c r="A104" i="75" s="1"/>
  <c r="A105" i="75" s="1"/>
  <c r="A106" i="75" s="1"/>
  <c r="A107" i="75" s="1"/>
  <c r="A108" i="75" s="1"/>
  <c r="A109" i="75" s="1"/>
  <c r="A110" i="75" s="1"/>
  <c r="A111" i="75" s="1"/>
  <c r="A112" i="75" s="1"/>
  <c r="A113" i="75" s="1"/>
  <c r="A114" i="75" s="1"/>
  <c r="A115" i="75" s="1"/>
  <c r="A116" i="75" s="1"/>
  <c r="A117" i="75" s="1"/>
  <c r="A118" i="75" s="1"/>
  <c r="A119" i="75" s="1"/>
  <c r="A120" i="75" s="1"/>
  <c r="A121" i="75" s="1"/>
  <c r="A122" i="75" s="1"/>
  <c r="A123" i="75" s="1"/>
  <c r="A124" i="75" s="1"/>
  <c r="A125" i="75" s="1"/>
  <c r="A126" i="75" s="1"/>
  <c r="A127" i="75" s="1"/>
  <c r="A128" i="75" s="1"/>
  <c r="A129" i="75" s="1"/>
  <c r="A130" i="75" s="1"/>
  <c r="A131" i="75" s="1"/>
  <c r="A132" i="75" s="1"/>
  <c r="A133" i="75" s="1"/>
  <c r="A134" i="75" s="1"/>
  <c r="A135" i="75" s="1"/>
  <c r="A136" i="75" s="1"/>
  <c r="A137" i="75" s="1"/>
  <c r="A138" i="75" s="1"/>
  <c r="A139" i="75" s="1"/>
  <c r="A140" i="75" s="1"/>
  <c r="A141" i="75" s="1"/>
  <c r="A142" i="75" s="1"/>
  <c r="A143" i="75" s="1"/>
  <c r="A144" i="75" s="1"/>
  <c r="A145" i="75" s="1"/>
  <c r="A146" i="75" s="1"/>
  <c r="A147" i="75" s="1"/>
  <c r="A148" i="75" s="1"/>
  <c r="A149" i="75" s="1"/>
  <c r="A150" i="75" s="1"/>
  <c r="A151" i="75" s="1"/>
  <c r="A152" i="75" s="1"/>
  <c r="A153" i="75" s="1"/>
  <c r="A154" i="75" s="1"/>
  <c r="A155" i="75" s="1"/>
  <c r="A156" i="75" s="1"/>
  <c r="A157" i="75" s="1"/>
  <c r="A158" i="75" s="1"/>
  <c r="A159" i="75" s="1"/>
  <c r="A160" i="75" s="1"/>
  <c r="A161" i="75" s="1"/>
  <c r="A162" i="75" s="1"/>
  <c r="H168" i="74"/>
  <c r="F168" i="74"/>
  <c r="E168" i="74"/>
  <c r="D168" i="74"/>
  <c r="A12" i="74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A37" i="74" s="1"/>
  <c r="A38" i="74" s="1"/>
  <c r="A39" i="74" s="1"/>
  <c r="A40" i="74" s="1"/>
  <c r="A41" i="74" s="1"/>
  <c r="A42" i="74" s="1"/>
  <c r="A43" i="74" s="1"/>
  <c r="A44" i="74" s="1"/>
  <c r="A45" i="74" s="1"/>
  <c r="A46" i="74" s="1"/>
  <c r="A47" i="74" s="1"/>
  <c r="A48" i="74" s="1"/>
  <c r="A49" i="74" s="1"/>
  <c r="A50" i="74" s="1"/>
  <c r="A51" i="74" s="1"/>
  <c r="A52" i="74" s="1"/>
  <c r="A53" i="74" s="1"/>
  <c r="A54" i="74" s="1"/>
  <c r="A55" i="74" s="1"/>
  <c r="A56" i="74" s="1"/>
  <c r="A57" i="74" s="1"/>
  <c r="A58" i="74" s="1"/>
  <c r="A59" i="74" s="1"/>
  <c r="A60" i="74" s="1"/>
  <c r="A61" i="74" s="1"/>
  <c r="A62" i="74" s="1"/>
  <c r="A63" i="74" s="1"/>
  <c r="A64" i="74" s="1"/>
  <c r="A65" i="74" s="1"/>
  <c r="A66" i="74" s="1"/>
  <c r="A67" i="74" s="1"/>
  <c r="A68" i="74" s="1"/>
  <c r="A69" i="74" s="1"/>
  <c r="A70" i="74" s="1"/>
  <c r="A71" i="74" s="1"/>
  <c r="A72" i="74" s="1"/>
  <c r="A73" i="74" s="1"/>
  <c r="A74" i="74" s="1"/>
  <c r="A75" i="74" s="1"/>
  <c r="A76" i="74" s="1"/>
  <c r="A77" i="74" s="1"/>
  <c r="A78" i="74" s="1"/>
  <c r="A79" i="74" s="1"/>
  <c r="A80" i="74" s="1"/>
  <c r="A81" i="74" s="1"/>
  <c r="A82" i="74" s="1"/>
  <c r="A83" i="74" s="1"/>
  <c r="A84" i="74" s="1"/>
  <c r="A85" i="74" s="1"/>
  <c r="A86" i="74" s="1"/>
  <c r="A87" i="74" s="1"/>
  <c r="A88" i="74" s="1"/>
  <c r="A89" i="74" s="1"/>
  <c r="A90" i="74" s="1"/>
  <c r="A91" i="74" s="1"/>
  <c r="A92" i="74" s="1"/>
  <c r="A93" i="74" s="1"/>
  <c r="A94" i="74" s="1"/>
  <c r="A95" i="74" s="1"/>
  <c r="A96" i="74" s="1"/>
  <c r="A97" i="74" s="1"/>
  <c r="A98" i="74" s="1"/>
  <c r="A99" i="74" s="1"/>
  <c r="A100" i="74" s="1"/>
  <c r="A101" i="74" s="1"/>
  <c r="A102" i="74" s="1"/>
  <c r="A103" i="74" s="1"/>
  <c r="A104" i="74" s="1"/>
  <c r="A105" i="74" s="1"/>
  <c r="A106" i="74" s="1"/>
  <c r="A107" i="74" s="1"/>
  <c r="A108" i="74" s="1"/>
  <c r="A109" i="74" s="1"/>
  <c r="A110" i="74" s="1"/>
  <c r="A111" i="74" s="1"/>
  <c r="A112" i="74" s="1"/>
  <c r="A113" i="74" s="1"/>
  <c r="A114" i="74" s="1"/>
  <c r="A115" i="74" s="1"/>
  <c r="A116" i="74" s="1"/>
  <c r="A117" i="74" s="1"/>
  <c r="A118" i="74" s="1"/>
  <c r="A119" i="74" s="1"/>
  <c r="A120" i="74" s="1"/>
  <c r="A121" i="74" s="1"/>
  <c r="A122" i="74" s="1"/>
  <c r="A123" i="74" s="1"/>
  <c r="A124" i="74" s="1"/>
  <c r="A125" i="74" s="1"/>
  <c r="A126" i="74" s="1"/>
  <c r="A127" i="74" s="1"/>
  <c r="A128" i="74" s="1"/>
  <c r="A129" i="74" s="1"/>
  <c r="A130" i="74" s="1"/>
  <c r="A131" i="74" s="1"/>
  <c r="A132" i="74" s="1"/>
  <c r="A133" i="74" s="1"/>
  <c r="A134" i="74" s="1"/>
  <c r="A135" i="74" s="1"/>
  <c r="A136" i="74" s="1"/>
  <c r="A137" i="74" s="1"/>
  <c r="A138" i="74" s="1"/>
  <c r="A139" i="74" s="1"/>
  <c r="A140" i="74" s="1"/>
  <c r="A141" i="74" s="1"/>
  <c r="A142" i="74" s="1"/>
  <c r="A143" i="74" s="1"/>
  <c r="A144" i="74" s="1"/>
  <c r="A145" i="74" s="1"/>
  <c r="A146" i="74" s="1"/>
  <c r="A147" i="74" s="1"/>
  <c r="A148" i="74" s="1"/>
  <c r="A149" i="74" s="1"/>
  <c r="A150" i="74" s="1"/>
  <c r="A151" i="74" s="1"/>
  <c r="A152" i="74" s="1"/>
  <c r="A153" i="74" s="1"/>
  <c r="A154" i="74" s="1"/>
  <c r="A155" i="74" s="1"/>
  <c r="A156" i="74" s="1"/>
  <c r="A157" i="74" s="1"/>
  <c r="A158" i="74" s="1"/>
  <c r="A159" i="74" s="1"/>
  <c r="A160" i="74" s="1"/>
  <c r="A161" i="74" s="1"/>
  <c r="A162" i="74" s="1"/>
  <c r="A163" i="74" s="1"/>
  <c r="H167" i="73"/>
  <c r="F167" i="73"/>
  <c r="E167" i="73"/>
  <c r="D167" i="73"/>
  <c r="C167" i="73"/>
  <c r="A12" i="73"/>
  <c r="A13" i="73" s="1"/>
  <c r="A14" i="73" s="1"/>
  <c r="A15" i="73" s="1"/>
  <c r="A16" i="73" s="1"/>
  <c r="A17" i="73" s="1"/>
  <c r="A18" i="73" s="1"/>
  <c r="A19" i="73" s="1"/>
  <c r="A20" i="73" s="1"/>
  <c r="A21" i="73" s="1"/>
  <c r="A22" i="73" s="1"/>
  <c r="A23" i="73" s="1"/>
  <c r="A24" i="73" s="1"/>
  <c r="A25" i="73" s="1"/>
  <c r="A26" i="73" s="1"/>
  <c r="A27" i="73" s="1"/>
  <c r="A28" i="73" s="1"/>
  <c r="A29" i="73" s="1"/>
  <c r="A30" i="73" s="1"/>
  <c r="A31" i="73" s="1"/>
  <c r="A32" i="73" s="1"/>
  <c r="A33" i="73" s="1"/>
  <c r="A34" i="73" s="1"/>
  <c r="A35" i="73" s="1"/>
  <c r="A36" i="73" s="1"/>
  <c r="A37" i="73" s="1"/>
  <c r="A38" i="73" s="1"/>
  <c r="A39" i="73" s="1"/>
  <c r="A40" i="73" s="1"/>
  <c r="A41" i="73" s="1"/>
  <c r="A42" i="73" s="1"/>
  <c r="A43" i="73" s="1"/>
  <c r="A44" i="73" s="1"/>
  <c r="A45" i="73" s="1"/>
  <c r="A46" i="73" s="1"/>
  <c r="A47" i="73" s="1"/>
  <c r="A48" i="73" s="1"/>
  <c r="A49" i="73" s="1"/>
  <c r="A50" i="73" s="1"/>
  <c r="A51" i="73" s="1"/>
  <c r="A52" i="73" s="1"/>
  <c r="A53" i="73" s="1"/>
  <c r="A54" i="73" s="1"/>
  <c r="A55" i="73" s="1"/>
  <c r="A56" i="73" s="1"/>
  <c r="A57" i="73" s="1"/>
  <c r="A58" i="73" s="1"/>
  <c r="A59" i="73" s="1"/>
  <c r="A60" i="73" s="1"/>
  <c r="A61" i="73" s="1"/>
  <c r="A62" i="73" s="1"/>
  <c r="A63" i="73" s="1"/>
  <c r="A64" i="73" s="1"/>
  <c r="A65" i="73" s="1"/>
  <c r="A66" i="73" s="1"/>
  <c r="A67" i="73" s="1"/>
  <c r="A68" i="73" s="1"/>
  <c r="A69" i="73" s="1"/>
  <c r="A70" i="73" s="1"/>
  <c r="A71" i="73" s="1"/>
  <c r="A72" i="73" s="1"/>
  <c r="A73" i="73" s="1"/>
  <c r="A74" i="73" s="1"/>
  <c r="A75" i="73" s="1"/>
  <c r="A76" i="73" s="1"/>
  <c r="A77" i="73" s="1"/>
  <c r="A78" i="73" s="1"/>
  <c r="A79" i="73" s="1"/>
  <c r="A80" i="73" s="1"/>
  <c r="A81" i="73" s="1"/>
  <c r="A82" i="73" s="1"/>
  <c r="A83" i="73" s="1"/>
  <c r="A84" i="73" s="1"/>
  <c r="A85" i="73" s="1"/>
  <c r="A86" i="73" s="1"/>
  <c r="A87" i="73" s="1"/>
  <c r="A88" i="73" s="1"/>
  <c r="A89" i="73" s="1"/>
  <c r="A90" i="73" s="1"/>
  <c r="A91" i="73" s="1"/>
  <c r="A92" i="73" s="1"/>
  <c r="A93" i="73" s="1"/>
  <c r="A94" i="73" s="1"/>
  <c r="A95" i="73" s="1"/>
  <c r="A96" i="73" s="1"/>
  <c r="A97" i="73" s="1"/>
  <c r="A98" i="73" s="1"/>
  <c r="A99" i="73" s="1"/>
  <c r="A100" i="73" s="1"/>
  <c r="A101" i="73" s="1"/>
  <c r="A102" i="73" s="1"/>
  <c r="A103" i="73" s="1"/>
  <c r="A104" i="73" s="1"/>
  <c r="A105" i="73" s="1"/>
  <c r="A106" i="73" s="1"/>
  <c r="A107" i="73" s="1"/>
  <c r="A108" i="73" s="1"/>
  <c r="A109" i="73" s="1"/>
  <c r="A110" i="73" s="1"/>
  <c r="A111" i="73" s="1"/>
  <c r="A112" i="73" s="1"/>
  <c r="A113" i="73" s="1"/>
  <c r="A114" i="73" s="1"/>
  <c r="A115" i="73" s="1"/>
  <c r="A116" i="73" s="1"/>
  <c r="A117" i="73" s="1"/>
  <c r="A118" i="73" s="1"/>
  <c r="A119" i="73" s="1"/>
  <c r="A120" i="73" s="1"/>
  <c r="A121" i="73" s="1"/>
  <c r="A122" i="73" s="1"/>
  <c r="A123" i="73" s="1"/>
  <c r="A124" i="73" s="1"/>
  <c r="A125" i="73" s="1"/>
  <c r="A126" i="73" s="1"/>
  <c r="A127" i="73" s="1"/>
  <c r="A128" i="73" s="1"/>
  <c r="A129" i="73" s="1"/>
  <c r="A130" i="73" s="1"/>
  <c r="A131" i="73" s="1"/>
  <c r="A132" i="73" s="1"/>
  <c r="A133" i="73" s="1"/>
  <c r="A134" i="73" s="1"/>
  <c r="A135" i="73" s="1"/>
  <c r="A136" i="73" s="1"/>
  <c r="A137" i="73" s="1"/>
  <c r="A138" i="73" s="1"/>
  <c r="A139" i="73" s="1"/>
  <c r="A140" i="73" s="1"/>
  <c r="A141" i="73" s="1"/>
  <c r="A142" i="73" s="1"/>
  <c r="A143" i="73" s="1"/>
  <c r="A144" i="73" s="1"/>
  <c r="A145" i="73" s="1"/>
  <c r="A146" i="73" s="1"/>
  <c r="A147" i="73" s="1"/>
  <c r="A148" i="73" s="1"/>
  <c r="A149" i="73" s="1"/>
  <c r="A150" i="73" s="1"/>
  <c r="A151" i="73" s="1"/>
  <c r="A152" i="73" s="1"/>
  <c r="A153" i="73" s="1"/>
  <c r="A154" i="73" s="1"/>
  <c r="A155" i="73" s="1"/>
  <c r="A156" i="73" s="1"/>
  <c r="A157" i="73" s="1"/>
  <c r="A158" i="73" s="1"/>
  <c r="A159" i="73" s="1"/>
  <c r="A160" i="73" s="1"/>
  <c r="A161" i="73" s="1"/>
  <c r="A162" i="73" s="1"/>
  <c r="A163" i="73" s="1"/>
  <c r="A12" i="72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A37" i="72" s="1"/>
  <c r="A38" i="72" s="1"/>
  <c r="A39" i="72" s="1"/>
  <c r="A40" i="72" s="1"/>
  <c r="A41" i="72" s="1"/>
  <c r="A42" i="72" s="1"/>
  <c r="A43" i="72" s="1"/>
  <c r="A44" i="72" s="1"/>
  <c r="A45" i="72" s="1"/>
  <c r="A46" i="72" s="1"/>
  <c r="A47" i="72" s="1"/>
  <c r="A48" i="72" s="1"/>
  <c r="A49" i="72" s="1"/>
  <c r="A50" i="72" s="1"/>
  <c r="A51" i="72" s="1"/>
  <c r="A52" i="72" s="1"/>
  <c r="A53" i="72" s="1"/>
  <c r="A54" i="72" s="1"/>
  <c r="A55" i="72" s="1"/>
  <c r="A56" i="72" s="1"/>
  <c r="A57" i="72" s="1"/>
  <c r="A58" i="72" s="1"/>
  <c r="A59" i="72" s="1"/>
  <c r="A60" i="72" s="1"/>
  <c r="A61" i="72" s="1"/>
  <c r="A62" i="72" s="1"/>
  <c r="A63" i="72" s="1"/>
  <c r="A64" i="72" s="1"/>
  <c r="A65" i="72" s="1"/>
  <c r="A66" i="72" s="1"/>
  <c r="A67" i="72" s="1"/>
  <c r="A68" i="72" s="1"/>
  <c r="A69" i="72" s="1"/>
  <c r="A70" i="72" s="1"/>
  <c r="A71" i="72" s="1"/>
  <c r="A72" i="72" s="1"/>
  <c r="A73" i="72" s="1"/>
  <c r="A74" i="72" s="1"/>
  <c r="A75" i="72" s="1"/>
  <c r="A76" i="72" s="1"/>
  <c r="A77" i="72" s="1"/>
  <c r="A78" i="72" s="1"/>
  <c r="A79" i="72" s="1"/>
  <c r="A80" i="72" s="1"/>
  <c r="A81" i="72" s="1"/>
  <c r="A82" i="72" s="1"/>
  <c r="A83" i="72" s="1"/>
  <c r="A84" i="72" s="1"/>
  <c r="A85" i="72" s="1"/>
  <c r="A86" i="72" s="1"/>
  <c r="A87" i="72" s="1"/>
  <c r="A88" i="72" s="1"/>
  <c r="A89" i="72" s="1"/>
  <c r="A90" i="72" s="1"/>
  <c r="A91" i="72" s="1"/>
  <c r="A92" i="72" s="1"/>
  <c r="A93" i="72" s="1"/>
  <c r="A94" i="72" s="1"/>
  <c r="A95" i="72" s="1"/>
  <c r="A96" i="72" s="1"/>
  <c r="A97" i="72" s="1"/>
  <c r="A98" i="72" s="1"/>
  <c r="A99" i="72" s="1"/>
  <c r="A100" i="72" s="1"/>
  <c r="A101" i="72" s="1"/>
  <c r="A102" i="72" s="1"/>
  <c r="A103" i="72" s="1"/>
  <c r="A104" i="72" s="1"/>
  <c r="A105" i="72" s="1"/>
  <c r="A106" i="72" s="1"/>
  <c r="A107" i="72" s="1"/>
  <c r="A108" i="72" s="1"/>
  <c r="A109" i="72" s="1"/>
  <c r="A110" i="72" s="1"/>
  <c r="A111" i="72" s="1"/>
  <c r="A112" i="72" s="1"/>
  <c r="A113" i="72" s="1"/>
  <c r="A114" i="72" s="1"/>
  <c r="A115" i="72" s="1"/>
  <c r="A116" i="72" s="1"/>
  <c r="A117" i="72" s="1"/>
  <c r="A118" i="72" s="1"/>
  <c r="A119" i="72" s="1"/>
  <c r="A120" i="72" s="1"/>
  <c r="A121" i="72" s="1"/>
  <c r="A122" i="72" s="1"/>
  <c r="A123" i="72" s="1"/>
  <c r="A124" i="72" s="1"/>
  <c r="A125" i="72" s="1"/>
  <c r="A126" i="72" s="1"/>
  <c r="A127" i="72" s="1"/>
  <c r="A128" i="72" s="1"/>
  <c r="A129" i="72" s="1"/>
  <c r="A130" i="72" s="1"/>
  <c r="A131" i="72" s="1"/>
  <c r="A132" i="72" s="1"/>
  <c r="H167" i="72"/>
  <c r="F167" i="72"/>
  <c r="E167" i="72"/>
  <c r="D167" i="72"/>
  <c r="C167" i="72"/>
  <c r="A12" i="71"/>
  <c r="A13" i="71" s="1"/>
  <c r="A14" i="71" s="1"/>
  <c r="A15" i="71" s="1"/>
  <c r="A16" i="71" s="1"/>
  <c r="A17" i="71" s="1"/>
  <c r="A18" i="71" s="1"/>
  <c r="A19" i="71" s="1"/>
  <c r="A20" i="71" s="1"/>
  <c r="A21" i="71" s="1"/>
  <c r="A22" i="71" s="1"/>
  <c r="A23" i="71" s="1"/>
  <c r="A24" i="71" s="1"/>
  <c r="A25" i="71" s="1"/>
  <c r="A26" i="71" s="1"/>
  <c r="A27" i="71" s="1"/>
  <c r="A28" i="71" s="1"/>
  <c r="A29" i="71" s="1"/>
  <c r="A30" i="71" s="1"/>
  <c r="A31" i="71" s="1"/>
  <c r="A32" i="71" s="1"/>
  <c r="A33" i="71" s="1"/>
  <c r="A34" i="71" s="1"/>
  <c r="A35" i="71" s="1"/>
  <c r="A36" i="71" s="1"/>
  <c r="A37" i="71" s="1"/>
  <c r="A38" i="71" s="1"/>
  <c r="A39" i="71" s="1"/>
  <c r="A40" i="71" s="1"/>
  <c r="A41" i="71" s="1"/>
  <c r="A42" i="71" s="1"/>
  <c r="A43" i="71" s="1"/>
  <c r="A44" i="71" s="1"/>
  <c r="A45" i="71" s="1"/>
  <c r="A46" i="71" s="1"/>
  <c r="A47" i="71" s="1"/>
  <c r="A48" i="71" s="1"/>
  <c r="A49" i="71" s="1"/>
  <c r="A50" i="71" s="1"/>
  <c r="A51" i="71" s="1"/>
  <c r="A52" i="71" s="1"/>
  <c r="A53" i="71" s="1"/>
  <c r="A54" i="71" s="1"/>
  <c r="A55" i="71" s="1"/>
  <c r="A56" i="71" s="1"/>
  <c r="A57" i="71" s="1"/>
  <c r="A58" i="71" s="1"/>
  <c r="A59" i="71" s="1"/>
  <c r="A60" i="71" s="1"/>
  <c r="A61" i="71" s="1"/>
  <c r="A62" i="71" s="1"/>
  <c r="A63" i="71" s="1"/>
  <c r="A64" i="71" s="1"/>
  <c r="A65" i="71" s="1"/>
  <c r="A66" i="71" s="1"/>
  <c r="A67" i="71" s="1"/>
  <c r="A68" i="71" s="1"/>
  <c r="A69" i="71" s="1"/>
  <c r="A70" i="71" s="1"/>
  <c r="A71" i="71" s="1"/>
  <c r="A72" i="71" s="1"/>
  <c r="A73" i="71" s="1"/>
  <c r="A74" i="71" s="1"/>
  <c r="A75" i="71" s="1"/>
  <c r="A76" i="71" s="1"/>
  <c r="A77" i="71" s="1"/>
  <c r="A78" i="71" s="1"/>
  <c r="A79" i="71" s="1"/>
  <c r="A80" i="71" s="1"/>
  <c r="A81" i="71" s="1"/>
  <c r="A82" i="71" s="1"/>
  <c r="A83" i="71" s="1"/>
  <c r="A84" i="71" s="1"/>
  <c r="A85" i="71" s="1"/>
  <c r="A86" i="71" s="1"/>
  <c r="A87" i="71" s="1"/>
  <c r="A88" i="71" s="1"/>
  <c r="A89" i="71" s="1"/>
  <c r="A90" i="71" s="1"/>
  <c r="A91" i="71" s="1"/>
  <c r="A92" i="71" s="1"/>
  <c r="A93" i="71" s="1"/>
  <c r="A94" i="71" s="1"/>
  <c r="A95" i="71" s="1"/>
  <c r="A96" i="71" s="1"/>
  <c r="A97" i="71" s="1"/>
  <c r="A98" i="71" s="1"/>
  <c r="A99" i="71" s="1"/>
  <c r="A100" i="71" s="1"/>
  <c r="A101" i="71" s="1"/>
  <c r="A102" i="71" s="1"/>
  <c r="A103" i="71" s="1"/>
  <c r="A104" i="71" s="1"/>
  <c r="A105" i="71" s="1"/>
  <c r="A106" i="71" s="1"/>
  <c r="A107" i="71" s="1"/>
  <c r="A108" i="71" s="1"/>
  <c r="A109" i="71" s="1"/>
  <c r="A110" i="71" s="1"/>
  <c r="A111" i="71" s="1"/>
  <c r="A112" i="71" s="1"/>
  <c r="A113" i="71" s="1"/>
  <c r="A114" i="71" s="1"/>
  <c r="A115" i="71" s="1"/>
  <c r="A116" i="71" s="1"/>
  <c r="A117" i="71" s="1"/>
  <c r="A118" i="71" s="1"/>
  <c r="A119" i="71" s="1"/>
  <c r="A120" i="71" s="1"/>
  <c r="A121" i="71" s="1"/>
  <c r="A122" i="71" s="1"/>
  <c r="A123" i="71" s="1"/>
  <c r="A124" i="71" s="1"/>
  <c r="A125" i="71" s="1"/>
  <c r="A126" i="71" s="1"/>
  <c r="A127" i="71" s="1"/>
  <c r="A128" i="71" s="1"/>
  <c r="A129" i="71" s="1"/>
  <c r="A130" i="71" s="1"/>
  <c r="A131" i="71" s="1"/>
  <c r="A132" i="71" s="1"/>
  <c r="A133" i="71" s="1"/>
  <c r="A134" i="71" s="1"/>
  <c r="A135" i="71" s="1"/>
  <c r="A136" i="71" s="1"/>
  <c r="A137" i="71" s="1"/>
  <c r="A138" i="71" s="1"/>
  <c r="A139" i="71" s="1"/>
  <c r="A140" i="71" s="1"/>
  <c r="A141" i="71" s="1"/>
  <c r="A142" i="71" s="1"/>
  <c r="A143" i="71" s="1"/>
  <c r="A144" i="71" s="1"/>
  <c r="A145" i="71" s="1"/>
  <c r="A146" i="71" s="1"/>
  <c r="A147" i="71" s="1"/>
  <c r="A148" i="71" s="1"/>
  <c r="A149" i="71" s="1"/>
  <c r="A150" i="71" s="1"/>
  <c r="A151" i="71" s="1"/>
  <c r="A152" i="71" s="1"/>
  <c r="A153" i="71" s="1"/>
  <c r="A154" i="71" s="1"/>
  <c r="A155" i="71" s="1"/>
  <c r="A156" i="71" s="1"/>
  <c r="A157" i="71" s="1"/>
  <c r="A158" i="71" s="1"/>
  <c r="A159" i="71" s="1"/>
  <c r="A160" i="71" s="1"/>
  <c r="A161" i="71" s="1"/>
  <c r="A162" i="71" s="1"/>
  <c r="A163" i="71" s="1"/>
  <c r="O165" i="56"/>
  <c r="P165" i="56"/>
  <c r="Q165" i="56"/>
  <c r="R165" i="56"/>
  <c r="A93" i="85" l="1"/>
  <c r="A94" i="85" s="1"/>
  <c r="A95" i="85" s="1"/>
  <c r="A96" i="85" s="1"/>
  <c r="A97" i="85" s="1"/>
  <c r="A98" i="85" s="1"/>
  <c r="A99" i="85" s="1"/>
  <c r="A100" i="85" s="1"/>
  <c r="A101" i="85" s="1"/>
  <c r="A102" i="85" s="1"/>
  <c r="A103" i="85" s="1"/>
  <c r="A104" i="85" s="1"/>
  <c r="A105" i="85" s="1"/>
  <c r="A106" i="85" s="1"/>
  <c r="A107" i="85" s="1"/>
  <c r="A108" i="85" s="1"/>
  <c r="A109" i="85" s="1"/>
  <c r="A110" i="85" s="1"/>
  <c r="A111" i="85" s="1"/>
  <c r="A112" i="85" s="1"/>
  <c r="A113" i="85" s="1"/>
  <c r="A114" i="85" s="1"/>
  <c r="A115" i="85" s="1"/>
  <c r="A116" i="85" s="1"/>
  <c r="A117" i="85" s="1"/>
  <c r="A118" i="85" s="1"/>
  <c r="A119" i="85" s="1"/>
  <c r="A120" i="85" s="1"/>
  <c r="A121" i="85" s="1"/>
  <c r="A122" i="85" s="1"/>
  <c r="A123" i="85" s="1"/>
  <c r="A88" i="81"/>
  <c r="A89" i="81" s="1"/>
  <c r="A90" i="81" s="1"/>
  <c r="A91" i="81" s="1"/>
  <c r="A92" i="81" s="1"/>
  <c r="A93" i="81" s="1"/>
  <c r="A94" i="81" s="1"/>
  <c r="A95" i="81" s="1"/>
  <c r="A96" i="81" s="1"/>
  <c r="A97" i="81" s="1"/>
  <c r="A98" i="81" s="1"/>
  <c r="A99" i="81" s="1"/>
  <c r="A100" i="81" s="1"/>
  <c r="A101" i="81" s="1"/>
  <c r="A102" i="81" s="1"/>
  <c r="A103" i="81" s="1"/>
  <c r="A104" i="81" s="1"/>
  <c r="A105" i="81" s="1"/>
  <c r="A106" i="81" s="1"/>
  <c r="A107" i="81" s="1"/>
  <c r="A108" i="81" s="1"/>
  <c r="A109" i="81" s="1"/>
  <c r="A110" i="81" s="1"/>
  <c r="A111" i="81" s="1"/>
  <c r="A112" i="81" s="1"/>
  <c r="A113" i="81" s="1"/>
  <c r="A114" i="81" s="1"/>
  <c r="A115" i="81" s="1"/>
  <c r="A116" i="81" s="1"/>
  <c r="A117" i="81" s="1"/>
  <c r="A118" i="81" s="1"/>
  <c r="A119" i="81" s="1"/>
  <c r="A120" i="81" s="1"/>
  <c r="A121" i="81" s="1"/>
  <c r="A122" i="81" s="1"/>
  <c r="A123" i="81" s="1"/>
  <c r="A124" i="81" s="1"/>
  <c r="A125" i="81" s="1"/>
  <c r="A126" i="81" s="1"/>
  <c r="A127" i="81" s="1"/>
  <c r="A128" i="81" s="1"/>
  <c r="A129" i="81" s="1"/>
  <c r="A130" i="81" s="1"/>
  <c r="A131" i="81" s="1"/>
  <c r="A132" i="81" s="1"/>
  <c r="A133" i="81" s="1"/>
  <c r="A134" i="81" s="1"/>
  <c r="A135" i="81" s="1"/>
  <c r="A136" i="81" s="1"/>
  <c r="A137" i="81" s="1"/>
  <c r="A138" i="81" s="1"/>
  <c r="A139" i="81" s="1"/>
  <c r="A140" i="81" s="1"/>
  <c r="A141" i="81" s="1"/>
  <c r="A142" i="81" s="1"/>
  <c r="A143" i="81" s="1"/>
  <c r="A144" i="81" s="1"/>
  <c r="A145" i="81" s="1"/>
  <c r="A146" i="81" s="1"/>
  <c r="A147" i="81" s="1"/>
  <c r="A148" i="81" s="1"/>
  <c r="A149" i="81" s="1"/>
  <c r="A150" i="81" s="1"/>
  <c r="A151" i="81" s="1"/>
  <c r="A152" i="81" s="1"/>
  <c r="A153" i="81" s="1"/>
  <c r="A154" i="81" s="1"/>
  <c r="A155" i="81" s="1"/>
  <c r="A156" i="81" s="1"/>
  <c r="A157" i="81" s="1"/>
  <c r="A158" i="81" s="1"/>
  <c r="A159" i="81" s="1"/>
  <c r="A160" i="81" s="1"/>
  <c r="A161" i="81" s="1"/>
  <c r="A162" i="81" s="1"/>
  <c r="A163" i="81" s="1"/>
  <c r="A133" i="72"/>
  <c r="A134" i="72" s="1"/>
  <c r="A135" i="72" s="1"/>
  <c r="A136" i="72" s="1"/>
  <c r="A137" i="72" s="1"/>
  <c r="A138" i="72" s="1"/>
  <c r="A139" i="72" s="1"/>
  <c r="A140" i="72" s="1"/>
  <c r="A141" i="72" s="1"/>
  <c r="A142" i="72" s="1"/>
  <c r="A143" i="72" s="1"/>
  <c r="A144" i="72" s="1"/>
  <c r="A145" i="72" s="1"/>
  <c r="A146" i="72" s="1"/>
  <c r="A147" i="72" s="1"/>
  <c r="A148" i="72" s="1"/>
  <c r="A149" i="72" s="1"/>
  <c r="A150" i="72" s="1"/>
  <c r="A151" i="72" s="1"/>
  <c r="A152" i="72" s="1"/>
  <c r="A153" i="72" s="1"/>
  <c r="A154" i="72" s="1"/>
  <c r="A155" i="72" s="1"/>
  <c r="A156" i="72" s="1"/>
  <c r="A157" i="72" s="1"/>
  <c r="A158" i="72" s="1"/>
  <c r="A159" i="72" s="1"/>
  <c r="A160" i="72" s="1"/>
  <c r="A161" i="72" s="1"/>
  <c r="A162" i="72" s="1"/>
  <c r="A163" i="72" s="1"/>
  <c r="J167" i="76"/>
  <c r="A79" i="76"/>
  <c r="A80" i="76" s="1"/>
  <c r="A81" i="76" s="1"/>
  <c r="A82" i="76" s="1"/>
  <c r="A83" i="76" s="1"/>
  <c r="A84" i="76" s="1"/>
  <c r="A85" i="76" s="1"/>
  <c r="A86" i="76" s="1"/>
  <c r="A87" i="76" s="1"/>
  <c r="A88" i="76" s="1"/>
  <c r="A89" i="76" s="1"/>
  <c r="A90" i="76" s="1"/>
  <c r="A91" i="76" s="1"/>
  <c r="A92" i="76" s="1"/>
  <c r="A93" i="76" s="1"/>
  <c r="A94" i="76" s="1"/>
  <c r="A95" i="76" s="1"/>
  <c r="A96" i="76" s="1"/>
  <c r="A97" i="76" s="1"/>
  <c r="A98" i="76" s="1"/>
  <c r="A99" i="76" s="1"/>
  <c r="A100" i="76" s="1"/>
  <c r="A101" i="76" s="1"/>
  <c r="A102" i="76" s="1"/>
  <c r="A103" i="76" s="1"/>
  <c r="A104" i="76" s="1"/>
  <c r="A105" i="76" s="1"/>
  <c r="A106" i="76" s="1"/>
  <c r="A107" i="76" s="1"/>
  <c r="A108" i="76" s="1"/>
  <c r="A109" i="76" s="1"/>
  <c r="A110" i="76" s="1"/>
  <c r="A111" i="76" s="1"/>
  <c r="A112" i="76" s="1"/>
  <c r="A113" i="76" s="1"/>
  <c r="A114" i="76" s="1"/>
  <c r="A115" i="76" s="1"/>
  <c r="A116" i="76" s="1"/>
  <c r="A117" i="76" s="1"/>
  <c r="A118" i="76" s="1"/>
  <c r="A119" i="76" s="1"/>
  <c r="A120" i="76" s="1"/>
  <c r="A121" i="76" s="1"/>
  <c r="A122" i="76" s="1"/>
  <c r="A123" i="76" s="1"/>
  <c r="A124" i="76" s="1"/>
  <c r="A125" i="76" s="1"/>
  <c r="A126" i="76" s="1"/>
  <c r="A127" i="76" s="1"/>
  <c r="A128" i="76" s="1"/>
  <c r="A129" i="76" s="1"/>
  <c r="A130" i="76" s="1"/>
  <c r="A131" i="76" s="1"/>
  <c r="A132" i="76" s="1"/>
  <c r="A133" i="76" s="1"/>
  <c r="A134" i="76" s="1"/>
  <c r="A135" i="76" s="1"/>
  <c r="A136" i="76" s="1"/>
  <c r="A137" i="76" s="1"/>
  <c r="A138" i="76" s="1"/>
  <c r="A139" i="76" s="1"/>
  <c r="A140" i="76" s="1"/>
  <c r="A141" i="76" s="1"/>
  <c r="A142" i="76" s="1"/>
  <c r="A143" i="76" s="1"/>
  <c r="A144" i="76" s="1"/>
  <c r="A145" i="76" s="1"/>
  <c r="A146" i="76" s="1"/>
  <c r="A147" i="76" s="1"/>
  <c r="A148" i="76" s="1"/>
  <c r="A149" i="76" s="1"/>
  <c r="A150" i="76" s="1"/>
  <c r="A151" i="76" s="1"/>
  <c r="A152" i="76" s="1"/>
  <c r="A153" i="76" s="1"/>
  <c r="A154" i="76" s="1"/>
  <c r="A155" i="76" s="1"/>
  <c r="A156" i="76" s="1"/>
  <c r="A157" i="76" s="1"/>
  <c r="A158" i="76" s="1"/>
  <c r="A159" i="76" s="1"/>
  <c r="A160" i="76" s="1"/>
  <c r="A161" i="76" s="1"/>
  <c r="A162" i="76" s="1"/>
  <c r="A163" i="76" s="1"/>
  <c r="M165" i="77"/>
  <c r="N165" i="77" s="1"/>
  <c r="J169" i="85"/>
  <c r="J168" i="84"/>
  <c r="J168" i="83"/>
  <c r="J168" i="82"/>
  <c r="F169" i="71"/>
  <c r="E169" i="71"/>
  <c r="H169" i="71"/>
  <c r="C168" i="80"/>
  <c r="D169" i="71"/>
  <c r="J167" i="81"/>
  <c r="C168" i="81"/>
  <c r="J167" i="80"/>
  <c r="J167" i="79"/>
  <c r="J167" i="78"/>
  <c r="J167" i="77"/>
  <c r="C168" i="76"/>
  <c r="J168" i="74"/>
  <c r="J167" i="73"/>
  <c r="J167" i="72"/>
  <c r="H168" i="81"/>
  <c r="F168" i="81"/>
  <c r="E168" i="81"/>
  <c r="D168" i="81"/>
  <c r="H168" i="80"/>
  <c r="F168" i="80"/>
  <c r="E168" i="80"/>
  <c r="D168" i="80"/>
  <c r="E168" i="79"/>
  <c r="D168" i="79"/>
  <c r="H168" i="79"/>
  <c r="F168" i="79"/>
  <c r="H168" i="77"/>
  <c r="F168" i="77"/>
  <c r="D168" i="77"/>
  <c r="H168" i="76"/>
  <c r="F168" i="76"/>
  <c r="E168" i="76"/>
  <c r="D168" i="76"/>
  <c r="N168" i="74"/>
  <c r="M164" i="72"/>
  <c r="M165" i="72" s="1"/>
  <c r="N165" i="72" s="1"/>
  <c r="N164" i="72"/>
  <c r="C168" i="72"/>
  <c r="H168" i="72"/>
  <c r="F168" i="72"/>
  <c r="E168" i="72"/>
  <c r="D168" i="72"/>
  <c r="N168" i="71"/>
  <c r="C169" i="71"/>
  <c r="A124" i="85" l="1"/>
  <c r="A125" i="85" s="1"/>
  <c r="A126" i="85" s="1"/>
  <c r="A127" i="85" s="1"/>
  <c r="A128" i="85" s="1"/>
  <c r="A129" i="85" s="1"/>
  <c r="A130" i="85" s="1"/>
  <c r="A131" i="85" s="1"/>
  <c r="A132" i="85" s="1"/>
  <c r="A133" i="85" s="1"/>
  <c r="A134" i="85" s="1"/>
  <c r="A135" i="85" s="1"/>
  <c r="A136" i="85" s="1"/>
  <c r="A137" i="85" s="1"/>
  <c r="A138" i="85" s="1"/>
  <c r="A139" i="85" s="1"/>
  <c r="A140" i="85" s="1"/>
  <c r="A141" i="85" s="1"/>
  <c r="A142" i="85" s="1"/>
  <c r="A143" i="85" s="1"/>
  <c r="A144" i="85" s="1"/>
  <c r="A145" i="85" s="1"/>
  <c r="A146" i="85" s="1"/>
  <c r="A147" i="85" s="1"/>
  <c r="A148" i="85" s="1"/>
  <c r="A149" i="85" s="1"/>
  <c r="A150" i="85" s="1"/>
  <c r="A151" i="85" s="1"/>
  <c r="A152" i="85" s="1"/>
  <c r="A153" i="85" s="1"/>
  <c r="A154" i="85" s="1"/>
  <c r="A155" i="85" s="1"/>
  <c r="A156" i="85" s="1"/>
  <c r="A157" i="85" s="1"/>
  <c r="A158" i="85" s="1"/>
  <c r="A159" i="85" s="1"/>
  <c r="A160" i="85" s="1"/>
  <c r="A161" i="85" s="1"/>
  <c r="A162" i="85" s="1"/>
  <c r="A163" i="85" s="1"/>
  <c r="J168" i="76"/>
  <c r="N167" i="77"/>
  <c r="L167" i="77"/>
  <c r="J168" i="77"/>
  <c r="J168" i="81"/>
  <c r="L167" i="72"/>
  <c r="J168" i="80"/>
  <c r="J168" i="79"/>
  <c r="J169" i="71"/>
  <c r="N167" i="72"/>
  <c r="J168" i="72"/>
  <c r="H168" i="56"/>
  <c r="F168" i="56"/>
  <c r="E168" i="56"/>
  <c r="D168" i="56"/>
  <c r="C168" i="56"/>
  <c r="A12" i="56"/>
  <c r="A13" i="56" s="1"/>
  <c r="A14" i="56" s="1"/>
  <c r="A15" i="56" s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A38" i="56" s="1"/>
  <c r="A39" i="56" s="1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0" i="56" s="1"/>
  <c r="A51" i="56" s="1"/>
  <c r="A52" i="56" s="1"/>
  <c r="A53" i="56" s="1"/>
  <c r="A54" i="56" s="1"/>
  <c r="A55" i="56" s="1"/>
  <c r="A56" i="56" s="1"/>
  <c r="A57" i="56" s="1"/>
  <c r="A58" i="56" s="1"/>
  <c r="A59" i="56" s="1"/>
  <c r="A60" i="56" s="1"/>
  <c r="A61" i="56" s="1"/>
  <c r="A62" i="56" s="1"/>
  <c r="A63" i="56" s="1"/>
  <c r="A64" i="56" s="1"/>
  <c r="A65" i="56" s="1"/>
  <c r="A66" i="56" s="1"/>
  <c r="A67" i="56" s="1"/>
  <c r="A68" i="56" s="1"/>
  <c r="A69" i="56" s="1"/>
  <c r="A70" i="56" s="1"/>
  <c r="A71" i="56" s="1"/>
  <c r="A72" i="56" s="1"/>
  <c r="A73" i="56" s="1"/>
  <c r="A74" i="56" s="1"/>
  <c r="A75" i="56" s="1"/>
  <c r="A76" i="56" s="1"/>
  <c r="A77" i="56" s="1"/>
  <c r="A78" i="56" s="1"/>
  <c r="A79" i="56" s="1"/>
  <c r="A80" i="56" s="1"/>
  <c r="A81" i="56" s="1"/>
  <c r="A82" i="56" s="1"/>
  <c r="A83" i="56" s="1"/>
  <c r="A84" i="56" s="1"/>
  <c r="A85" i="56" s="1"/>
  <c r="A86" i="56" s="1"/>
  <c r="A87" i="56" s="1"/>
  <c r="A88" i="56" s="1"/>
  <c r="A89" i="56" s="1"/>
  <c r="A90" i="56" s="1"/>
  <c r="A91" i="56" s="1"/>
  <c r="A92" i="56" s="1"/>
  <c r="A93" i="56" s="1"/>
  <c r="A94" i="56" s="1"/>
  <c r="A95" i="56" s="1"/>
  <c r="A96" i="56" s="1"/>
  <c r="A97" i="56" s="1"/>
  <c r="A98" i="56" s="1"/>
  <c r="A99" i="56" s="1"/>
  <c r="A100" i="56" s="1"/>
  <c r="A101" i="56" s="1"/>
  <c r="A102" i="56" s="1"/>
  <c r="A103" i="56" s="1"/>
  <c r="A104" i="56" s="1"/>
  <c r="A105" i="56" s="1"/>
  <c r="A106" i="56" s="1"/>
  <c r="A107" i="56" s="1"/>
  <c r="A108" i="56" s="1"/>
  <c r="A109" i="56" s="1"/>
  <c r="A110" i="56" s="1"/>
  <c r="A111" i="56" s="1"/>
  <c r="A112" i="56" s="1"/>
  <c r="A113" i="56" s="1"/>
  <c r="A114" i="56" s="1"/>
  <c r="A115" i="56" s="1"/>
  <c r="A116" i="56" s="1"/>
  <c r="A117" i="56" s="1"/>
  <c r="A118" i="56" s="1"/>
  <c r="A119" i="56" s="1"/>
  <c r="A120" i="56" s="1"/>
  <c r="A121" i="56" s="1"/>
  <c r="A122" i="56" s="1"/>
  <c r="A123" i="56" s="1"/>
  <c r="A124" i="56" s="1"/>
  <c r="A125" i="56" s="1"/>
  <c r="A126" i="56" s="1"/>
  <c r="A127" i="56" s="1"/>
  <c r="A128" i="56" s="1"/>
  <c r="A129" i="56" s="1"/>
  <c r="A130" i="56" s="1"/>
  <c r="A131" i="56" s="1"/>
  <c r="A132" i="56" s="1"/>
  <c r="A133" i="56" s="1"/>
  <c r="A134" i="56" s="1"/>
  <c r="A135" i="56" s="1"/>
  <c r="A136" i="56" s="1"/>
  <c r="A137" i="56" s="1"/>
  <c r="A138" i="56" s="1"/>
  <c r="A139" i="56" s="1"/>
  <c r="A140" i="56" s="1"/>
  <c r="A141" i="56" s="1"/>
  <c r="A142" i="56" s="1"/>
  <c r="A143" i="56" s="1"/>
  <c r="A144" i="56" s="1"/>
  <c r="A145" i="56" s="1"/>
  <c r="A146" i="56" s="1"/>
  <c r="A147" i="56" s="1"/>
  <c r="A148" i="56" s="1"/>
  <c r="A149" i="56" s="1"/>
  <c r="A150" i="56" s="1"/>
  <c r="A151" i="56" s="1"/>
  <c r="A152" i="56" s="1"/>
  <c r="A153" i="56" s="1"/>
  <c r="A154" i="56" s="1"/>
  <c r="A155" i="56" s="1"/>
  <c r="A156" i="56" s="1"/>
  <c r="A157" i="56" s="1"/>
  <c r="A158" i="56" s="1"/>
  <c r="A159" i="56" s="1"/>
  <c r="A160" i="56" s="1"/>
  <c r="A161" i="56" s="1"/>
  <c r="A162" i="56" s="1"/>
  <c r="A163" i="56" s="1"/>
  <c r="I165" i="70"/>
  <c r="G165" i="70"/>
  <c r="E165" i="70"/>
  <c r="D165" i="70"/>
  <c r="C165" i="70"/>
  <c r="M161" i="70"/>
  <c r="N161" i="70" s="1"/>
  <c r="M160" i="70"/>
  <c r="N160" i="70" s="1"/>
  <c r="M159" i="70"/>
  <c r="N159" i="70" s="1"/>
  <c r="M158" i="70"/>
  <c r="N158" i="70" s="1"/>
  <c r="M157" i="70"/>
  <c r="N157" i="70" s="1"/>
  <c r="M156" i="70"/>
  <c r="N156" i="70" s="1"/>
  <c r="M155" i="70"/>
  <c r="N155" i="70" s="1"/>
  <c r="M154" i="70"/>
  <c r="N154" i="70" s="1"/>
  <c r="M153" i="70"/>
  <c r="N153" i="70" s="1"/>
  <c r="M152" i="70"/>
  <c r="N152" i="70" s="1"/>
  <c r="M151" i="70"/>
  <c r="N151" i="70" s="1"/>
  <c r="M150" i="70"/>
  <c r="N150" i="70" s="1"/>
  <c r="M149" i="70"/>
  <c r="N149" i="70" s="1"/>
  <c r="M148" i="70"/>
  <c r="N148" i="70" s="1"/>
  <c r="M147" i="70"/>
  <c r="N147" i="70" s="1"/>
  <c r="M146" i="70"/>
  <c r="N146" i="70" s="1"/>
  <c r="M145" i="70"/>
  <c r="N145" i="70" s="1"/>
  <c r="M144" i="70"/>
  <c r="N144" i="70" s="1"/>
  <c r="M143" i="70"/>
  <c r="N143" i="70" s="1"/>
  <c r="M142" i="70"/>
  <c r="N142" i="70" s="1"/>
  <c r="M141" i="70"/>
  <c r="N141" i="70" s="1"/>
  <c r="M140" i="70"/>
  <c r="N140" i="70" s="1"/>
  <c r="M139" i="70"/>
  <c r="N139" i="70" s="1"/>
  <c r="M138" i="70"/>
  <c r="N138" i="70" s="1"/>
  <c r="M137" i="70"/>
  <c r="N137" i="70" s="1"/>
  <c r="M136" i="70"/>
  <c r="N136" i="70" s="1"/>
  <c r="M135" i="70"/>
  <c r="N135" i="70" s="1"/>
  <c r="M134" i="70"/>
  <c r="N134" i="70" s="1"/>
  <c r="M133" i="70"/>
  <c r="N133" i="70" s="1"/>
  <c r="M132" i="70"/>
  <c r="N132" i="70" s="1"/>
  <c r="M131" i="70"/>
  <c r="N131" i="70" s="1"/>
  <c r="M130" i="70"/>
  <c r="N130" i="70" s="1"/>
  <c r="M129" i="70"/>
  <c r="N129" i="70" s="1"/>
  <c r="M128" i="70"/>
  <c r="N128" i="70" s="1"/>
  <c r="M127" i="70"/>
  <c r="N127" i="70" s="1"/>
  <c r="M126" i="70"/>
  <c r="N126" i="70" s="1"/>
  <c r="M125" i="70"/>
  <c r="N125" i="70" s="1"/>
  <c r="M124" i="70"/>
  <c r="N124" i="70" s="1"/>
  <c r="M123" i="70"/>
  <c r="N123" i="70" s="1"/>
  <c r="M122" i="70"/>
  <c r="N122" i="70" s="1"/>
  <c r="M121" i="70"/>
  <c r="N121" i="70" s="1"/>
  <c r="M120" i="70"/>
  <c r="N120" i="70" s="1"/>
  <c r="N119" i="70"/>
  <c r="M119" i="70"/>
  <c r="M118" i="70"/>
  <c r="N118" i="70" s="1"/>
  <c r="M117" i="70"/>
  <c r="N117" i="70" s="1"/>
  <c r="M116" i="70"/>
  <c r="N116" i="70" s="1"/>
  <c r="M115" i="70"/>
  <c r="N115" i="70" s="1"/>
  <c r="M114" i="70"/>
  <c r="N114" i="70" s="1"/>
  <c r="M113" i="70"/>
  <c r="N113" i="70" s="1"/>
  <c r="M112" i="70"/>
  <c r="N112" i="70" s="1"/>
  <c r="M111" i="70"/>
  <c r="N111" i="70" s="1"/>
  <c r="M110" i="70"/>
  <c r="N110" i="70" s="1"/>
  <c r="M109" i="70"/>
  <c r="N109" i="70" s="1"/>
  <c r="M108" i="70"/>
  <c r="N108" i="70" s="1"/>
  <c r="M107" i="70"/>
  <c r="N107" i="70" s="1"/>
  <c r="M106" i="70"/>
  <c r="N106" i="70" s="1"/>
  <c r="M105" i="70"/>
  <c r="N105" i="70" s="1"/>
  <c r="M104" i="70"/>
  <c r="N104" i="70" s="1"/>
  <c r="M103" i="70"/>
  <c r="N103" i="70" s="1"/>
  <c r="M102" i="70"/>
  <c r="N102" i="70" s="1"/>
  <c r="M101" i="70"/>
  <c r="N101" i="70" s="1"/>
  <c r="M100" i="70"/>
  <c r="N100" i="70" s="1"/>
  <c r="M99" i="70"/>
  <c r="N99" i="70" s="1"/>
  <c r="M98" i="70"/>
  <c r="N98" i="70" s="1"/>
  <c r="M97" i="70"/>
  <c r="N97" i="70" s="1"/>
  <c r="M96" i="70"/>
  <c r="N96" i="70" s="1"/>
  <c r="M95" i="70"/>
  <c r="N95" i="70" s="1"/>
  <c r="M94" i="70"/>
  <c r="N94" i="70" s="1"/>
  <c r="M93" i="70"/>
  <c r="N93" i="70" s="1"/>
  <c r="M92" i="70"/>
  <c r="N92" i="70" s="1"/>
  <c r="M91" i="70"/>
  <c r="N91" i="70" s="1"/>
  <c r="M90" i="70"/>
  <c r="N90" i="70" s="1"/>
  <c r="M89" i="70"/>
  <c r="N89" i="70" s="1"/>
  <c r="M88" i="70"/>
  <c r="N88" i="70" s="1"/>
  <c r="M87" i="70"/>
  <c r="N87" i="70" s="1"/>
  <c r="M86" i="70"/>
  <c r="N86" i="70" s="1"/>
  <c r="M85" i="70"/>
  <c r="N85" i="70" s="1"/>
  <c r="M84" i="70"/>
  <c r="N84" i="70" s="1"/>
  <c r="M83" i="70"/>
  <c r="N83" i="70" s="1"/>
  <c r="M82" i="70"/>
  <c r="N82" i="70" s="1"/>
  <c r="M81" i="70"/>
  <c r="N81" i="70" s="1"/>
  <c r="M80" i="70"/>
  <c r="N80" i="70" s="1"/>
  <c r="M79" i="70"/>
  <c r="N79" i="70" s="1"/>
  <c r="M78" i="70"/>
  <c r="N78" i="70" s="1"/>
  <c r="M77" i="70"/>
  <c r="N77" i="70" s="1"/>
  <c r="M76" i="70"/>
  <c r="N76" i="70" s="1"/>
  <c r="M75" i="70"/>
  <c r="N75" i="70" s="1"/>
  <c r="M74" i="70"/>
  <c r="N74" i="70" s="1"/>
  <c r="M73" i="70"/>
  <c r="N73" i="70" s="1"/>
  <c r="M72" i="70"/>
  <c r="N72" i="70" s="1"/>
  <c r="M71" i="70"/>
  <c r="N71" i="70" s="1"/>
  <c r="M70" i="70"/>
  <c r="N70" i="70" s="1"/>
  <c r="M69" i="70"/>
  <c r="N69" i="70" s="1"/>
  <c r="M68" i="70"/>
  <c r="N68" i="70" s="1"/>
  <c r="M67" i="70"/>
  <c r="N67" i="70" s="1"/>
  <c r="M66" i="70"/>
  <c r="N66" i="70" s="1"/>
  <c r="M65" i="70"/>
  <c r="N65" i="70" s="1"/>
  <c r="M64" i="70"/>
  <c r="N64" i="70" s="1"/>
  <c r="M63" i="70"/>
  <c r="N63" i="70" s="1"/>
  <c r="M62" i="70"/>
  <c r="N62" i="70" s="1"/>
  <c r="M61" i="70"/>
  <c r="N61" i="70" s="1"/>
  <c r="M60" i="70"/>
  <c r="N60" i="70" s="1"/>
  <c r="M59" i="70"/>
  <c r="N59" i="70" s="1"/>
  <c r="M58" i="70"/>
  <c r="N58" i="70" s="1"/>
  <c r="M57" i="70"/>
  <c r="N57" i="70" s="1"/>
  <c r="M56" i="70"/>
  <c r="N56" i="70" s="1"/>
  <c r="M55" i="70"/>
  <c r="N55" i="70" s="1"/>
  <c r="M54" i="70"/>
  <c r="N54" i="70" s="1"/>
  <c r="M53" i="70"/>
  <c r="N53" i="70" s="1"/>
  <c r="M52" i="70"/>
  <c r="N52" i="70" s="1"/>
  <c r="N51" i="70"/>
  <c r="M51" i="70"/>
  <c r="M50" i="70"/>
  <c r="N50" i="70" s="1"/>
  <c r="M49" i="70"/>
  <c r="N49" i="70" s="1"/>
  <c r="M48" i="70"/>
  <c r="N48" i="70" s="1"/>
  <c r="M47" i="70"/>
  <c r="N47" i="70" s="1"/>
  <c r="M46" i="70"/>
  <c r="N46" i="70" s="1"/>
  <c r="M45" i="70"/>
  <c r="N45" i="70" s="1"/>
  <c r="M44" i="70"/>
  <c r="N44" i="70" s="1"/>
  <c r="M43" i="70"/>
  <c r="N43" i="70" s="1"/>
  <c r="M42" i="70"/>
  <c r="N42" i="70" s="1"/>
  <c r="M41" i="70"/>
  <c r="N41" i="70" s="1"/>
  <c r="M40" i="70"/>
  <c r="N40" i="70" s="1"/>
  <c r="M39" i="70"/>
  <c r="N39" i="70" s="1"/>
  <c r="M38" i="70"/>
  <c r="N38" i="70" s="1"/>
  <c r="M37" i="70"/>
  <c r="N37" i="70" s="1"/>
  <c r="M36" i="70"/>
  <c r="N36" i="70" s="1"/>
  <c r="M35" i="70"/>
  <c r="N35" i="70" s="1"/>
  <c r="M34" i="70"/>
  <c r="N34" i="70" s="1"/>
  <c r="M33" i="70"/>
  <c r="N33" i="70" s="1"/>
  <c r="M32" i="70"/>
  <c r="N32" i="70" s="1"/>
  <c r="M31" i="70"/>
  <c r="N31" i="70" s="1"/>
  <c r="M30" i="70"/>
  <c r="N30" i="70" s="1"/>
  <c r="M29" i="70"/>
  <c r="N29" i="70" s="1"/>
  <c r="M28" i="70"/>
  <c r="N28" i="70" s="1"/>
  <c r="M27" i="70"/>
  <c r="N27" i="70" s="1"/>
  <c r="M26" i="70"/>
  <c r="N26" i="70" s="1"/>
  <c r="M25" i="70"/>
  <c r="N25" i="70" s="1"/>
  <c r="M24" i="70"/>
  <c r="N24" i="70" s="1"/>
  <c r="M23" i="70"/>
  <c r="N23" i="70" s="1"/>
  <c r="M22" i="70"/>
  <c r="N22" i="70" s="1"/>
  <c r="M21" i="70"/>
  <c r="N21" i="70" s="1"/>
  <c r="M20" i="70"/>
  <c r="N20" i="70" s="1"/>
  <c r="M19" i="70"/>
  <c r="N19" i="70" s="1"/>
  <c r="M18" i="70"/>
  <c r="N18" i="70" s="1"/>
  <c r="M17" i="70"/>
  <c r="N17" i="70" s="1"/>
  <c r="M16" i="70"/>
  <c r="N16" i="70" s="1"/>
  <c r="M15" i="70"/>
  <c r="N15" i="70" s="1"/>
  <c r="M14" i="70"/>
  <c r="N14" i="70" s="1"/>
  <c r="M13" i="70"/>
  <c r="N13" i="70" s="1"/>
  <c r="M12" i="70"/>
  <c r="N12" i="70" s="1"/>
  <c r="M11" i="70"/>
  <c r="N11" i="70" s="1"/>
  <c r="M10" i="70"/>
  <c r="N10" i="70" s="1"/>
  <c r="M9" i="70"/>
  <c r="N9" i="70" s="1"/>
  <c r="J168" i="56" l="1"/>
  <c r="N168" i="56"/>
  <c r="D169" i="56"/>
  <c r="C169" i="56"/>
  <c r="H169" i="56"/>
  <c r="F169" i="56"/>
  <c r="E169" i="56"/>
  <c r="I166" i="70"/>
  <c r="D166" i="70"/>
  <c r="K165" i="70"/>
  <c r="C166" i="70"/>
  <c r="E166" i="70"/>
  <c r="G166" i="70"/>
  <c r="J169" i="56" l="1"/>
  <c r="K166" i="70"/>
  <c r="F93" i="75"/>
  <c r="N98" i="75"/>
  <c r="F134" i="75"/>
  <c r="F55" i="75"/>
  <c r="F116" i="75"/>
  <c r="F54" i="75"/>
  <c r="F119" i="75"/>
  <c r="F139" i="75"/>
  <c r="F99" i="75"/>
  <c r="F66" i="75"/>
  <c r="F114" i="75"/>
  <c r="F115" i="75"/>
  <c r="F98" i="75"/>
  <c r="F63" i="75"/>
  <c r="F124" i="75"/>
  <c r="F140" i="75"/>
  <c r="F117" i="75"/>
  <c r="F145" i="75"/>
  <c r="F89" i="75"/>
  <c r="F74" i="75"/>
  <c r="F86" i="75"/>
  <c r="F97" i="75"/>
  <c r="F51" i="75"/>
  <c r="F101" i="75"/>
  <c r="F127" i="75"/>
  <c r="F154" i="75"/>
  <c r="F94" i="75"/>
  <c r="F75" i="75"/>
  <c r="F43" i="75"/>
  <c r="F131" i="75"/>
  <c r="F159" i="75"/>
  <c r="F137" i="75"/>
  <c r="F146" i="75"/>
  <c r="F108" i="75"/>
  <c r="F95" i="75"/>
  <c r="N95" i="75"/>
  <c r="F80" i="75"/>
  <c r="F111" i="75"/>
  <c r="F56" i="75"/>
  <c r="F68" i="75"/>
  <c r="F67" i="75"/>
  <c r="F91" i="75"/>
  <c r="N91" i="75"/>
  <c r="F72" i="75"/>
  <c r="F157" i="75"/>
  <c r="F42" i="75"/>
  <c r="F90" i="75"/>
  <c r="F142" i="75"/>
  <c r="F143" i="75"/>
  <c r="F73" i="75"/>
  <c r="N157" i="75"/>
  <c r="F109" i="75"/>
  <c r="F132" i="75"/>
  <c r="F61" i="75"/>
  <c r="F49" i="75"/>
  <c r="N139" i="75"/>
  <c r="F113" i="75"/>
  <c r="N114" i="75"/>
  <c r="N74" i="75"/>
  <c r="F87" i="75"/>
  <c r="F77" i="75"/>
  <c r="F71" i="75"/>
  <c r="N89" i="75"/>
  <c r="F62" i="75"/>
  <c r="F57" i="75"/>
  <c r="F161" i="75"/>
  <c r="F151" i="75"/>
  <c r="N137" i="75"/>
  <c r="N126" i="75"/>
  <c r="F126" i="75"/>
  <c r="N140" i="75"/>
  <c r="F105" i="75"/>
  <c r="N105" i="75"/>
  <c r="F107" i="75"/>
  <c r="F102" i="75"/>
  <c r="N65" i="75"/>
  <c r="F141" i="75"/>
  <c r="F70" i="75"/>
  <c r="F106" i="75"/>
  <c r="F120" i="75"/>
  <c r="F59" i="75"/>
  <c r="N108" i="75"/>
  <c r="F79" i="75"/>
  <c r="F65" i="75"/>
  <c r="F88" i="75"/>
  <c r="N88" i="75"/>
  <c r="F96" i="75"/>
  <c r="F60" i="75"/>
  <c r="N151" i="75"/>
  <c r="N51" i="75"/>
  <c r="F52" i="75"/>
  <c r="N124" i="75"/>
  <c r="F81" i="75"/>
  <c r="F83" i="75"/>
  <c r="F50" i="75"/>
  <c r="N50" i="75"/>
  <c r="F118" i="75"/>
  <c r="F147" i="75"/>
  <c r="N147" i="75"/>
  <c r="F162" i="75"/>
  <c r="F135" i="75"/>
  <c r="F64" i="75"/>
  <c r="F156" i="75"/>
  <c r="N156" i="75"/>
  <c r="F110" i="75"/>
  <c r="N110" i="75"/>
  <c r="F78" i="75"/>
  <c r="N131" i="75"/>
  <c r="N109" i="75"/>
  <c r="F123" i="75"/>
  <c r="N123" i="75"/>
  <c r="F84" i="75"/>
  <c r="F125" i="75"/>
  <c r="N125" i="75"/>
  <c r="N49" i="75"/>
  <c r="F158" i="75"/>
  <c r="F53" i="75"/>
  <c r="F85" i="75"/>
  <c r="N111" i="75"/>
  <c r="N141" i="75"/>
  <c r="F45" i="75"/>
  <c r="F47" i="75"/>
  <c r="F103" i="75"/>
  <c r="N107" i="75"/>
  <c r="F148" i="75"/>
  <c r="N148" i="75"/>
  <c r="N90" i="75"/>
  <c r="N143" i="75"/>
  <c r="F152" i="75"/>
  <c r="N152" i="75"/>
  <c r="F92" i="75"/>
  <c r="N92" i="75"/>
  <c r="F69" i="75"/>
  <c r="F112" i="75"/>
  <c r="N112" i="75"/>
  <c r="F153" i="75"/>
  <c r="N154" i="75"/>
  <c r="N66" i="75"/>
  <c r="F136" i="75"/>
  <c r="N136" i="75"/>
  <c r="F100" i="75"/>
  <c r="N100" i="75"/>
  <c r="F46" i="75"/>
  <c r="N144" i="75"/>
  <c r="F144" i="75"/>
  <c r="F155" i="75"/>
  <c r="F138" i="75"/>
  <c r="N138" i="75"/>
  <c r="N86" i="75"/>
  <c r="F58" i="75"/>
  <c r="N87" i="75"/>
  <c r="F128" i="75"/>
  <c r="N128" i="75"/>
  <c r="F149" i="75"/>
  <c r="N149" i="75"/>
  <c r="F133" i="75"/>
  <c r="N133" i="75"/>
  <c r="N94" i="75"/>
  <c r="N93" i="75"/>
  <c r="F82" i="75"/>
  <c r="F122" i="75"/>
  <c r="N122" i="75"/>
  <c r="N106" i="75"/>
  <c r="N97" i="75"/>
  <c r="N132" i="75"/>
  <c r="N146" i="75"/>
  <c r="F130" i="75"/>
  <c r="N130" i="75"/>
  <c r="F48" i="75"/>
  <c r="N135" i="75"/>
  <c r="F104" i="75"/>
  <c r="N104" i="75"/>
  <c r="N102" i="75"/>
  <c r="F160" i="75"/>
  <c r="N47" i="75"/>
  <c r="N103" i="75"/>
  <c r="F44" i="75"/>
  <c r="N44" i="75"/>
  <c r="F121" i="75"/>
  <c r="N121" i="75"/>
  <c r="F76" i="75"/>
  <c r="N73" i="75"/>
  <c r="J164" i="75"/>
  <c r="N164" i="75" s="1"/>
  <c r="N166" i="75" s="1"/>
  <c r="F129" i="75"/>
  <c r="N129" i="75"/>
  <c r="N43" i="75"/>
  <c r="N134" i="75" l="1"/>
  <c r="N96" i="75"/>
  <c r="N142" i="75"/>
  <c r="N113" i="75"/>
  <c r="N145" i="75"/>
  <c r="N127" i="75"/>
  <c r="N101" i="75"/>
  <c r="E167" i="75" l="1"/>
  <c r="F167" i="75"/>
  <c r="H167" i="75"/>
  <c r="D40" i="75"/>
  <c r="F40" i="75" s="1"/>
  <c r="N40" i="75"/>
  <c r="D41" i="75"/>
  <c r="F41" i="75" s="1"/>
  <c r="N163" i="75" l="1"/>
  <c r="L166" i="75" s="1"/>
  <c r="D167" i="75"/>
  <c r="J167" i="75" s="1"/>
</calcChain>
</file>

<file path=xl/sharedStrings.xml><?xml version="1.0" encoding="utf-8"?>
<sst xmlns="http://schemas.openxmlformats.org/spreadsheetml/2006/main" count="13462" uniqueCount="166">
  <si>
    <t>ÊnùxÉÉÆEò</t>
  </si>
  <si>
    <t>VÉ±ÉÉ¶ÉªÉÉSÉä xÉÉÆ´É</t>
  </si>
  <si>
    <t>&gt;ð{ÉªÉÖCiÉ ºÉÉ`öÉ</t>
  </si>
  <si>
    <t>¨ÉÞiÉ ºÉÉ`öÉ</t>
  </si>
  <si>
    <t xml:space="preserve"> </t>
  </si>
  <si>
    <t>|É{ÉjÉ Gò. 1</t>
  </si>
  <si>
    <t>BEÚòhÉ Ê´ÉºÉMÉÇ</t>
  </si>
  <si>
    <t xml:space="preserve">   Ênù´ÉºÉ¦É®úÉiÉÒ±É BEÖòhÉ VÉÉ´ÉEò  (CªÉÖºÉäCºÉ ¨ÉvªÉä)</t>
  </si>
  <si>
    <t>{ÉÖhÉÇ ºÉÆSÉªÉ {ÉÉiÉ³ýÒ ¨ÉÒ.</t>
  </si>
  <si>
    <t>BEÚòhÉ ºÉÉ`É</t>
  </si>
  <si>
    <t>vÉ®úhÉÉSÉÉ &gt;ð{ÉªÉÖCiÉ ºÉÉ`öÉ               (nù.±É.PÉ.¨ÉÒ.)</t>
  </si>
  <si>
    <t>{ÉÉ&gt;ðºÉ Ê¨É.¨ÉÒ.</t>
  </si>
  <si>
    <t xml:space="preserve">1 VÉÖxÉ iÉä 30 VÉÖxÉ +JÉä®ú </t>
  </si>
  <si>
    <t>1 VÉÖ±Éè iÉä 31 VÉÖ±Éè +JÉä®ú</t>
  </si>
  <si>
    <t xml:space="preserve">1 +ÉìMÉº]õ iÉä 31 +ÉìMÉº]õ +JÉä®ú </t>
  </si>
  <si>
    <t xml:space="preserve">1ºÉ{]åõÆ¤É®ú  iÉä 30 ºÉ{]åõ¤É®ú +JÉä®ú </t>
  </si>
  <si>
    <t>b÷É´ÉÉ EòÉ±É´ÉÉ</t>
  </si>
  <si>
    <t xml:space="preserve"> =VÉ´ÉÉ EòÉ±É´ÉÉ</t>
  </si>
  <si>
    <t>ºÉÉÆb÷´ÉÉ</t>
  </si>
  <si>
    <t xml:space="preserve">{ÉÉì´É®ú ½þÉ&gt;ðºÉ </t>
  </si>
  <si>
    <t xml:space="preserve">¤ÉÉäMÉnùÉ </t>
  </si>
  <si>
    <t xml:space="preserve"> ¤ÉÆnù xÉ³</t>
  </si>
  <si>
    <t>&lt;iÉ®</t>
  </si>
  <si>
    <t>¨É½þkÉ¨É ºÉÉÆb÷´ÉÉ Ê´ÉºÉMÉÇ</t>
  </si>
  <si>
    <t xml:space="preserve"> MÉä±ªÉÉ 24 iÉÉºÉÉiÉÒ±É  ªÉä´ÉÉ (nù.±É.PÉ.¨ÉÒ)</t>
  </si>
  <si>
    <t>ºÉ®ÉºÉ®úÒ {ÉVÉÇxªÉ</t>
  </si>
  <si>
    <t xml:space="preserve">|ÉEò±{ÉÒªÉ {ÉÉhÉÒºÉÉ`öÉ(nù.±É.PÉ.¨ÉÒ),¨É½þkÉ¨É ºÉÉÆb÷´ÉÉ Ê´ÉºÉMÉÇ(CªÉÖºÉäCºÉ),ºÉ®ÉºÉ®úÒ {ÉVÉÇxªÉ(¨ÉÒ.¨ÉÒ) </t>
  </si>
  <si>
    <t>24 iÉÉºÉÉiÉÒ±É  {ÉÉ&gt;ðºÉ (Ê¨É¨ÉÒ)</t>
  </si>
  <si>
    <t>vÉ®úhÉÉSÉÒ ]õCEäò ´ÉÉ®úÒ</t>
  </si>
  <si>
    <t>vÉ®úhÉÉSÉÒ VÉ±ÉÉ¶ÉªÉ {ÉÉiÉ³ýÒ             (¨ÉÒ]õ®ú)</t>
  </si>
  <si>
    <t>BEÚòhÉ 1 VÉÚxÉ iÉä 31 +ÉC]õÉä¤É®ú 2012</t>
  </si>
  <si>
    <t>1 +ÉC]õÉä¤É®ú iÉä 31 +ÉC]õÉä¤É®ú 2012</t>
  </si>
  <si>
    <t>¨ÉÊ½þxÉÉ´ÉÉ®ú ¨ÉÉÊ½þiÉÒ</t>
  </si>
  <si>
    <r>
      <t>¦ÉÒ¨ÉÉ JÉÉä®äú {ÉÚ®ú ÊxÉªÉÆjÉhÉ EòIÉ, {ÉÖhÉä                                                                              (</t>
    </r>
    <r>
      <rPr>
        <sz val="18"/>
        <rFont val="DV-TTDhruv"/>
        <family val="5"/>
      </rPr>
      <t>JÉb÷Eò´ÉÉºÉ±ÉÉ {ÉÉ]õ¤ÉÆvÉÉ®úä Ê´É¦ÉÉMÉ, {ÉÖhÉä-11</t>
    </r>
    <r>
      <rPr>
        <b/>
        <sz val="18"/>
        <rFont val="DV-TTDhruv"/>
        <family val="5"/>
      </rPr>
      <t>)</t>
    </r>
  </si>
  <si>
    <t>BEÚòhÉ ªÉä´ÉÉ (nù.±É.PÉ.¨ÉÒ.)</t>
  </si>
  <si>
    <t>Bundgaurden</t>
  </si>
  <si>
    <t>Daund</t>
  </si>
  <si>
    <t>\Nira Nasrsingpur</t>
  </si>
  <si>
    <t>Pandharpur</t>
  </si>
  <si>
    <t>BEÚòhÉ</t>
  </si>
  <si>
    <t>LLIO</t>
  </si>
  <si>
    <t>Escape</t>
  </si>
  <si>
    <t xml:space="preserve">Ê¦É¨ÉÉ JÉÉä®äú {ÉÚ®ú ÊxÉªÉÆjÉhÉ EòIÉ, {ÉÖhÉä </t>
  </si>
  <si>
    <r>
      <rPr>
        <sz val="12"/>
        <rFont val="DV-TTDhruv"/>
        <family val="5"/>
      </rPr>
      <t>पुणे पाटबंधारे मंडळ, पुणे</t>
    </r>
    <r>
      <rPr>
        <sz val="14"/>
        <rFont val="DV-TTDhruv"/>
        <family val="5"/>
      </rPr>
      <t xml:space="preserve">-11                                              </t>
    </r>
    <r>
      <rPr>
        <sz val="18"/>
        <rFont val="DV-TTDhruv"/>
        <family val="5"/>
      </rPr>
      <t>JÉb÷Eò´ÉÉºÉ±ÉÉ {ÉÉ]õ¤ÉÆvÉÉ®úä Ê´É¦ÉÉMÉ, {ÉÖhÉä-11</t>
    </r>
  </si>
  <si>
    <t>ICPO</t>
  </si>
  <si>
    <t xml:space="preserve"> +Æpù SÉÉ Ê´ÉºÉMÉÇ</t>
  </si>
  <si>
    <t>´Éb÷Ò´É³äýSÉÉ Ê´ÉºÉMÉÇ</t>
  </si>
  <si>
    <t>2 xÉÒ Ê¨É³ÖýxÉ BEÖòhÉ</t>
  </si>
  <si>
    <t>…</t>
  </si>
  <si>
    <t>..</t>
  </si>
  <si>
    <t>….</t>
  </si>
  <si>
    <t>…..</t>
  </si>
  <si>
    <t>HLIO</t>
  </si>
  <si>
    <t>.</t>
  </si>
  <si>
    <t xml:space="preserve">                                                                                                                                                                                                                                  </t>
  </si>
  <si>
    <t>Flood control Cell (Bhima Valley), Pune</t>
  </si>
  <si>
    <t>Name of Reservoir</t>
  </si>
  <si>
    <t xml:space="preserve">    Ghod  Year- 2017</t>
  </si>
  <si>
    <t>Designed Storage (Mcum), Max. spillway discharge (Cusec), Avg. Rainfall (mm)</t>
  </si>
  <si>
    <t>Dam constructed on Ghod river Taluka Shirur District Pune</t>
  </si>
  <si>
    <t>Total storage level (m.)</t>
  </si>
  <si>
    <t xml:space="preserve">Total storage </t>
  </si>
  <si>
    <t>Live storage</t>
  </si>
  <si>
    <t>Max. spillway discharge</t>
  </si>
  <si>
    <t>Av. Rainfall</t>
  </si>
  <si>
    <t>Dead storage</t>
  </si>
  <si>
    <t xml:space="preserve">Date </t>
  </si>
  <si>
    <t>reservoir levwel (m)</t>
  </si>
  <si>
    <t>Total storage (Mcum)</t>
  </si>
  <si>
    <t>Lieve Storage (Mcum)</t>
  </si>
  <si>
    <t>Rain in 24 hrs.</t>
  </si>
  <si>
    <t>Percentage</t>
  </si>
  <si>
    <t>Spillway</t>
  </si>
  <si>
    <t>Left Canal</t>
  </si>
  <si>
    <t>Right Canal</t>
  </si>
  <si>
    <t>Others</t>
  </si>
  <si>
    <t>Power House</t>
  </si>
  <si>
    <t>Total Discharge</t>
  </si>
  <si>
    <t>Inflow in 24 hours (Mcum)</t>
  </si>
  <si>
    <t>Total outflow in a day (Cusecs)</t>
  </si>
  <si>
    <t>Closed pipe</t>
  </si>
  <si>
    <t>Pune Irrigation Circle, Pune                                                                            Khadakwasla Irrigation Division, Pune</t>
  </si>
  <si>
    <t>Total</t>
  </si>
  <si>
    <t>Total actual inflow upto 31.10.2017 (Mcum)</t>
  </si>
  <si>
    <t>Rain (mm)</t>
  </si>
  <si>
    <t>Monthwise information</t>
  </si>
  <si>
    <t>1st June to 30th June ending</t>
  </si>
  <si>
    <t xml:space="preserve">1st July to 31st July ending </t>
  </si>
  <si>
    <t>1st Agust to 31st August ending</t>
  </si>
  <si>
    <t>1st Sept. to 30th September ending</t>
  </si>
  <si>
    <t>1st October to 31st October ending</t>
  </si>
  <si>
    <t>Total from 1st June to 31st October</t>
  </si>
  <si>
    <t>Total actual inflow from 1st June to 31st October (Mcum)</t>
  </si>
  <si>
    <t>Total inflow (Mcum)</t>
  </si>
  <si>
    <t>Addl. inflow indicated due to storage wherever (-) considered as 0 &amp; its minus from the total inflow</t>
  </si>
  <si>
    <r>
      <rPr>
        <sz val="11"/>
        <rFont val="Arial"/>
        <family val="2"/>
      </rPr>
      <t>Addl. inflow indicated due to storage wherever (-) considered as 0 &amp; its minus from the total inflow</t>
    </r>
    <r>
      <rPr>
        <b/>
        <sz val="11"/>
        <rFont val="DV-TTDhruv"/>
        <family val="5"/>
      </rPr>
      <t>/</t>
    </r>
    <r>
      <rPr>
        <b/>
        <sz val="8"/>
        <rFont val="Tahoma"/>
        <family val="2"/>
      </rPr>
      <t xml:space="preserve"> Carryover / Evaporation etc. </t>
    </r>
  </si>
  <si>
    <t xml:space="preserve">    Visapur  Year- 2017</t>
  </si>
  <si>
    <t>Proforma No.1</t>
  </si>
  <si>
    <t>Dam constructed on Hanga river Taluka Shrigonda District A'nagar</t>
  </si>
  <si>
    <t xml:space="preserve">    Pimpalgaon Joge  Year- 2017</t>
  </si>
  <si>
    <t>Dam constructed on Aar river Taluka Junnar District Pune</t>
  </si>
  <si>
    <r>
      <rPr>
        <sz val="10"/>
        <rFont val="Arial"/>
        <family val="2"/>
      </rPr>
      <t>Addl. inflow indicated due to storage wherever (-) considered as 0 &amp; its minus from the total inflow</t>
    </r>
    <r>
      <rPr>
        <b/>
        <sz val="10"/>
        <rFont val="DV-TTDhruv"/>
        <family val="5"/>
      </rPr>
      <t>/</t>
    </r>
    <r>
      <rPr>
        <b/>
        <sz val="10"/>
        <rFont val="Tahoma"/>
        <family val="2"/>
      </rPr>
      <t xml:space="preserve"> Carryover / Evaporation etc. </t>
    </r>
  </si>
  <si>
    <r>
      <rPr>
        <sz val="9"/>
        <rFont val="Arial"/>
        <family val="2"/>
      </rPr>
      <t>Addl. inflow indicated due to storage wherever (-) considered as 0 &amp; its minus from the total inflow</t>
    </r>
    <r>
      <rPr>
        <b/>
        <sz val="9"/>
        <rFont val="Arial"/>
        <family val="2"/>
      </rPr>
      <t xml:space="preserve">/ Carryover/ Evaporation etc. </t>
    </r>
  </si>
  <si>
    <t>Pune Irrigation Circle, Pune                                                                 Khadakwasla Irrigation Division, Pune</t>
  </si>
  <si>
    <t xml:space="preserve">   Manikdoh Year- 2017</t>
  </si>
  <si>
    <t>Dam constructed on Kukadi river Taluka Junnar District Pune</t>
  </si>
  <si>
    <t xml:space="preserve"> Total actual inflow upto 31.10.2017 (Mcum)</t>
  </si>
  <si>
    <t xml:space="preserve">   Yedgaon Year- 2017</t>
  </si>
  <si>
    <t xml:space="preserve">  Wadaj Year- 2017</t>
  </si>
  <si>
    <t>Dam constructed on Meena river Taluka Junnar District Pune</t>
  </si>
  <si>
    <t xml:space="preserve">  Dimbhe Year- 2017</t>
  </si>
  <si>
    <t>Dam constructed on Ghod river Taluka Ambegaon District Pune</t>
  </si>
  <si>
    <t xml:space="preserve">    Kalmodi
  Year- 2017</t>
  </si>
  <si>
    <t>Dam constructed on Aarala river Taluka Khed District Pune</t>
  </si>
  <si>
    <t xml:space="preserve">    Chaskaman
  Year- 2017</t>
  </si>
  <si>
    <t>Dam constructed on Bhima river Taluka Khed District Pune</t>
  </si>
  <si>
    <t xml:space="preserve">    Bhama Askhed
  Year- 2017</t>
  </si>
  <si>
    <t>Dam constructed on Bhama river Taluka Khed District Pune</t>
  </si>
  <si>
    <t xml:space="preserve">    Vadiwale
  Year- 2017</t>
  </si>
  <si>
    <t>Dam constructed on Kundalika river Taluka Maval District Pune</t>
  </si>
  <si>
    <t xml:space="preserve">   Andra
  Year- 2017</t>
  </si>
  <si>
    <t>Dam constructed on Andra river Taluka Maval District Pune</t>
  </si>
  <si>
    <t xml:space="preserve">   Pawana
  Year- 2017</t>
  </si>
  <si>
    <t>Dam constructed on Pawana river Taluka Maval District Pune</t>
  </si>
  <si>
    <t>Power House Hrs.</t>
  </si>
  <si>
    <t>Day Cusecs</t>
  </si>
  <si>
    <t>Irrigation Outlet</t>
  </si>
  <si>
    <t xml:space="preserve">   Kasarsai
  Year- 2017</t>
  </si>
  <si>
    <t>Dam constructed on Local Nalla Taluka Maval District Pune</t>
  </si>
  <si>
    <t>Silt Pocket</t>
  </si>
  <si>
    <t xml:space="preserve"> Mulshi
  Year- 2017</t>
  </si>
  <si>
    <t>Dam constructed on Mula River Taluka Mulshi District Pune</t>
  </si>
  <si>
    <t>Spillay</t>
  </si>
  <si>
    <t>Power house</t>
  </si>
  <si>
    <t>Tunnel</t>
  </si>
  <si>
    <t>Cloed pipe</t>
  </si>
  <si>
    <t>Temghar
  Year- 2017</t>
  </si>
  <si>
    <t>Dam constructed on Mutha River Taluka Mulshi District Pune</t>
  </si>
  <si>
    <t>Warasgaon
  Year- 2017</t>
  </si>
  <si>
    <t>Dam constructed on Mose River Taluka Mulshi District Pune</t>
  </si>
  <si>
    <t>Panshet
  Year- 2017</t>
  </si>
  <si>
    <t>Dam constructed on Ambi River Taluka Velhe District Pune</t>
  </si>
  <si>
    <t>Khadakwasla
  Year- 2017</t>
  </si>
  <si>
    <t>Dam constructed on Mutha River Taluka Haveli District Pune</t>
  </si>
  <si>
    <t>New Mutha Right Bank Canal</t>
  </si>
  <si>
    <t>New Closed pipe</t>
  </si>
  <si>
    <t>Gunjawani
  Year- 2017</t>
  </si>
  <si>
    <t>Dam constructed on Kanandi River Taluka Velhe District Pune</t>
  </si>
  <si>
    <t>Nira Deoghar
  Year- 2017</t>
  </si>
  <si>
    <t>Dam constructed on Nira River Taluka Bhor District Pune</t>
  </si>
  <si>
    <t>Bhatghar
  Year- 2017</t>
  </si>
  <si>
    <t>Dam constructed on Yelwandi River Taluka Bhor District Pune</t>
  </si>
  <si>
    <t>Closed Pipe</t>
  </si>
  <si>
    <t>Veer
  Year- 2017</t>
  </si>
  <si>
    <t>Dam constructed on Nira River Taluka Purandar District Pune</t>
  </si>
  <si>
    <t>Right Bank Canal</t>
  </si>
  <si>
    <t>Left Bank canal</t>
  </si>
  <si>
    <t>Other</t>
  </si>
  <si>
    <t>Nazare
  Year- 2017</t>
  </si>
  <si>
    <t>Dam constructed on Karha River Taluka Purandar District Pune</t>
  </si>
  <si>
    <t>Canal</t>
  </si>
  <si>
    <t>Ujjani
  Year- 2017</t>
  </si>
  <si>
    <t>Dam constructed on Bhima River Taluka Madha District Solapur</t>
  </si>
  <si>
    <t>Sina Madha Tunnel</t>
  </si>
  <si>
    <t>Total actual inflow from 1st June to 31st October(Mcum)</t>
  </si>
  <si>
    <t>Yellow highlighted cells are edited by Ju Young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</si>
</sst>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dd\-mm\-yyyy"/>
    <numFmt numFmtId="166" formatCode="0.00000000000000"/>
    <numFmt numFmtId="167" formatCode="0.0"/>
  </numFmts>
  <fonts count="50">
    <font>
      <sz val="10"/>
      <name val="Arial"/>
    </font>
    <font>
      <b/>
      <sz val="16"/>
      <name val="DV-TTDhruv"/>
      <family val="5"/>
    </font>
    <font>
      <b/>
      <sz val="14"/>
      <name val="DV-TTDhruv"/>
      <family val="5"/>
    </font>
    <font>
      <sz val="14"/>
      <name val="DV-TTDhruv"/>
      <family val="5"/>
    </font>
    <font>
      <sz val="10"/>
      <name val="Arial"/>
      <family val="2"/>
    </font>
    <font>
      <sz val="16"/>
      <name val="DV-TTDhruv"/>
      <family val="5"/>
    </font>
    <font>
      <sz val="12"/>
      <name val="DV-TTDhruv"/>
      <family val="5"/>
    </font>
    <font>
      <sz val="14"/>
      <name val="DV-TTYogesh"/>
      <family val="5"/>
    </font>
    <font>
      <b/>
      <sz val="18"/>
      <color indexed="10"/>
      <name val="DV-TTYogesh"/>
      <family val="5"/>
    </font>
    <font>
      <sz val="10"/>
      <name val="DV-TTDhruv"/>
      <family val="5"/>
    </font>
    <font>
      <sz val="14"/>
      <name val="Arial"/>
      <family val="2"/>
    </font>
    <font>
      <sz val="18"/>
      <name val="DV-TTDhruv"/>
      <family val="5"/>
    </font>
    <font>
      <b/>
      <sz val="18"/>
      <name val="DV-TTDhruv"/>
      <family val="5"/>
    </font>
    <font>
      <sz val="14"/>
      <color rgb="FFFF0000"/>
      <name val="DV-TTYogesh"/>
      <family val="5"/>
    </font>
    <font>
      <b/>
      <sz val="14"/>
      <name val="DV-TTYogesh"/>
      <family val="5"/>
    </font>
    <font>
      <b/>
      <sz val="10"/>
      <name val="Arial"/>
      <family val="2"/>
    </font>
    <font>
      <b/>
      <sz val="20"/>
      <name val="DV-TTDhruv"/>
      <family val="5"/>
    </font>
    <font>
      <b/>
      <sz val="14"/>
      <name val="Arial"/>
      <family val="2"/>
    </font>
    <font>
      <sz val="11"/>
      <name val="Arial"/>
      <family val="2"/>
    </font>
    <font>
      <b/>
      <sz val="10"/>
      <name val="DV-TTDhruv"/>
      <family val="5"/>
    </font>
    <font>
      <sz val="10"/>
      <color rgb="FFFF0000"/>
      <name val="Arial"/>
      <family val="2"/>
    </font>
    <font>
      <b/>
      <sz val="11"/>
      <name val="DV-TTDhruv"/>
      <family val="5"/>
    </font>
    <font>
      <b/>
      <sz val="11"/>
      <name val="DVI-TTYogesh"/>
    </font>
    <font>
      <sz val="16"/>
      <name val="Arial"/>
      <family val="2"/>
    </font>
    <font>
      <sz val="16"/>
      <name val="DV-TTYogesh"/>
      <family val="5"/>
    </font>
    <font>
      <sz val="10"/>
      <name val="DV-TTShridhar"/>
      <family val="5"/>
    </font>
    <font>
      <sz val="10"/>
      <name val="DVI-TTYogesh"/>
    </font>
    <font>
      <sz val="14"/>
      <color rgb="FFFF0000"/>
      <name val="DV-TTDhruv"/>
      <family val="5"/>
    </font>
    <font>
      <b/>
      <sz val="9"/>
      <name val="Aharoni"/>
    </font>
    <font>
      <sz val="10"/>
      <color rgb="FF7030A0"/>
      <name val="Arial"/>
      <family val="2"/>
    </font>
    <font>
      <sz val="10"/>
      <color rgb="FF660066"/>
      <name val="Arial"/>
      <family val="2"/>
    </font>
    <font>
      <sz val="10"/>
      <color rgb="FF00B0F0"/>
      <name val="DVI-TTYogesh"/>
    </font>
    <font>
      <sz val="10"/>
      <color rgb="FFFF0000"/>
      <name val="DV-TTDhruv"/>
      <family val="5"/>
    </font>
    <font>
      <sz val="17"/>
      <name val="DV-TTDhruv"/>
      <family val="5"/>
    </font>
    <font>
      <b/>
      <sz val="8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0"/>
      <name val="Tahoma"/>
      <family val="2"/>
    </font>
    <font>
      <sz val="11"/>
      <color rgb="FF7030A0"/>
      <name val="Arial"/>
      <family val="2"/>
    </font>
    <font>
      <sz val="11"/>
      <color rgb="FF660066"/>
      <name val="Arial"/>
      <family val="2"/>
    </font>
    <font>
      <b/>
      <sz val="8.5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2">
    <xf numFmtId="0" fontId="0" fillId="0" borderId="0" xfId="0"/>
    <xf numFmtId="2" fontId="3" fillId="0" borderId="1" xfId="0" applyNumberFormat="1" applyFont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top" wrapText="1"/>
    </xf>
    <xf numFmtId="2" fontId="3" fillId="0" borderId="2" xfId="0" applyNumberFormat="1" applyFont="1" applyBorder="1" applyAlignment="1">
      <alignment horizontal="center" vertical="top" wrapText="1"/>
    </xf>
    <xf numFmtId="2" fontId="0" fillId="0" borderId="0" xfId="0" applyNumberFormat="1"/>
    <xf numFmtId="2" fontId="7" fillId="0" borderId="1" xfId="0" applyNumberFormat="1" applyFont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top" wrapText="1"/>
    </xf>
    <xf numFmtId="165" fontId="7" fillId="0" borderId="1" xfId="0" applyNumberFormat="1" applyFont="1" applyBorder="1" applyAlignment="1">
      <alignment horizontal="center" vertical="top" wrapText="1"/>
    </xf>
    <xf numFmtId="0" fontId="9" fillId="0" borderId="0" xfId="0" applyFont="1"/>
    <xf numFmtId="1" fontId="3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/>
    </xf>
    <xf numFmtId="0" fontId="3" fillId="0" borderId="0" xfId="0" applyFont="1"/>
    <xf numFmtId="1" fontId="7" fillId="0" borderId="2" xfId="0" applyNumberFormat="1" applyFont="1" applyBorder="1" applyAlignment="1">
      <alignment horizontal="center" vertical="top" wrapText="1"/>
    </xf>
    <xf numFmtId="1" fontId="7" fillId="0" borderId="1" xfId="0" applyNumberFormat="1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1" fontId="0" fillId="0" borderId="0" xfId="0" applyNumberFormat="1"/>
    <xf numFmtId="164" fontId="0" fillId="0" borderId="0" xfId="0" applyNumberFormat="1"/>
    <xf numFmtId="164" fontId="7" fillId="0" borderId="2" xfId="0" applyNumberFormat="1" applyFont="1" applyBorder="1" applyAlignment="1">
      <alignment horizontal="center" vertical="top" wrapText="1"/>
    </xf>
    <xf numFmtId="17" fontId="3" fillId="0" borderId="0" xfId="0" applyNumberFormat="1" applyFont="1"/>
    <xf numFmtId="0" fontId="10" fillId="0" borderId="0" xfId="0" applyFont="1"/>
    <xf numFmtId="2" fontId="5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 vertical="top" wrapText="1"/>
    </xf>
    <xf numFmtId="164" fontId="7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7" fillId="0" borderId="1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2" fontId="7" fillId="0" borderId="1" xfId="0" applyNumberFormat="1" applyFont="1" applyFill="1" applyBorder="1" applyAlignment="1">
      <alignment horizontal="center" vertical="top" wrapText="1"/>
    </xf>
    <xf numFmtId="0" fontId="9" fillId="0" borderId="0" xfId="0" applyFont="1" applyFill="1"/>
    <xf numFmtId="0" fontId="3" fillId="0" borderId="0" xfId="0" applyFont="1" applyFill="1"/>
    <xf numFmtId="0" fontId="0" fillId="0" borderId="0" xfId="0" applyFill="1"/>
    <xf numFmtId="17" fontId="3" fillId="0" borderId="0" xfId="0" applyNumberFormat="1" applyFont="1" applyFill="1"/>
    <xf numFmtId="1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6" fillId="0" borderId="0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2" fontId="7" fillId="0" borderId="2" xfId="0" applyNumberFormat="1" applyFont="1" applyFill="1" applyBorder="1" applyAlignment="1">
      <alignment horizontal="center" vertical="top" wrapText="1"/>
    </xf>
    <xf numFmtId="164" fontId="7" fillId="0" borderId="0" xfId="0" applyNumberFormat="1" applyFont="1" applyFill="1" applyBorder="1" applyAlignment="1">
      <alignment horizontal="center" vertical="top" wrapText="1"/>
    </xf>
    <xf numFmtId="2" fontId="7" fillId="0" borderId="0" xfId="0" applyNumberFormat="1" applyFont="1" applyFill="1" applyBorder="1" applyAlignment="1">
      <alignment horizontal="center" vertical="top" wrapText="1"/>
    </xf>
    <xf numFmtId="2" fontId="14" fillId="0" borderId="0" xfId="0" applyNumberFormat="1" applyFont="1" applyFill="1" applyBorder="1" applyAlignment="1">
      <alignment horizontal="center" vertical="top" wrapText="1"/>
    </xf>
    <xf numFmtId="2" fontId="14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0" fontId="19" fillId="0" borderId="0" xfId="0" applyFont="1" applyFill="1"/>
    <xf numFmtId="1" fontId="4" fillId="0" borderId="0" xfId="0" applyNumberFormat="1" applyFont="1" applyFill="1"/>
    <xf numFmtId="164" fontId="4" fillId="0" borderId="0" xfId="0" applyNumberFormat="1" applyFont="1" applyFill="1"/>
    <xf numFmtId="0" fontId="28" fillId="0" borderId="1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top" wrapText="1"/>
    </xf>
    <xf numFmtId="2" fontId="3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2" fontId="3" fillId="0" borderId="4" xfId="0" applyNumberFormat="1" applyFont="1" applyFill="1" applyBorder="1" applyAlignment="1">
      <alignment horizontal="center" vertical="top" wrapText="1"/>
    </xf>
    <xf numFmtId="0" fontId="4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 textRotation="90" wrapText="1"/>
    </xf>
    <xf numFmtId="1" fontId="3" fillId="0" borderId="1" xfId="0" applyNumberFormat="1" applyFont="1" applyFill="1" applyBorder="1" applyAlignment="1">
      <alignment horizontal="center" vertical="top" wrapText="1"/>
    </xf>
    <xf numFmtId="164" fontId="3" fillId="0" borderId="0" xfId="0" applyNumberFormat="1" applyFont="1" applyFill="1"/>
    <xf numFmtId="164" fontId="9" fillId="0" borderId="0" xfId="0" applyNumberFormat="1" applyFont="1" applyFill="1"/>
    <xf numFmtId="0" fontId="5" fillId="0" borderId="0" xfId="0" applyFont="1" applyFill="1"/>
    <xf numFmtId="0" fontId="25" fillId="0" borderId="0" xfId="0" applyFont="1" applyFill="1"/>
    <xf numFmtId="164" fontId="25" fillId="0" borderId="0" xfId="0" applyNumberFormat="1" applyFont="1" applyFill="1"/>
    <xf numFmtId="0" fontId="4" fillId="0" borderId="1" xfId="0" applyFont="1" applyFill="1" applyBorder="1"/>
    <xf numFmtId="0" fontId="9" fillId="0" borderId="1" xfId="0" applyFont="1" applyFill="1" applyBorder="1"/>
    <xf numFmtId="0" fontId="20" fillId="0" borderId="0" xfId="0" applyFont="1" applyFill="1"/>
    <xf numFmtId="1" fontId="1" fillId="0" borderId="1" xfId="0" applyNumberFormat="1" applyFont="1" applyFill="1" applyBorder="1" applyAlignment="1">
      <alignment horizontal="center" vertical="top" wrapText="1"/>
    </xf>
    <xf numFmtId="1" fontId="0" fillId="0" borderId="0" xfId="0" applyNumberFormat="1" applyFill="1"/>
    <xf numFmtId="164" fontId="0" fillId="0" borderId="0" xfId="0" applyNumberFormat="1" applyFill="1"/>
    <xf numFmtId="0" fontId="30" fillId="0" borderId="0" xfId="0" applyFont="1" applyFill="1"/>
    <xf numFmtId="164" fontId="24" fillId="0" borderId="2" xfId="0" applyNumberFormat="1" applyFont="1" applyFill="1" applyBorder="1" applyAlignment="1">
      <alignment horizontal="center" vertical="top" wrapText="1"/>
    </xf>
    <xf numFmtId="2" fontId="0" fillId="0" borderId="0" xfId="0" applyNumberFormat="1" applyFill="1"/>
    <xf numFmtId="164" fontId="24" fillId="0" borderId="0" xfId="0" applyNumberFormat="1" applyFont="1" applyFill="1" applyBorder="1" applyAlignment="1">
      <alignment horizontal="center" vertical="top" wrapText="1"/>
    </xf>
    <xf numFmtId="0" fontId="11" fillId="0" borderId="0" xfId="0" applyFont="1" applyFill="1"/>
    <xf numFmtId="2" fontId="4" fillId="0" borderId="0" xfId="0" applyNumberFormat="1" applyFont="1" applyFill="1"/>
    <xf numFmtId="0" fontId="4" fillId="0" borderId="0" xfId="0" applyFont="1" applyFill="1" applyBorder="1"/>
    <xf numFmtId="2" fontId="9" fillId="0" borderId="0" xfId="0" applyNumberFormat="1" applyFont="1" applyFill="1"/>
    <xf numFmtId="0" fontId="27" fillId="0" borderId="0" xfId="0" applyFont="1" applyFill="1"/>
    <xf numFmtId="0" fontId="32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2" fontId="14" fillId="0" borderId="4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/>
    </xf>
    <xf numFmtId="164" fontId="13" fillId="0" borderId="2" xfId="0" quotePrefix="1" applyNumberFormat="1" applyFont="1" applyFill="1" applyBorder="1" applyAlignment="1">
      <alignment horizontal="center" vertical="top" wrapText="1"/>
    </xf>
    <xf numFmtId="1" fontId="7" fillId="0" borderId="2" xfId="0" applyNumberFormat="1" applyFont="1" applyFill="1" applyBorder="1" applyAlignment="1">
      <alignment horizontal="center" vertical="top" wrapText="1"/>
    </xf>
    <xf numFmtId="1" fontId="3" fillId="0" borderId="2" xfId="0" applyNumberFormat="1" applyFont="1" applyFill="1" applyBorder="1" applyAlignment="1">
      <alignment horizontal="center" vertical="top" wrapText="1"/>
    </xf>
    <xf numFmtId="1" fontId="15" fillId="0" borderId="0" xfId="0" applyNumberFormat="1" applyFont="1" applyFill="1"/>
    <xf numFmtId="1" fontId="3" fillId="0" borderId="15" xfId="0" applyNumberFormat="1" applyFont="1" applyFill="1" applyBorder="1" applyAlignment="1">
      <alignment horizontal="center" vertical="top" wrapText="1"/>
    </xf>
    <xf numFmtId="2" fontId="10" fillId="0" borderId="11" xfId="0" applyNumberFormat="1" applyFont="1" applyFill="1" applyBorder="1"/>
    <xf numFmtId="0" fontId="0" fillId="0" borderId="11" xfId="0" applyFill="1" applyBorder="1"/>
    <xf numFmtId="166" fontId="0" fillId="0" borderId="0" xfId="0" applyNumberFormat="1" applyFill="1"/>
    <xf numFmtId="0" fontId="33" fillId="0" borderId="16" xfId="0" applyFont="1" applyFill="1" applyBorder="1" applyAlignment="1">
      <alignment horizontal="center" vertical="top" wrapText="1"/>
    </xf>
    <xf numFmtId="0" fontId="33" fillId="0" borderId="17" xfId="0" applyFont="1" applyFill="1" applyBorder="1" applyAlignment="1">
      <alignment horizontal="center" wrapText="1"/>
    </xf>
    <xf numFmtId="0" fontId="33" fillId="0" borderId="18" xfId="0" applyFont="1" applyFill="1" applyBorder="1" applyAlignment="1">
      <alignment horizontal="center" vertical="top" wrapText="1"/>
    </xf>
    <xf numFmtId="0" fontId="33" fillId="0" borderId="19" xfId="0" applyFont="1" applyFill="1" applyBorder="1" applyAlignment="1">
      <alignment horizontal="center" wrapText="1"/>
    </xf>
    <xf numFmtId="1" fontId="9" fillId="0" borderId="0" xfId="0" applyNumberFormat="1" applyFont="1" applyFill="1"/>
    <xf numFmtId="0" fontId="26" fillId="0" borderId="0" xfId="0" applyFont="1" applyFill="1" applyAlignment="1"/>
    <xf numFmtId="0" fontId="26" fillId="0" borderId="0" xfId="0" applyFont="1" applyFill="1"/>
    <xf numFmtId="0" fontId="26" fillId="0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167" fontId="3" fillId="0" borderId="0" xfId="0" applyNumberFormat="1" applyFont="1" applyFill="1"/>
    <xf numFmtId="167" fontId="9" fillId="0" borderId="0" xfId="0" applyNumberFormat="1" applyFont="1" applyFill="1"/>
    <xf numFmtId="167" fontId="0" fillId="0" borderId="0" xfId="0" applyNumberFormat="1" applyFill="1"/>
    <xf numFmtId="2" fontId="29" fillId="0" borderId="0" xfId="0" applyNumberFormat="1" applyFont="1" applyFill="1"/>
    <xf numFmtId="164" fontId="29" fillId="0" borderId="0" xfId="0" applyNumberFormat="1" applyFont="1" applyFill="1"/>
    <xf numFmtId="0" fontId="29" fillId="0" borderId="0" xfId="0" applyFont="1" applyFill="1"/>
    <xf numFmtId="17" fontId="5" fillId="0" borderId="0" xfId="0" applyNumberFormat="1" applyFont="1" applyFill="1"/>
    <xf numFmtId="0" fontId="23" fillId="0" borderId="0" xfId="0" applyFont="1" applyFill="1"/>
    <xf numFmtId="1" fontId="3" fillId="0" borderId="4" xfId="0" applyNumberFormat="1" applyFont="1" applyFill="1" applyBorder="1" applyAlignment="1">
      <alignment horizontal="center" vertical="top" wrapText="1"/>
    </xf>
    <xf numFmtId="2" fontId="3" fillId="0" borderId="2" xfId="0" applyNumberFormat="1" applyFont="1" applyFill="1" applyBorder="1" applyAlignment="1">
      <alignment horizontal="center" vertical="top" wrapText="1"/>
    </xf>
    <xf numFmtId="0" fontId="0" fillId="0" borderId="9" xfId="0" applyFill="1" applyBorder="1"/>
    <xf numFmtId="164" fontId="0" fillId="0" borderId="9" xfId="0" applyNumberFormat="1" applyFill="1" applyBorder="1"/>
    <xf numFmtId="2" fontId="0" fillId="0" borderId="9" xfId="0" applyNumberFormat="1" applyFill="1" applyBorder="1"/>
    <xf numFmtId="0" fontId="15" fillId="0" borderId="2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164" fontId="4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165" fontId="4" fillId="0" borderId="1" xfId="0" applyNumberFormat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 applyProtection="1">
      <alignment horizontal="center" vertical="center"/>
      <protection hidden="1"/>
    </xf>
    <xf numFmtId="2" fontId="4" fillId="0" borderId="1" xfId="0" applyNumberFormat="1" applyFont="1" applyFill="1" applyBorder="1" applyAlignment="1">
      <alignment horizontal="center" vertical="top" wrapText="1"/>
    </xf>
    <xf numFmtId="2" fontId="20" fillId="0" borderId="1" xfId="0" applyNumberFormat="1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64" fontId="4" fillId="0" borderId="2" xfId="0" applyNumberFormat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 applyProtection="1">
      <alignment horizontal="left" vertical="center" indent="1"/>
      <protection hidden="1"/>
    </xf>
    <xf numFmtId="2" fontId="3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8" fillId="0" borderId="8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7" fillId="0" borderId="8" xfId="0" applyFont="1" applyFill="1" applyBorder="1" applyAlignment="1">
      <alignment horizontal="center" vertical="center" wrapText="1"/>
    </xf>
    <xf numFmtId="2" fontId="37" fillId="0" borderId="1" xfId="0" applyNumberFormat="1" applyFont="1" applyFill="1" applyBorder="1" applyAlignment="1">
      <alignment horizontal="center" vertical="center" wrapText="1"/>
    </xf>
    <xf numFmtId="1" fontId="37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top" wrapText="1"/>
    </xf>
    <xf numFmtId="165" fontId="18" fillId="0" borderId="1" xfId="0" applyNumberFormat="1" applyFont="1" applyFill="1" applyBorder="1" applyAlignment="1">
      <alignment horizontal="center" vertical="top" wrapText="1"/>
    </xf>
    <xf numFmtId="2" fontId="18" fillId="0" borderId="1" xfId="0" applyNumberFormat="1" applyFont="1" applyFill="1" applyBorder="1" applyAlignment="1" applyProtection="1">
      <alignment horizontal="center" vertical="center"/>
      <protection hidden="1"/>
    </xf>
    <xf numFmtId="2" fontId="18" fillId="0" borderId="1" xfId="0" applyNumberFormat="1" applyFont="1" applyFill="1" applyBorder="1" applyAlignment="1">
      <alignment horizontal="center" vertical="top" wrapText="1"/>
    </xf>
    <xf numFmtId="1" fontId="18" fillId="0" borderId="1" xfId="0" applyNumberFormat="1" applyFont="1" applyFill="1" applyBorder="1" applyAlignment="1">
      <alignment horizontal="center" vertical="top" wrapText="1"/>
    </xf>
    <xf numFmtId="2" fontId="18" fillId="0" borderId="2" xfId="0" applyNumberFormat="1" applyFont="1" applyFill="1" applyBorder="1" applyAlignment="1">
      <alignment horizontal="center" vertical="top" wrapText="1"/>
    </xf>
    <xf numFmtId="2" fontId="18" fillId="0" borderId="15" xfId="0" applyNumberFormat="1" applyFont="1" applyFill="1" applyBorder="1" applyAlignment="1" applyProtection="1">
      <alignment horizontal="center" vertical="center"/>
      <protection hidden="1"/>
    </xf>
    <xf numFmtId="2" fontId="18" fillId="0" borderId="4" xfId="0" applyNumberFormat="1" applyFont="1" applyFill="1" applyBorder="1" applyAlignment="1">
      <alignment horizontal="center" vertical="top" wrapText="1"/>
    </xf>
    <xf numFmtId="0" fontId="18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top" wrapText="1"/>
    </xf>
    <xf numFmtId="2" fontId="38" fillId="0" borderId="1" xfId="0" applyNumberFormat="1" applyFont="1" applyFill="1" applyBorder="1" applyAlignment="1" applyProtection="1">
      <alignment horizontal="center" vertical="center"/>
      <protection hidden="1"/>
    </xf>
    <xf numFmtId="2" fontId="42" fillId="0" borderId="1" xfId="0" applyNumberFormat="1" applyFont="1" applyFill="1" applyBorder="1" applyAlignment="1">
      <alignment horizontal="center" vertical="top" wrapText="1"/>
    </xf>
    <xf numFmtId="164" fontId="18" fillId="0" borderId="2" xfId="0" applyNumberFormat="1" applyFont="1" applyFill="1" applyBorder="1" applyAlignment="1">
      <alignment horizontal="center" vertical="top" wrapText="1"/>
    </xf>
    <xf numFmtId="2" fontId="43" fillId="0" borderId="1" xfId="0" applyNumberFormat="1" applyFont="1" applyFill="1" applyBorder="1" applyAlignment="1">
      <alignment horizontal="center" vertical="top" wrapText="1"/>
    </xf>
    <xf numFmtId="1" fontId="3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 applyProtection="1">
      <alignment horizontal="center" vertical="center"/>
      <protection hidden="1"/>
    </xf>
    <xf numFmtId="0" fontId="18" fillId="0" borderId="1" xfId="0" applyFont="1" applyFill="1" applyBorder="1" applyAlignment="1" applyProtection="1">
      <alignment horizontal="center" vertical="center" wrapText="1"/>
      <protection hidden="1"/>
    </xf>
    <xf numFmtId="2" fontId="38" fillId="0" borderId="1" xfId="0" applyNumberFormat="1" applyFont="1" applyFill="1" applyBorder="1" applyAlignment="1">
      <alignment vertical="center" wrapText="1"/>
    </xf>
    <xf numFmtId="1" fontId="18" fillId="0" borderId="1" xfId="0" applyNumberFormat="1" applyFont="1" applyFill="1" applyBorder="1" applyAlignment="1">
      <alignment horizontal="center"/>
    </xf>
    <xf numFmtId="2" fontId="18" fillId="0" borderId="1" xfId="0" applyNumberFormat="1" applyFont="1" applyFill="1" applyBorder="1" applyAlignment="1">
      <alignment horizontal="center"/>
    </xf>
    <xf numFmtId="1" fontId="37" fillId="0" borderId="1" xfId="0" applyNumberFormat="1" applyFont="1" applyFill="1" applyBorder="1" applyAlignment="1">
      <alignment horizontal="center" vertical="top" wrapText="1"/>
    </xf>
    <xf numFmtId="2" fontId="38" fillId="0" borderId="1" xfId="0" applyNumberFormat="1" applyFont="1" applyFill="1" applyBorder="1" applyAlignment="1">
      <alignment horizontal="center" vertical="top" wrapText="1"/>
    </xf>
    <xf numFmtId="1" fontId="38" fillId="0" borderId="1" xfId="0" applyNumberFormat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1" fontId="15" fillId="0" borderId="1" xfId="0" applyNumberFormat="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top" wrapText="1"/>
    </xf>
    <xf numFmtId="0" fontId="38" fillId="0" borderId="1" xfId="0" applyFont="1" applyFill="1" applyBorder="1" applyAlignment="1">
      <alignment wrapText="1"/>
    </xf>
    <xf numFmtId="165" fontId="45" fillId="0" borderId="1" xfId="0" applyNumberFormat="1" applyFont="1" applyFill="1" applyBorder="1" applyAlignment="1">
      <alignment horizontal="center" vertical="top" wrapText="1"/>
    </xf>
    <xf numFmtId="2" fontId="45" fillId="0" borderId="1" xfId="0" applyNumberFormat="1" applyFont="1" applyFill="1" applyBorder="1" applyAlignment="1" applyProtection="1">
      <alignment horizontal="center" vertical="center"/>
      <protection hidden="1"/>
    </xf>
    <xf numFmtId="0" fontId="45" fillId="0" borderId="1" xfId="0" applyFont="1" applyFill="1" applyBorder="1" applyAlignment="1" applyProtection="1">
      <alignment horizontal="center" vertical="center" wrapText="1"/>
      <protection hidden="1"/>
    </xf>
    <xf numFmtId="2" fontId="45" fillId="0" borderId="1" xfId="0" applyNumberFormat="1" applyFont="1" applyFill="1" applyBorder="1" applyAlignment="1">
      <alignment horizontal="center" vertical="top" wrapText="1"/>
    </xf>
    <xf numFmtId="1" fontId="45" fillId="0" borderId="1" xfId="0" applyNumberFormat="1" applyFont="1" applyFill="1" applyBorder="1" applyAlignment="1">
      <alignment horizontal="center" vertical="top" wrapText="1"/>
    </xf>
    <xf numFmtId="1" fontId="45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wrapText="1"/>
    </xf>
    <xf numFmtId="165" fontId="46" fillId="0" borderId="1" xfId="0" applyNumberFormat="1" applyFont="1" applyFill="1" applyBorder="1" applyAlignment="1">
      <alignment horizontal="center" vertical="top" wrapText="1"/>
    </xf>
    <xf numFmtId="2" fontId="46" fillId="0" borderId="1" xfId="0" applyNumberFormat="1" applyFont="1" applyFill="1" applyBorder="1" applyAlignment="1" applyProtection="1">
      <alignment horizontal="center" vertical="center"/>
      <protection hidden="1"/>
    </xf>
    <xf numFmtId="2" fontId="46" fillId="0" borderId="1" xfId="0" applyNumberFormat="1" applyFont="1" applyFill="1" applyBorder="1" applyAlignment="1">
      <alignment horizontal="center" vertical="top" wrapText="1"/>
    </xf>
    <xf numFmtId="1" fontId="46" fillId="0" borderId="1" xfId="0" applyNumberFormat="1" applyFont="1" applyFill="1" applyBorder="1" applyAlignment="1">
      <alignment horizontal="center" vertical="top" wrapText="1"/>
    </xf>
    <xf numFmtId="1" fontId="46" fillId="0" borderId="1" xfId="0" applyNumberFormat="1" applyFont="1" applyFill="1" applyBorder="1" applyAlignment="1">
      <alignment horizontal="center" vertical="center" wrapText="1"/>
    </xf>
    <xf numFmtId="164" fontId="46" fillId="0" borderId="2" xfId="0" applyNumberFormat="1" applyFont="1" applyFill="1" applyBorder="1" applyAlignment="1">
      <alignment horizontal="center" vertical="top" wrapText="1"/>
    </xf>
    <xf numFmtId="2" fontId="40" fillId="0" borderId="1" xfId="0" applyNumberFormat="1" applyFont="1" applyFill="1" applyBorder="1" applyAlignment="1">
      <alignment horizontal="center" vertical="top" wrapText="1"/>
    </xf>
    <xf numFmtId="2" fontId="18" fillId="0" borderId="15" xfId="0" applyNumberFormat="1" applyFont="1" applyFill="1" applyBorder="1" applyAlignment="1">
      <alignment horizontal="center" vertical="top" wrapText="1"/>
    </xf>
    <xf numFmtId="1" fontId="15" fillId="0" borderId="1" xfId="0" applyNumberFormat="1" applyFont="1" applyFill="1" applyBorder="1" applyAlignment="1">
      <alignment horizontal="center" vertical="top" wrapText="1"/>
    </xf>
    <xf numFmtId="1" fontId="18" fillId="0" borderId="15" xfId="0" applyNumberFormat="1" applyFont="1" applyFill="1" applyBorder="1" applyAlignment="1">
      <alignment horizontal="center" vertical="top" wrapText="1"/>
    </xf>
    <xf numFmtId="165" fontId="42" fillId="0" borderId="1" xfId="0" applyNumberFormat="1" applyFont="1" applyFill="1" applyBorder="1" applyAlignment="1">
      <alignment horizontal="center" vertical="top" wrapText="1"/>
    </xf>
    <xf numFmtId="2" fontId="42" fillId="0" borderId="1" xfId="0" applyNumberFormat="1" applyFont="1" applyFill="1" applyBorder="1" applyAlignment="1" applyProtection="1">
      <alignment horizontal="center" vertical="center"/>
      <protection hidden="1"/>
    </xf>
    <xf numFmtId="1" fontId="38" fillId="0" borderId="8" xfId="0" applyNumberFormat="1" applyFont="1" applyFill="1" applyBorder="1" applyAlignment="1">
      <alignment horizontal="center" vertical="center" wrapText="1"/>
    </xf>
    <xf numFmtId="167" fontId="42" fillId="0" borderId="1" xfId="0" applyNumberFormat="1" applyFont="1" applyFill="1" applyBorder="1" applyAlignment="1">
      <alignment horizontal="center" vertical="top" wrapText="1"/>
    </xf>
    <xf numFmtId="2" fontId="15" fillId="0" borderId="1" xfId="0" applyNumberFormat="1" applyFont="1" applyFill="1" applyBorder="1" applyAlignment="1">
      <alignment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center" vertical="center" wrapText="1"/>
    </xf>
    <xf numFmtId="0" fontId="48" fillId="0" borderId="8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top" wrapText="1"/>
    </xf>
    <xf numFmtId="165" fontId="4" fillId="0" borderId="4" xfId="0" applyNumberFormat="1" applyFont="1" applyFill="1" applyBorder="1" applyAlignment="1">
      <alignment horizontal="center" vertical="top" wrapText="1"/>
    </xf>
    <xf numFmtId="2" fontId="4" fillId="0" borderId="4" xfId="0" applyNumberFormat="1" applyFont="1" applyFill="1" applyBorder="1" applyAlignment="1" applyProtection="1">
      <alignment horizontal="center" vertical="center"/>
      <protection hidden="1"/>
    </xf>
    <xf numFmtId="2" fontId="4" fillId="0" borderId="4" xfId="0" applyNumberFormat="1" applyFont="1" applyFill="1" applyBorder="1" applyAlignment="1">
      <alignment horizontal="center" vertical="top" wrapText="1"/>
    </xf>
    <xf numFmtId="2" fontId="20" fillId="0" borderId="4" xfId="0" applyNumberFormat="1" applyFont="1" applyFill="1" applyBorder="1" applyAlignment="1">
      <alignment horizontal="center" vertical="top" wrapText="1"/>
    </xf>
    <xf numFmtId="1" fontId="4" fillId="0" borderId="4" xfId="0" applyNumberFormat="1" applyFont="1" applyFill="1" applyBorder="1" applyAlignment="1">
      <alignment horizontal="center" vertical="top" wrapText="1"/>
    </xf>
    <xf numFmtId="2" fontId="4" fillId="0" borderId="15" xfId="0" applyNumberFormat="1" applyFont="1" applyFill="1" applyBorder="1" applyAlignment="1">
      <alignment horizontal="center" vertical="top" wrapText="1"/>
    </xf>
    <xf numFmtId="165" fontId="4" fillId="0" borderId="2" xfId="0" applyNumberFormat="1" applyFont="1" applyFill="1" applyBorder="1" applyAlignment="1">
      <alignment horizontal="center" vertical="top" wrapText="1"/>
    </xf>
    <xf numFmtId="2" fontId="4" fillId="0" borderId="2" xfId="0" applyNumberFormat="1" applyFont="1" applyFill="1" applyBorder="1" applyAlignment="1" applyProtection="1">
      <alignment horizontal="center" vertical="center"/>
      <protection hidden="1"/>
    </xf>
    <xf numFmtId="2" fontId="20" fillId="0" borderId="2" xfId="0" applyNumberFormat="1" applyFont="1" applyFill="1" applyBorder="1" applyAlignment="1">
      <alignment horizontal="center" vertical="top" wrapText="1"/>
    </xf>
    <xf numFmtId="1" fontId="4" fillId="0" borderId="2" xfId="0" applyNumberFormat="1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 wrapText="1"/>
    </xf>
    <xf numFmtId="2" fontId="49" fillId="0" borderId="1" xfId="0" applyNumberFormat="1" applyFont="1" applyFill="1" applyBorder="1" applyAlignment="1" applyProtection="1">
      <alignment horizontal="center" vertical="center"/>
      <protection hidden="1"/>
    </xf>
    <xf numFmtId="2" fontId="4" fillId="0" borderId="15" xfId="0" applyNumberFormat="1" applyFont="1" applyFill="1" applyBorder="1" applyAlignment="1" applyProtection="1">
      <alignment horizontal="center" vertical="center"/>
      <protection hidden="1"/>
    </xf>
    <xf numFmtId="1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center" wrapText="1"/>
    </xf>
    <xf numFmtId="2" fontId="15" fillId="0" borderId="1" xfId="0" applyNumberFormat="1" applyFont="1" applyFill="1" applyBorder="1" applyAlignment="1">
      <alignment horizontal="center" vertical="top" wrapText="1"/>
    </xf>
    <xf numFmtId="2" fontId="15" fillId="0" borderId="1" xfId="0" applyNumberFormat="1" applyFont="1" applyFill="1" applyBorder="1" applyAlignment="1" applyProtection="1">
      <alignment horizontal="center" vertical="center"/>
      <protection hidden="1"/>
    </xf>
    <xf numFmtId="0" fontId="20" fillId="0" borderId="1" xfId="0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2" fontId="20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2" fontId="4" fillId="0" borderId="15" xfId="0" applyNumberFormat="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2" fillId="0" borderId="1" xfId="0" applyFont="1" applyFill="1" applyBorder="1" applyAlignment="1">
      <alignment horizontal="center" vertical="center" wrapText="1"/>
    </xf>
    <xf numFmtId="165" fontId="18" fillId="0" borderId="1" xfId="0" applyNumberFormat="1" applyFont="1" applyFill="1" applyBorder="1" applyAlignment="1">
      <alignment horizontal="center" vertical="center" wrapText="1"/>
    </xf>
    <xf numFmtId="2" fontId="42" fillId="0" borderId="1" xfId="0" applyNumberFormat="1" applyFont="1" applyFill="1" applyBorder="1" applyAlignment="1">
      <alignment horizontal="center" vertical="center" wrapText="1"/>
    </xf>
    <xf numFmtId="2" fontId="18" fillId="0" borderId="2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 applyProtection="1">
      <alignment horizontal="center" vertical="center" wrapText="1"/>
      <protection hidden="1"/>
    </xf>
    <xf numFmtId="164" fontId="18" fillId="0" borderId="1" xfId="0" applyNumberFormat="1" applyFont="1" applyFill="1" applyBorder="1" applyAlignment="1">
      <alignment horizontal="center" vertical="center" wrapText="1"/>
    </xf>
    <xf numFmtId="164" fontId="18" fillId="0" borderId="1" xfId="0" applyNumberFormat="1" applyFont="1" applyFill="1" applyBorder="1" applyAlignment="1">
      <alignment horizontal="center" vertical="center"/>
    </xf>
    <xf numFmtId="2" fontId="18" fillId="0" borderId="15" xfId="0" applyNumberFormat="1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18" fillId="0" borderId="3" xfId="0" applyNumberFormat="1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 wrapText="1"/>
    </xf>
    <xf numFmtId="1" fontId="18" fillId="0" borderId="9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horizontal="center" vertical="top" wrapText="1"/>
    </xf>
    <xf numFmtId="2" fontId="18" fillId="3" borderId="1" xfId="0" applyNumberFormat="1" applyFont="1" applyFill="1" applyBorder="1" applyAlignment="1" applyProtection="1">
      <alignment horizontal="center" vertical="center"/>
      <protection hidden="1"/>
    </xf>
    <xf numFmtId="2" fontId="18" fillId="3" borderId="1" xfId="0" applyNumberFormat="1" applyFont="1" applyFill="1" applyBorder="1" applyAlignment="1">
      <alignment horizontal="center" vertical="top" wrapText="1"/>
    </xf>
    <xf numFmtId="2" fontId="4" fillId="3" borderId="1" xfId="0" applyNumberFormat="1" applyFont="1" applyFill="1" applyBorder="1" applyAlignment="1" applyProtection="1">
      <alignment horizontal="center" vertical="center"/>
      <protection hidden="1"/>
    </xf>
    <xf numFmtId="2" fontId="15" fillId="3" borderId="1" xfId="0" applyNumberFormat="1" applyFont="1" applyFill="1" applyBorder="1" applyAlignment="1" applyProtection="1">
      <alignment horizontal="center" vertical="center"/>
      <protection hidden="1"/>
    </xf>
    <xf numFmtId="165" fontId="18" fillId="0" borderId="10" xfId="0" applyNumberFormat="1" applyFont="1" applyFill="1" applyBorder="1" applyAlignment="1">
      <alignment horizontal="center" vertical="center" wrapText="1"/>
    </xf>
    <xf numFmtId="2" fontId="42" fillId="0" borderId="11" xfId="0" applyNumberFormat="1" applyFont="1" applyFill="1" applyBorder="1" applyAlignment="1">
      <alignment horizontal="center" vertical="center" wrapText="1"/>
    </xf>
    <xf numFmtId="1" fontId="18" fillId="0" borderId="11" xfId="0" applyNumberFormat="1" applyFont="1" applyFill="1" applyBorder="1" applyAlignment="1">
      <alignment horizontal="center" vertical="center" wrapText="1"/>
    </xf>
    <xf numFmtId="164" fontId="18" fillId="0" borderId="11" xfId="0" applyNumberFormat="1" applyFont="1" applyFill="1" applyBorder="1" applyAlignment="1">
      <alignment horizontal="center" vertical="center" wrapText="1"/>
    </xf>
    <xf numFmtId="2" fontId="38" fillId="0" borderId="3" xfId="0" applyNumberFormat="1" applyFont="1" applyFill="1" applyBorder="1" applyAlignment="1">
      <alignment vertical="center" wrapText="1"/>
    </xf>
    <xf numFmtId="0" fontId="38" fillId="0" borderId="3" xfId="0" applyFont="1" applyFill="1" applyBorder="1" applyAlignment="1">
      <alignment vertical="center" wrapText="1"/>
    </xf>
    <xf numFmtId="0" fontId="38" fillId="0" borderId="6" xfId="0" applyFont="1" applyFill="1" applyBorder="1" applyAlignment="1">
      <alignment vertical="center" wrapText="1"/>
    </xf>
    <xf numFmtId="165" fontId="4" fillId="0" borderId="10" xfId="0" applyNumberFormat="1" applyFont="1" applyFill="1" applyBorder="1" applyAlignment="1">
      <alignment horizontal="center" vertical="top" wrapText="1"/>
    </xf>
    <xf numFmtId="2" fontId="4" fillId="0" borderId="11" xfId="0" applyNumberFormat="1" applyFont="1" applyFill="1" applyBorder="1" applyAlignment="1">
      <alignment horizontal="center" vertical="top" wrapText="1"/>
    </xf>
    <xf numFmtId="1" fontId="4" fillId="0" borderId="11" xfId="0" applyNumberFormat="1" applyFont="1" applyFill="1" applyBorder="1" applyAlignment="1">
      <alignment horizontal="center" vertical="top" wrapText="1"/>
    </xf>
    <xf numFmtId="1" fontId="4" fillId="0" borderId="3" xfId="0" applyNumberFormat="1" applyFont="1" applyFill="1" applyBorder="1" applyAlignment="1">
      <alignment horizontal="center" vertical="top" wrapText="1"/>
    </xf>
    <xf numFmtId="1" fontId="4" fillId="0" borderId="9" xfId="0" applyNumberFormat="1" applyFont="1" applyFill="1" applyBorder="1" applyAlignment="1">
      <alignment horizontal="center" vertical="top" wrapText="1"/>
    </xf>
    <xf numFmtId="1" fontId="4" fillId="0" borderId="6" xfId="0" applyNumberFormat="1" applyFont="1" applyFill="1" applyBorder="1" applyAlignment="1">
      <alignment horizontal="center" vertical="top" wrapText="1"/>
    </xf>
    <xf numFmtId="2" fontId="15" fillId="0" borderId="3" xfId="0" applyNumberFormat="1" applyFont="1" applyFill="1" applyBorder="1" applyAlignment="1">
      <alignment vertical="center" wrapText="1"/>
    </xf>
    <xf numFmtId="0" fontId="15" fillId="0" borderId="6" xfId="0" applyFont="1" applyFill="1" applyBorder="1" applyAlignment="1">
      <alignment vertical="center" wrapText="1"/>
    </xf>
    <xf numFmtId="2" fontId="18" fillId="0" borderId="11" xfId="0" applyNumberFormat="1" applyFont="1" applyFill="1" applyBorder="1" applyAlignment="1">
      <alignment horizontal="center" vertical="top" wrapText="1"/>
    </xf>
    <xf numFmtId="1" fontId="18" fillId="0" borderId="11" xfId="0" applyNumberFormat="1" applyFont="1" applyFill="1" applyBorder="1" applyAlignment="1">
      <alignment horizontal="center" vertical="top" wrapText="1"/>
    </xf>
    <xf numFmtId="1" fontId="18" fillId="0" borderId="12" xfId="0" applyNumberFormat="1" applyFont="1" applyFill="1" applyBorder="1" applyAlignment="1">
      <alignment horizontal="center" vertical="top" wrapText="1"/>
    </xf>
    <xf numFmtId="1" fontId="18" fillId="0" borderId="3" xfId="0" applyNumberFormat="1" applyFont="1" applyFill="1" applyBorder="1" applyAlignment="1">
      <alignment horizontal="center" vertical="top" wrapText="1"/>
    </xf>
    <xf numFmtId="1" fontId="18" fillId="0" borderId="9" xfId="0" applyNumberFormat="1" applyFont="1" applyFill="1" applyBorder="1" applyAlignment="1">
      <alignment horizontal="center" vertical="top" wrapText="1"/>
    </xf>
    <xf numFmtId="1" fontId="18" fillId="0" borderId="6" xfId="0" applyNumberFormat="1" applyFont="1" applyFill="1" applyBorder="1" applyAlignment="1">
      <alignment horizontal="center" vertical="top" wrapText="1"/>
    </xf>
    <xf numFmtId="165" fontId="18" fillId="0" borderId="3" xfId="0" applyNumberFormat="1" applyFont="1" applyFill="1" applyBorder="1" applyAlignment="1">
      <alignment horizontal="center" vertical="top" wrapText="1"/>
    </xf>
    <xf numFmtId="2" fontId="42" fillId="0" borderId="9" xfId="0" applyNumberFormat="1" applyFont="1" applyFill="1" applyBorder="1" applyAlignment="1">
      <alignment horizontal="center" vertical="top" wrapText="1"/>
    </xf>
    <xf numFmtId="2" fontId="42" fillId="0" borderId="11" xfId="0" applyNumberFormat="1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top" wrapText="1"/>
    </xf>
    <xf numFmtId="2" fontId="18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top" wrapText="1"/>
    </xf>
    <xf numFmtId="0" fontId="17" fillId="0" borderId="9" xfId="0" applyFont="1" applyFill="1" applyBorder="1" applyAlignment="1">
      <alignment horizontal="center" vertical="top" wrapText="1"/>
    </xf>
    <xf numFmtId="0" fontId="17" fillId="0" borderId="6" xfId="0" applyFont="1" applyFill="1" applyBorder="1" applyAlignment="1">
      <alignment horizontal="center" vertical="top" wrapText="1"/>
    </xf>
    <xf numFmtId="0" fontId="0" fillId="0" borderId="13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1" fillId="0" borderId="3" xfId="0" applyNumberFormat="1" applyFont="1" applyFill="1" applyBorder="1" applyAlignment="1">
      <alignment horizontal="center" vertical="center" wrapText="1"/>
    </xf>
    <xf numFmtId="1" fontId="41" fillId="0" borderId="9" xfId="0" applyNumberFormat="1" applyFont="1" applyFill="1" applyBorder="1" applyAlignment="1">
      <alignment horizontal="center" vertical="center" wrapText="1"/>
    </xf>
    <xf numFmtId="1" fontId="41" fillId="0" borderId="6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38" fillId="0" borderId="1" xfId="0" applyNumberFormat="1" applyFont="1" applyFill="1" applyBorder="1" applyAlignment="1">
      <alignment horizontal="center" vertical="center" wrapText="1"/>
    </xf>
    <xf numFmtId="1" fontId="41" fillId="0" borderId="10" xfId="0" applyNumberFormat="1" applyFont="1" applyFill="1" applyBorder="1" applyAlignment="1">
      <alignment horizontal="center" vertical="center" wrapText="1"/>
    </xf>
    <xf numFmtId="1" fontId="41" fillId="0" borderId="11" xfId="0" applyNumberFormat="1" applyFont="1" applyFill="1" applyBorder="1" applyAlignment="1">
      <alignment horizontal="center" vertical="center" wrapText="1"/>
    </xf>
    <xf numFmtId="1" fontId="41" fillId="0" borderId="5" xfId="0" applyNumberFormat="1" applyFont="1" applyFill="1" applyBorder="1" applyAlignment="1">
      <alignment horizontal="center" vertical="center" wrapText="1"/>
    </xf>
    <xf numFmtId="1" fontId="41" fillId="0" borderId="7" xfId="0" applyNumberFormat="1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top" wrapText="1"/>
    </xf>
    <xf numFmtId="0" fontId="37" fillId="0" borderId="9" xfId="0" applyFont="1" applyFill="1" applyBorder="1" applyAlignment="1">
      <alignment horizontal="center" vertical="top" wrapText="1"/>
    </xf>
    <xf numFmtId="0" fontId="37" fillId="0" borderId="6" xfId="0" applyFont="1" applyFill="1" applyBorder="1" applyAlignment="1">
      <alignment horizontal="center" vertical="top" wrapText="1"/>
    </xf>
    <xf numFmtId="0" fontId="38" fillId="0" borderId="2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38" fillId="0" borderId="14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8" fillId="0" borderId="8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2" fontId="38" fillId="0" borderId="10" xfId="0" applyNumberFormat="1" applyFont="1" applyFill="1" applyBorder="1" applyAlignment="1">
      <alignment horizontal="center" vertical="center" wrapText="1"/>
    </xf>
    <xf numFmtId="2" fontId="38" fillId="0" borderId="12" xfId="0" applyNumberFormat="1" applyFont="1" applyFill="1" applyBorder="1" applyAlignment="1">
      <alignment horizontal="center" vertical="center" wrapText="1"/>
    </xf>
    <xf numFmtId="2" fontId="38" fillId="0" borderId="5" xfId="0" applyNumberFormat="1" applyFont="1" applyFill="1" applyBorder="1" applyAlignment="1">
      <alignment horizontal="center" vertical="center" wrapText="1"/>
    </xf>
    <xf numFmtId="2" fontId="38" fillId="0" borderId="8" xfId="0" applyNumberFormat="1" applyFont="1" applyFill="1" applyBorder="1" applyAlignment="1">
      <alignment horizontal="center" vertical="center" wrapText="1"/>
    </xf>
    <xf numFmtId="1" fontId="18" fillId="0" borderId="3" xfId="0" applyNumberFormat="1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 wrapText="1"/>
    </xf>
    <xf numFmtId="2" fontId="18" fillId="0" borderId="3" xfId="0" applyNumberFormat="1" applyFont="1" applyFill="1" applyBorder="1" applyAlignment="1">
      <alignment horizontal="center" vertical="center" wrapText="1"/>
    </xf>
    <xf numFmtId="2" fontId="18" fillId="0" borderId="6" xfId="0" applyNumberFormat="1" applyFont="1" applyFill="1" applyBorder="1" applyAlignment="1">
      <alignment horizontal="center" vertical="center" wrapText="1"/>
    </xf>
    <xf numFmtId="2" fontId="18" fillId="0" borderId="9" xfId="0" applyNumberFormat="1" applyFont="1" applyFill="1" applyBorder="1" applyAlignment="1">
      <alignment horizontal="center" vertical="center" wrapText="1"/>
    </xf>
    <xf numFmtId="1" fontId="18" fillId="0" borderId="9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2" fontId="38" fillId="0" borderId="3" xfId="0" applyNumberFormat="1" applyFont="1" applyFill="1" applyBorder="1" applyAlignment="1">
      <alignment horizontal="center" vertical="center" wrapText="1"/>
    </xf>
    <xf numFmtId="2" fontId="38" fillId="0" borderId="6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41" fillId="0" borderId="3" xfId="0" applyNumberFormat="1" applyFont="1" applyFill="1" applyBorder="1" applyAlignment="1">
      <alignment horizontal="center" vertical="top" wrapText="1"/>
    </xf>
    <xf numFmtId="1" fontId="41" fillId="0" borderId="9" xfId="0" applyNumberFormat="1" applyFont="1" applyFill="1" applyBorder="1" applyAlignment="1">
      <alignment horizontal="center" vertical="top" wrapText="1"/>
    </xf>
    <xf numFmtId="1" fontId="41" fillId="0" borderId="6" xfId="0" applyNumberFormat="1" applyFont="1" applyFill="1" applyBorder="1" applyAlignment="1">
      <alignment horizontal="center" vertical="top" wrapText="1"/>
    </xf>
    <xf numFmtId="2" fontId="41" fillId="0" borderId="3" xfId="0" applyNumberFormat="1" applyFont="1" applyFill="1" applyBorder="1" applyAlignment="1">
      <alignment horizontal="center" vertical="center" wrapText="1"/>
    </xf>
    <xf numFmtId="2" fontId="41" fillId="0" borderId="9" xfId="0" applyNumberFormat="1" applyFont="1" applyFill="1" applyBorder="1" applyAlignment="1">
      <alignment horizontal="center" vertical="center" wrapText="1"/>
    </xf>
    <xf numFmtId="2" fontId="41" fillId="0" borderId="6" xfId="0" applyNumberFormat="1" applyFont="1" applyFill="1" applyBorder="1" applyAlignment="1">
      <alignment horizontal="center" vertical="center" wrapText="1"/>
    </xf>
    <xf numFmtId="2" fontId="38" fillId="0" borderId="4" xfId="0" applyNumberFormat="1" applyFont="1" applyFill="1" applyBorder="1" applyAlignment="1">
      <alignment horizontal="center" vertical="center" wrapText="1"/>
    </xf>
    <xf numFmtId="2" fontId="38" fillId="0" borderId="2" xfId="0" applyNumberFormat="1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1" fontId="41" fillId="0" borderId="12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" fontId="41" fillId="0" borderId="8" xfId="0" applyNumberFormat="1" applyFont="1" applyFill="1" applyBorder="1" applyAlignment="1">
      <alignment horizontal="center" vertical="center" wrapText="1"/>
    </xf>
    <xf numFmtId="2" fontId="43" fillId="0" borderId="3" xfId="0" applyNumberFormat="1" applyFont="1" applyFill="1" applyBorder="1" applyAlignment="1">
      <alignment horizontal="center" vertical="center" wrapText="1"/>
    </xf>
    <xf numFmtId="2" fontId="43" fillId="0" borderId="9" xfId="0" applyNumberFormat="1" applyFont="1" applyFill="1" applyBorder="1" applyAlignment="1">
      <alignment horizontal="center" vertical="center" wrapText="1"/>
    </xf>
    <xf numFmtId="2" fontId="43" fillId="0" borderId="6" xfId="0" applyNumberFormat="1" applyFont="1" applyFill="1" applyBorder="1" applyAlignment="1">
      <alignment horizontal="center" vertical="center" wrapText="1"/>
    </xf>
    <xf numFmtId="2" fontId="37" fillId="0" borderId="3" xfId="0" applyNumberFormat="1" applyFont="1" applyFill="1" applyBorder="1" applyAlignment="1">
      <alignment horizontal="center" vertical="center" wrapText="1"/>
    </xf>
    <xf numFmtId="2" fontId="37" fillId="0" borderId="6" xfId="0" applyNumberFormat="1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2" fontId="38" fillId="0" borderId="9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39" fillId="0" borderId="9" xfId="0" applyFont="1" applyFill="1" applyBorder="1" applyAlignment="1">
      <alignment horizontal="center" vertical="top" wrapText="1"/>
    </xf>
    <xf numFmtId="0" fontId="39" fillId="0" borderId="6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2" fontId="18" fillId="0" borderId="10" xfId="0" applyNumberFormat="1" applyFont="1" applyFill="1" applyBorder="1" applyAlignment="1">
      <alignment horizontal="center" vertical="center" wrapText="1"/>
    </xf>
    <xf numFmtId="2" fontId="18" fillId="0" borderId="12" xfId="0" applyNumberFormat="1" applyFont="1" applyFill="1" applyBorder="1" applyAlignment="1">
      <alignment horizontal="center" vertical="center" wrapText="1"/>
    </xf>
    <xf numFmtId="2" fontId="18" fillId="0" borderId="5" xfId="0" applyNumberFormat="1" applyFont="1" applyFill="1" applyBorder="1" applyAlignment="1">
      <alignment horizontal="center" vertical="center" wrapText="1"/>
    </xf>
    <xf numFmtId="2" fontId="18" fillId="0" borderId="8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 wrapText="1"/>
    </xf>
    <xf numFmtId="0" fontId="37" fillId="2" borderId="10" xfId="0" applyFont="1" applyFill="1" applyBorder="1" applyAlignment="1">
      <alignment horizontal="center" vertical="center" wrapText="1"/>
    </xf>
    <xf numFmtId="0" fontId="37" fillId="2" borderId="12" xfId="0" applyFont="1" applyFill="1" applyBorder="1" applyAlignment="1">
      <alignment horizontal="center" vertical="center" wrapText="1"/>
    </xf>
    <xf numFmtId="0" fontId="37" fillId="2" borderId="13" xfId="0" applyFont="1" applyFill="1" applyBorder="1" applyAlignment="1">
      <alignment horizontal="center" vertical="center" wrapText="1"/>
    </xf>
    <xf numFmtId="0" fontId="37" fillId="2" borderId="14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37" fillId="2" borderId="8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2" fontId="41" fillId="0" borderId="1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 wrapText="1"/>
    </xf>
    <xf numFmtId="0" fontId="47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2" fontId="4" fillId="0" borderId="3" xfId="0" applyNumberFormat="1" applyFont="1" applyFill="1" applyBorder="1" applyAlignment="1">
      <alignment horizontal="center" vertical="top" wrapText="1"/>
    </xf>
    <xf numFmtId="2" fontId="4" fillId="0" borderId="6" xfId="0" applyNumberFormat="1" applyFont="1" applyFill="1" applyBorder="1" applyAlignment="1">
      <alignment horizontal="center" vertical="top" wrapText="1"/>
    </xf>
    <xf numFmtId="2" fontId="15" fillId="0" borderId="3" xfId="0" applyNumberFormat="1" applyFont="1" applyFill="1" applyBorder="1" applyAlignment="1">
      <alignment horizontal="center" vertical="center" wrapText="1"/>
    </xf>
    <xf numFmtId="2" fontId="15" fillId="0" borderId="6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top" wrapText="1"/>
    </xf>
    <xf numFmtId="2" fontId="4" fillId="0" borderId="12" xfId="0" applyNumberFormat="1" applyFont="1" applyFill="1" applyBorder="1" applyAlignment="1">
      <alignment horizontal="center" vertical="top" wrapText="1"/>
    </xf>
    <xf numFmtId="2" fontId="4" fillId="0" borderId="5" xfId="0" applyNumberFormat="1" applyFont="1" applyFill="1" applyBorder="1" applyAlignment="1">
      <alignment horizontal="center" vertical="top" wrapText="1"/>
    </xf>
    <xf numFmtId="2" fontId="4" fillId="0" borderId="8" xfId="0" applyNumberFormat="1" applyFont="1" applyFill="1" applyBorder="1" applyAlignment="1">
      <alignment horizontal="center" vertical="top" wrapText="1"/>
    </xf>
    <xf numFmtId="2" fontId="48" fillId="0" borderId="3" xfId="0" applyNumberFormat="1" applyFont="1" applyFill="1" applyBorder="1" applyAlignment="1">
      <alignment horizontal="center" vertical="center" wrapText="1"/>
    </xf>
    <xf numFmtId="2" fontId="48" fillId="0" borderId="9" xfId="0" applyNumberFormat="1" applyFont="1" applyFill="1" applyBorder="1" applyAlignment="1">
      <alignment horizontal="center" vertical="center" wrapText="1"/>
    </xf>
    <xf numFmtId="2" fontId="48" fillId="0" borderId="6" xfId="0" applyNumberFormat="1" applyFont="1" applyFill="1" applyBorder="1" applyAlignment="1">
      <alignment horizontal="center" vertical="center" wrapText="1"/>
    </xf>
    <xf numFmtId="2" fontId="15" fillId="0" borderId="4" xfId="0" applyNumberFormat="1" applyFont="1" applyFill="1" applyBorder="1" applyAlignment="1">
      <alignment horizontal="center" vertical="center" wrapText="1"/>
    </xf>
    <xf numFmtId="2" fontId="15" fillId="0" borderId="2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1" fontId="4" fillId="0" borderId="3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1" fontId="4" fillId="0" borderId="9" xfId="0" applyNumberFormat="1" applyFont="1" applyFill="1" applyBorder="1" applyAlignment="1">
      <alignment horizontal="center" vertical="center" wrapText="1"/>
    </xf>
    <xf numFmtId="2" fontId="15" fillId="0" borderId="10" xfId="0" applyNumberFormat="1" applyFont="1" applyFill="1" applyBorder="1" applyAlignment="1">
      <alignment horizontal="center" vertical="center" wrapText="1"/>
    </xf>
    <xf numFmtId="2" fontId="15" fillId="0" borderId="12" xfId="0" applyNumberFormat="1" applyFont="1" applyFill="1" applyBorder="1" applyAlignment="1">
      <alignment horizontal="center" vertical="center" wrapText="1"/>
    </xf>
    <xf numFmtId="2" fontId="15" fillId="0" borderId="5" xfId="0" applyNumberFormat="1" applyFont="1" applyFill="1" applyBorder="1" applyAlignment="1">
      <alignment horizontal="center" vertical="center" wrapText="1"/>
    </xf>
    <xf numFmtId="2" fontId="15" fillId="0" borderId="8" xfId="0" applyNumberFormat="1" applyFont="1" applyFill="1" applyBorder="1" applyAlignment="1">
      <alignment horizontal="center" vertical="center" wrapText="1"/>
    </xf>
    <xf numFmtId="2" fontId="3" fillId="0" borderId="13" xfId="0" applyNumberFormat="1" applyFont="1" applyFill="1" applyBorder="1" applyAlignment="1">
      <alignment horizontal="center" vertical="top" wrapText="1"/>
    </xf>
    <xf numFmtId="2" fontId="3" fillId="0" borderId="0" xfId="0" applyNumberFormat="1" applyFont="1" applyFill="1" applyBorder="1" applyAlignment="1">
      <alignment horizontal="center" vertical="top" wrapText="1"/>
    </xf>
    <xf numFmtId="2" fontId="3" fillId="0" borderId="3" xfId="0" applyNumberFormat="1" applyFont="1" applyFill="1" applyBorder="1" applyAlignment="1">
      <alignment horizontal="center" vertical="top" wrapText="1"/>
    </xf>
    <xf numFmtId="2" fontId="3" fillId="0" borderId="9" xfId="0" applyNumberFormat="1" applyFont="1" applyFill="1" applyBorder="1" applyAlignment="1">
      <alignment horizontal="center" vertical="top" wrapText="1"/>
    </xf>
    <xf numFmtId="2" fontId="15" fillId="0" borderId="9" xfId="0" applyNumberFormat="1" applyFont="1" applyFill="1" applyBorder="1" applyAlignment="1">
      <alignment horizontal="center" vertical="center" wrapText="1"/>
    </xf>
    <xf numFmtId="1" fontId="15" fillId="0" borderId="3" xfId="0" applyNumberFormat="1" applyFont="1" applyFill="1" applyBorder="1" applyAlignment="1">
      <alignment horizontal="center" vertical="center" wrapText="1"/>
    </xf>
    <xf numFmtId="1" fontId="15" fillId="0" borderId="6" xfId="0" applyNumberFormat="1" applyFont="1" applyFill="1" applyBorder="1" applyAlignment="1">
      <alignment horizontal="center" vertical="center" wrapText="1"/>
    </xf>
    <xf numFmtId="1" fontId="15" fillId="0" borderId="9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top" wrapText="1"/>
    </xf>
    <xf numFmtId="0" fontId="16" fillId="0" borderId="9" xfId="0" applyFont="1" applyFill="1" applyBorder="1" applyAlignment="1">
      <alignment horizontal="center" vertical="top" wrapText="1"/>
    </xf>
    <xf numFmtId="0" fontId="16" fillId="0" borderId="6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2" fillId="0" borderId="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164" fontId="38" fillId="0" borderId="3" xfId="0" applyNumberFormat="1" applyFont="1" applyFill="1" applyBorder="1" applyAlignment="1">
      <alignment horizontal="center" vertical="center" wrapText="1"/>
    </xf>
    <xf numFmtId="164" fontId="38" fillId="0" borderId="6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'Pimpalgaon Joge'!$B$62:$B$164</c:f>
              <c:numCache>
                <c:formatCode>0.00</c:formatCode>
                <c:ptCount val="103"/>
                <c:pt idx="0">
                  <c:v>682.2</c:v>
                </c:pt>
                <c:pt idx="1">
                  <c:v>682.52</c:v>
                </c:pt>
                <c:pt idx="2">
                  <c:v>682.86</c:v>
                </c:pt>
                <c:pt idx="3">
                  <c:v>683.05</c:v>
                </c:pt>
                <c:pt idx="4">
                  <c:v>683.2</c:v>
                </c:pt>
                <c:pt idx="5">
                  <c:v>683.32</c:v>
                </c:pt>
                <c:pt idx="6">
                  <c:v>683.55</c:v>
                </c:pt>
                <c:pt idx="7">
                  <c:v>683.75</c:v>
                </c:pt>
                <c:pt idx="8">
                  <c:v>683.84</c:v>
                </c:pt>
                <c:pt idx="9">
                  <c:v>683.95</c:v>
                </c:pt>
                <c:pt idx="10">
                  <c:v>683.99</c:v>
                </c:pt>
                <c:pt idx="11">
                  <c:v>684.01</c:v>
                </c:pt>
                <c:pt idx="12">
                  <c:v>684.03</c:v>
                </c:pt>
                <c:pt idx="13">
                  <c:v>684.05</c:v>
                </c:pt>
                <c:pt idx="14">
                  <c:v>684.08</c:v>
                </c:pt>
                <c:pt idx="15">
                  <c:v>684.12</c:v>
                </c:pt>
                <c:pt idx="16">
                  <c:v>684.12</c:v>
                </c:pt>
                <c:pt idx="17">
                  <c:v>684.13</c:v>
                </c:pt>
                <c:pt idx="18">
                  <c:v>684.13</c:v>
                </c:pt>
                <c:pt idx="19">
                  <c:v>684.16</c:v>
                </c:pt>
                <c:pt idx="20">
                  <c:v>684.17</c:v>
                </c:pt>
                <c:pt idx="21">
                  <c:v>684.24</c:v>
                </c:pt>
                <c:pt idx="22">
                  <c:v>684.27</c:v>
                </c:pt>
                <c:pt idx="23">
                  <c:v>684.33</c:v>
                </c:pt>
                <c:pt idx="24">
                  <c:v>684.38</c:v>
                </c:pt>
                <c:pt idx="25">
                  <c:v>684.43</c:v>
                </c:pt>
                <c:pt idx="26">
                  <c:v>684.48</c:v>
                </c:pt>
                <c:pt idx="27">
                  <c:v>684.51</c:v>
                </c:pt>
                <c:pt idx="28">
                  <c:v>684.59</c:v>
                </c:pt>
                <c:pt idx="29">
                  <c:v>684.7</c:v>
                </c:pt>
                <c:pt idx="30">
                  <c:v>685.01</c:v>
                </c:pt>
                <c:pt idx="31">
                  <c:v>685.12</c:v>
                </c:pt>
                <c:pt idx="32">
                  <c:v>685.14</c:v>
                </c:pt>
                <c:pt idx="33">
                  <c:v>685.18</c:v>
                </c:pt>
                <c:pt idx="34">
                  <c:v>685.23</c:v>
                </c:pt>
                <c:pt idx="35">
                  <c:v>685.29</c:v>
                </c:pt>
                <c:pt idx="36">
                  <c:v>685.39</c:v>
                </c:pt>
                <c:pt idx="37">
                  <c:v>685.5</c:v>
                </c:pt>
                <c:pt idx="38">
                  <c:v>685.59</c:v>
                </c:pt>
                <c:pt idx="39">
                  <c:v>685.72</c:v>
                </c:pt>
                <c:pt idx="40">
                  <c:v>685.8</c:v>
                </c:pt>
                <c:pt idx="41">
                  <c:v>685.84</c:v>
                </c:pt>
                <c:pt idx="42">
                  <c:v>685.85</c:v>
                </c:pt>
                <c:pt idx="43">
                  <c:v>685.88</c:v>
                </c:pt>
                <c:pt idx="44">
                  <c:v>685.89</c:v>
                </c:pt>
                <c:pt idx="45">
                  <c:v>685.89</c:v>
                </c:pt>
                <c:pt idx="46">
                  <c:v>685.89</c:v>
                </c:pt>
                <c:pt idx="47">
                  <c:v>685.9</c:v>
                </c:pt>
                <c:pt idx="48">
                  <c:v>685.9</c:v>
                </c:pt>
                <c:pt idx="49">
                  <c:v>685.91</c:v>
                </c:pt>
                <c:pt idx="50">
                  <c:v>685.98</c:v>
                </c:pt>
                <c:pt idx="51">
                  <c:v>686</c:v>
                </c:pt>
                <c:pt idx="52">
                  <c:v>686</c:v>
                </c:pt>
                <c:pt idx="53">
                  <c:v>686</c:v>
                </c:pt>
                <c:pt idx="54">
                  <c:v>686.04</c:v>
                </c:pt>
                <c:pt idx="55">
                  <c:v>686.09</c:v>
                </c:pt>
                <c:pt idx="56">
                  <c:v>686.09</c:v>
                </c:pt>
                <c:pt idx="57">
                  <c:v>686.09</c:v>
                </c:pt>
                <c:pt idx="58">
                  <c:v>686.09</c:v>
                </c:pt>
                <c:pt idx="59">
                  <c:v>686.09</c:v>
                </c:pt>
                <c:pt idx="60">
                  <c:v>686.24</c:v>
                </c:pt>
                <c:pt idx="61">
                  <c:v>686.37</c:v>
                </c:pt>
                <c:pt idx="62">
                  <c:v>686.42</c:v>
                </c:pt>
                <c:pt idx="63">
                  <c:v>686.44</c:v>
                </c:pt>
                <c:pt idx="64">
                  <c:v>686.44</c:v>
                </c:pt>
                <c:pt idx="65">
                  <c:v>686.44</c:v>
                </c:pt>
                <c:pt idx="66">
                  <c:v>686.44</c:v>
                </c:pt>
                <c:pt idx="67">
                  <c:v>686.45</c:v>
                </c:pt>
                <c:pt idx="68">
                  <c:v>686.45</c:v>
                </c:pt>
                <c:pt idx="69">
                  <c:v>686.45</c:v>
                </c:pt>
                <c:pt idx="70">
                  <c:v>686.45</c:v>
                </c:pt>
                <c:pt idx="71">
                  <c:v>686.46</c:v>
                </c:pt>
                <c:pt idx="72">
                  <c:v>686.46</c:v>
                </c:pt>
                <c:pt idx="73">
                  <c:v>686.46</c:v>
                </c:pt>
                <c:pt idx="74">
                  <c:v>686.46</c:v>
                </c:pt>
                <c:pt idx="75">
                  <c:v>686.46</c:v>
                </c:pt>
                <c:pt idx="76">
                  <c:v>686.46</c:v>
                </c:pt>
                <c:pt idx="77">
                  <c:v>686.46</c:v>
                </c:pt>
                <c:pt idx="78">
                  <c:v>686.47</c:v>
                </c:pt>
                <c:pt idx="79">
                  <c:v>686.48</c:v>
                </c:pt>
                <c:pt idx="80">
                  <c:v>686.5</c:v>
                </c:pt>
                <c:pt idx="81">
                  <c:v>686.59</c:v>
                </c:pt>
                <c:pt idx="82">
                  <c:v>686.59</c:v>
                </c:pt>
                <c:pt idx="83">
                  <c:v>686.59</c:v>
                </c:pt>
                <c:pt idx="84">
                  <c:v>686.62</c:v>
                </c:pt>
                <c:pt idx="85">
                  <c:v>686.62</c:v>
                </c:pt>
                <c:pt idx="86">
                  <c:v>686.6</c:v>
                </c:pt>
                <c:pt idx="87">
                  <c:v>686.6</c:v>
                </c:pt>
                <c:pt idx="88">
                  <c:v>686.58</c:v>
                </c:pt>
                <c:pt idx="89">
                  <c:v>686.56</c:v>
                </c:pt>
                <c:pt idx="90">
                  <c:v>686.54</c:v>
                </c:pt>
                <c:pt idx="91">
                  <c:v>686.52</c:v>
                </c:pt>
                <c:pt idx="92">
                  <c:v>686.5</c:v>
                </c:pt>
                <c:pt idx="93">
                  <c:v>686.48</c:v>
                </c:pt>
                <c:pt idx="94">
                  <c:v>686.46</c:v>
                </c:pt>
                <c:pt idx="95">
                  <c:v>686.44</c:v>
                </c:pt>
                <c:pt idx="96">
                  <c:v>686.42</c:v>
                </c:pt>
                <c:pt idx="97">
                  <c:v>686.4</c:v>
                </c:pt>
                <c:pt idx="98">
                  <c:v>686.39</c:v>
                </c:pt>
                <c:pt idx="99">
                  <c:v>686.39</c:v>
                </c:pt>
                <c:pt idx="100">
                  <c:v>686.38</c:v>
                </c:pt>
                <c:pt idx="101">
                  <c:v>686.38</c:v>
                </c:pt>
                <c:pt idx="102">
                  <c:v>686.8</c:v>
                </c:pt>
              </c:numCache>
            </c:numRef>
          </c:xVal>
          <c:yVal>
            <c:numRef>
              <c:f>'Pimpalgaon Joge'!$D$62:$D$164</c:f>
              <c:numCache>
                <c:formatCode>0.00</c:formatCode>
                <c:ptCount val="103"/>
                <c:pt idx="0">
                  <c:v>4.2199999999999847</c:v>
                </c:pt>
                <c:pt idx="1">
                  <c:v>11.760000000000005</c:v>
                </c:pt>
                <c:pt idx="2">
                  <c:v>18.040000000000006</c:v>
                </c:pt>
                <c:pt idx="3">
                  <c:v>22.070000000000007</c:v>
                </c:pt>
                <c:pt idx="4">
                  <c:v>25.39</c:v>
                </c:pt>
                <c:pt idx="5">
                  <c:v>28.040000000000006</c:v>
                </c:pt>
                <c:pt idx="6">
                  <c:v>33.11</c:v>
                </c:pt>
                <c:pt idx="7">
                  <c:v>37.529999999999987</c:v>
                </c:pt>
                <c:pt idx="8">
                  <c:v>39.519999999999996</c:v>
                </c:pt>
                <c:pt idx="9">
                  <c:v>41.94</c:v>
                </c:pt>
                <c:pt idx="10">
                  <c:v>42.83</c:v>
                </c:pt>
                <c:pt idx="11">
                  <c:v>43.279999999999987</c:v>
                </c:pt>
                <c:pt idx="12">
                  <c:v>43.739999999999995</c:v>
                </c:pt>
                <c:pt idx="13">
                  <c:v>44.209999999999994</c:v>
                </c:pt>
                <c:pt idx="14">
                  <c:v>44.899999999999991</c:v>
                </c:pt>
                <c:pt idx="15">
                  <c:v>45.820000000000007</c:v>
                </c:pt>
                <c:pt idx="16">
                  <c:v>45.820000000000007</c:v>
                </c:pt>
                <c:pt idx="17">
                  <c:v>46.05</c:v>
                </c:pt>
                <c:pt idx="18">
                  <c:v>46.05</c:v>
                </c:pt>
                <c:pt idx="19">
                  <c:v>46.739999999999995</c:v>
                </c:pt>
                <c:pt idx="20">
                  <c:v>46.969999999999985</c:v>
                </c:pt>
                <c:pt idx="21">
                  <c:v>48.58</c:v>
                </c:pt>
                <c:pt idx="22">
                  <c:v>49.269999999999996</c:v>
                </c:pt>
                <c:pt idx="23">
                  <c:v>50.660000000000011</c:v>
                </c:pt>
                <c:pt idx="24">
                  <c:v>51.809999999999988</c:v>
                </c:pt>
                <c:pt idx="25">
                  <c:v>52.959999999999994</c:v>
                </c:pt>
                <c:pt idx="26">
                  <c:v>54.11</c:v>
                </c:pt>
                <c:pt idx="27">
                  <c:v>54.809999999999988</c:v>
                </c:pt>
                <c:pt idx="28">
                  <c:v>56.660000000000011</c:v>
                </c:pt>
                <c:pt idx="29">
                  <c:v>59.190000000000012</c:v>
                </c:pt>
                <c:pt idx="30">
                  <c:v>66.350000000000009</c:v>
                </c:pt>
                <c:pt idx="31">
                  <c:v>68.999999999999986</c:v>
                </c:pt>
                <c:pt idx="32">
                  <c:v>69.489999999999995</c:v>
                </c:pt>
                <c:pt idx="33">
                  <c:v>70.45</c:v>
                </c:pt>
                <c:pt idx="34">
                  <c:v>71.649999999999991</c:v>
                </c:pt>
                <c:pt idx="35">
                  <c:v>73.11</c:v>
                </c:pt>
                <c:pt idx="36">
                  <c:v>75.52</c:v>
                </c:pt>
                <c:pt idx="37">
                  <c:v>78.17</c:v>
                </c:pt>
                <c:pt idx="38">
                  <c:v>80.339999999999989</c:v>
                </c:pt>
                <c:pt idx="39">
                  <c:v>83.48</c:v>
                </c:pt>
                <c:pt idx="40">
                  <c:v>85.410000000000011</c:v>
                </c:pt>
                <c:pt idx="41">
                  <c:v>86.36999999999999</c:v>
                </c:pt>
                <c:pt idx="42">
                  <c:v>86.61</c:v>
                </c:pt>
                <c:pt idx="43">
                  <c:v>87.339999999999989</c:v>
                </c:pt>
                <c:pt idx="44">
                  <c:v>87.58</c:v>
                </c:pt>
                <c:pt idx="45">
                  <c:v>87.58</c:v>
                </c:pt>
                <c:pt idx="46">
                  <c:v>87.58</c:v>
                </c:pt>
                <c:pt idx="47">
                  <c:v>87.820000000000007</c:v>
                </c:pt>
                <c:pt idx="48">
                  <c:v>87.820000000000007</c:v>
                </c:pt>
                <c:pt idx="49">
                  <c:v>88.059999999999988</c:v>
                </c:pt>
                <c:pt idx="50">
                  <c:v>89.749999999999986</c:v>
                </c:pt>
                <c:pt idx="51">
                  <c:v>90.23</c:v>
                </c:pt>
                <c:pt idx="52">
                  <c:v>90.23</c:v>
                </c:pt>
                <c:pt idx="53">
                  <c:v>90.23</c:v>
                </c:pt>
                <c:pt idx="54">
                  <c:v>91.24</c:v>
                </c:pt>
                <c:pt idx="55">
                  <c:v>92.499999999999986</c:v>
                </c:pt>
                <c:pt idx="56">
                  <c:v>92.499999999999986</c:v>
                </c:pt>
                <c:pt idx="57">
                  <c:v>92.499999999999986</c:v>
                </c:pt>
                <c:pt idx="58">
                  <c:v>92.499999999999986</c:v>
                </c:pt>
                <c:pt idx="59">
                  <c:v>92.499999999999986</c:v>
                </c:pt>
                <c:pt idx="60">
                  <c:v>96.27</c:v>
                </c:pt>
                <c:pt idx="61">
                  <c:v>99.54</c:v>
                </c:pt>
                <c:pt idx="62">
                  <c:v>100.8</c:v>
                </c:pt>
                <c:pt idx="63">
                  <c:v>101.3</c:v>
                </c:pt>
                <c:pt idx="64">
                  <c:v>101.3</c:v>
                </c:pt>
                <c:pt idx="65">
                  <c:v>101.3</c:v>
                </c:pt>
                <c:pt idx="66">
                  <c:v>101.3</c:v>
                </c:pt>
                <c:pt idx="67">
                  <c:v>101.55999999999999</c:v>
                </c:pt>
                <c:pt idx="68">
                  <c:v>101.55999999999999</c:v>
                </c:pt>
                <c:pt idx="69">
                  <c:v>101.55999999999999</c:v>
                </c:pt>
                <c:pt idx="70">
                  <c:v>101.55999999999999</c:v>
                </c:pt>
                <c:pt idx="71">
                  <c:v>101.80499999999999</c:v>
                </c:pt>
                <c:pt idx="72">
                  <c:v>101.80499999999999</c:v>
                </c:pt>
                <c:pt idx="73">
                  <c:v>101.80499999999999</c:v>
                </c:pt>
                <c:pt idx="74">
                  <c:v>101.80499999999999</c:v>
                </c:pt>
                <c:pt idx="75">
                  <c:v>101.80499999999999</c:v>
                </c:pt>
                <c:pt idx="76">
                  <c:v>101.80499999999999</c:v>
                </c:pt>
                <c:pt idx="77">
                  <c:v>101.80499999999999</c:v>
                </c:pt>
                <c:pt idx="78">
                  <c:v>102.05</c:v>
                </c:pt>
                <c:pt idx="79">
                  <c:v>102.55999999999999</c:v>
                </c:pt>
                <c:pt idx="80">
                  <c:v>102.80999999999999</c:v>
                </c:pt>
                <c:pt idx="81">
                  <c:v>105.07000000000001</c:v>
                </c:pt>
                <c:pt idx="82">
                  <c:v>105.07000000000001</c:v>
                </c:pt>
                <c:pt idx="83">
                  <c:v>105.07000000000001</c:v>
                </c:pt>
                <c:pt idx="84">
                  <c:v>105.83</c:v>
                </c:pt>
                <c:pt idx="85">
                  <c:v>105.83</c:v>
                </c:pt>
                <c:pt idx="86">
                  <c:v>105.32000000000001</c:v>
                </c:pt>
                <c:pt idx="87">
                  <c:v>105.32000000000001</c:v>
                </c:pt>
                <c:pt idx="88">
                  <c:v>104.82000000000001</c:v>
                </c:pt>
                <c:pt idx="89">
                  <c:v>104.32000000000001</c:v>
                </c:pt>
                <c:pt idx="90">
                  <c:v>103.80999999999999</c:v>
                </c:pt>
                <c:pt idx="91">
                  <c:v>103.30999999999999</c:v>
                </c:pt>
                <c:pt idx="92">
                  <c:v>102.80999999999999</c:v>
                </c:pt>
                <c:pt idx="93">
                  <c:v>102.3</c:v>
                </c:pt>
                <c:pt idx="94">
                  <c:v>101.80999999999999</c:v>
                </c:pt>
                <c:pt idx="95">
                  <c:v>101.3</c:v>
                </c:pt>
                <c:pt idx="96">
                  <c:v>100.8</c:v>
                </c:pt>
                <c:pt idx="97">
                  <c:v>100.3</c:v>
                </c:pt>
                <c:pt idx="98">
                  <c:v>100.05</c:v>
                </c:pt>
                <c:pt idx="99">
                  <c:v>100.05</c:v>
                </c:pt>
                <c:pt idx="100">
                  <c:v>99.79</c:v>
                </c:pt>
                <c:pt idx="101">
                  <c:v>99.79</c:v>
                </c:pt>
                <c:pt idx="102">
                  <c:v>110.15999999999998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0-4ECC-BF6E-56B25945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23152"/>
        <c:axId val="747418576"/>
      </c:scatterChart>
      <c:valAx>
        <c:axId val="7474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18576"/>
        <c:crosses val="autoZero"/>
        <c:crossBetween val="midCat"/>
      </c:valAx>
      <c:valAx>
        <c:axId val="7474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'Bhama Askhed'!$B$10:$B$163</c:f>
              <c:numCache>
                <c:formatCode>0.00</c:formatCode>
                <c:ptCount val="154"/>
                <c:pt idx="0">
                  <c:v>625</c:v>
                </c:pt>
                <c:pt idx="1">
                  <c:v>655.29999999999995</c:v>
                </c:pt>
                <c:pt idx="2">
                  <c:v>655.27</c:v>
                </c:pt>
                <c:pt idx="3">
                  <c:v>655.27</c:v>
                </c:pt>
                <c:pt idx="4">
                  <c:v>655.26</c:v>
                </c:pt>
                <c:pt idx="5">
                  <c:v>655.25</c:v>
                </c:pt>
                <c:pt idx="6">
                  <c:v>655.22</c:v>
                </c:pt>
                <c:pt idx="7">
                  <c:v>655.21</c:v>
                </c:pt>
                <c:pt idx="8">
                  <c:v>655.20000000000005</c:v>
                </c:pt>
                <c:pt idx="9">
                  <c:v>655.19000000000005</c:v>
                </c:pt>
                <c:pt idx="10">
                  <c:v>655.19000000000005</c:v>
                </c:pt>
                <c:pt idx="11">
                  <c:v>655.16</c:v>
                </c:pt>
                <c:pt idx="12">
                  <c:v>655.15</c:v>
                </c:pt>
                <c:pt idx="13">
                  <c:v>655.17999999999995</c:v>
                </c:pt>
                <c:pt idx="14">
                  <c:v>655.21</c:v>
                </c:pt>
                <c:pt idx="15">
                  <c:v>655.17999999999995</c:v>
                </c:pt>
                <c:pt idx="16">
                  <c:v>655.17999999999995</c:v>
                </c:pt>
                <c:pt idx="17">
                  <c:v>655.15</c:v>
                </c:pt>
                <c:pt idx="18">
                  <c:v>655.15</c:v>
                </c:pt>
                <c:pt idx="19">
                  <c:v>655.11</c:v>
                </c:pt>
                <c:pt idx="20">
                  <c:v>655.09</c:v>
                </c:pt>
                <c:pt idx="21">
                  <c:v>655.09</c:v>
                </c:pt>
                <c:pt idx="22">
                  <c:v>655.07000000000005</c:v>
                </c:pt>
                <c:pt idx="23">
                  <c:v>655.07000000000005</c:v>
                </c:pt>
                <c:pt idx="24">
                  <c:v>655.04</c:v>
                </c:pt>
                <c:pt idx="25">
                  <c:v>655.41</c:v>
                </c:pt>
                <c:pt idx="26">
                  <c:v>655.65</c:v>
                </c:pt>
                <c:pt idx="27">
                  <c:v>655.75</c:v>
                </c:pt>
                <c:pt idx="28">
                  <c:v>656.29</c:v>
                </c:pt>
                <c:pt idx="29">
                  <c:v>656.83</c:v>
                </c:pt>
                <c:pt idx="30">
                  <c:v>657.54</c:v>
                </c:pt>
                <c:pt idx="31">
                  <c:v>658.15</c:v>
                </c:pt>
                <c:pt idx="32">
                  <c:v>658.54</c:v>
                </c:pt>
                <c:pt idx="33">
                  <c:v>659.23</c:v>
                </c:pt>
                <c:pt idx="34">
                  <c:v>659.58</c:v>
                </c:pt>
                <c:pt idx="35">
                  <c:v>659.83</c:v>
                </c:pt>
                <c:pt idx="36">
                  <c:v>660.04</c:v>
                </c:pt>
                <c:pt idx="37">
                  <c:v>660.17</c:v>
                </c:pt>
                <c:pt idx="38">
                  <c:v>660.3</c:v>
                </c:pt>
                <c:pt idx="39">
                  <c:v>660.38</c:v>
                </c:pt>
                <c:pt idx="40">
                  <c:v>660.46</c:v>
                </c:pt>
                <c:pt idx="41">
                  <c:v>660.51</c:v>
                </c:pt>
                <c:pt idx="42">
                  <c:v>660.57</c:v>
                </c:pt>
                <c:pt idx="43">
                  <c:v>660.67</c:v>
                </c:pt>
                <c:pt idx="44">
                  <c:v>661.96</c:v>
                </c:pt>
                <c:pt idx="45">
                  <c:v>663.45</c:v>
                </c:pt>
                <c:pt idx="46">
                  <c:v>664.44</c:v>
                </c:pt>
                <c:pt idx="47">
                  <c:v>665.02</c:v>
                </c:pt>
                <c:pt idx="48">
                  <c:v>665.58</c:v>
                </c:pt>
                <c:pt idx="49">
                  <c:v>666.12</c:v>
                </c:pt>
                <c:pt idx="50">
                  <c:v>666.51</c:v>
                </c:pt>
                <c:pt idx="51">
                  <c:v>667.29</c:v>
                </c:pt>
                <c:pt idx="52">
                  <c:v>668.07</c:v>
                </c:pt>
                <c:pt idx="53">
                  <c:v>668.83</c:v>
                </c:pt>
                <c:pt idx="54">
                  <c:v>669.38</c:v>
                </c:pt>
                <c:pt idx="55">
                  <c:v>669.68</c:v>
                </c:pt>
                <c:pt idx="56">
                  <c:v>669.92</c:v>
                </c:pt>
                <c:pt idx="57">
                  <c:v>670.07</c:v>
                </c:pt>
                <c:pt idx="58">
                  <c:v>670.28</c:v>
                </c:pt>
                <c:pt idx="59">
                  <c:v>670.49</c:v>
                </c:pt>
                <c:pt idx="60">
                  <c:v>670.49</c:v>
                </c:pt>
                <c:pt idx="61">
                  <c:v>670.41</c:v>
                </c:pt>
                <c:pt idx="62">
                  <c:v>670.3</c:v>
                </c:pt>
                <c:pt idx="63">
                  <c:v>670.2</c:v>
                </c:pt>
                <c:pt idx="64">
                  <c:v>670.06</c:v>
                </c:pt>
                <c:pt idx="65">
                  <c:v>670.08</c:v>
                </c:pt>
                <c:pt idx="66">
                  <c:v>670.16</c:v>
                </c:pt>
                <c:pt idx="67">
                  <c:v>670.2</c:v>
                </c:pt>
                <c:pt idx="68">
                  <c:v>670.23</c:v>
                </c:pt>
                <c:pt idx="69">
                  <c:v>670.26</c:v>
                </c:pt>
                <c:pt idx="70">
                  <c:v>670.28</c:v>
                </c:pt>
                <c:pt idx="71">
                  <c:v>670.31</c:v>
                </c:pt>
                <c:pt idx="72">
                  <c:v>670.35</c:v>
                </c:pt>
                <c:pt idx="73">
                  <c:v>670.37</c:v>
                </c:pt>
                <c:pt idx="74">
                  <c:v>670.48</c:v>
                </c:pt>
                <c:pt idx="75">
                  <c:v>670.51</c:v>
                </c:pt>
                <c:pt idx="76">
                  <c:v>670.55</c:v>
                </c:pt>
                <c:pt idx="77">
                  <c:v>670.61</c:v>
                </c:pt>
                <c:pt idx="78">
                  <c:v>670.67</c:v>
                </c:pt>
                <c:pt idx="79">
                  <c:v>670.71</c:v>
                </c:pt>
                <c:pt idx="80">
                  <c:v>670.74</c:v>
                </c:pt>
                <c:pt idx="81">
                  <c:v>670.81</c:v>
                </c:pt>
                <c:pt idx="82">
                  <c:v>671.24</c:v>
                </c:pt>
                <c:pt idx="83">
                  <c:v>671.07</c:v>
                </c:pt>
                <c:pt idx="84">
                  <c:v>671.14</c:v>
                </c:pt>
                <c:pt idx="85">
                  <c:v>671.24</c:v>
                </c:pt>
                <c:pt idx="86">
                  <c:v>671.3</c:v>
                </c:pt>
                <c:pt idx="87">
                  <c:v>671.43</c:v>
                </c:pt>
                <c:pt idx="88">
                  <c:v>671.49</c:v>
                </c:pt>
                <c:pt idx="89">
                  <c:v>671.5</c:v>
                </c:pt>
                <c:pt idx="90">
                  <c:v>671.5</c:v>
                </c:pt>
                <c:pt idx="91">
                  <c:v>671.48</c:v>
                </c:pt>
                <c:pt idx="92">
                  <c:v>671.2</c:v>
                </c:pt>
                <c:pt idx="93">
                  <c:v>671.09</c:v>
                </c:pt>
                <c:pt idx="94">
                  <c:v>671.17</c:v>
                </c:pt>
                <c:pt idx="95">
                  <c:v>671.22</c:v>
                </c:pt>
                <c:pt idx="96">
                  <c:v>671.28</c:v>
                </c:pt>
                <c:pt idx="97">
                  <c:v>671.31</c:v>
                </c:pt>
                <c:pt idx="98">
                  <c:v>671.32</c:v>
                </c:pt>
                <c:pt idx="99">
                  <c:v>671.36</c:v>
                </c:pt>
                <c:pt idx="100">
                  <c:v>671.37</c:v>
                </c:pt>
                <c:pt idx="101">
                  <c:v>671.44</c:v>
                </c:pt>
                <c:pt idx="102">
                  <c:v>671.46</c:v>
                </c:pt>
                <c:pt idx="103">
                  <c:v>671.48</c:v>
                </c:pt>
                <c:pt idx="104">
                  <c:v>671.5</c:v>
                </c:pt>
                <c:pt idx="105">
                  <c:v>671.5</c:v>
                </c:pt>
                <c:pt idx="106">
                  <c:v>671.5</c:v>
                </c:pt>
                <c:pt idx="107">
                  <c:v>671.44</c:v>
                </c:pt>
                <c:pt idx="108">
                  <c:v>671.45</c:v>
                </c:pt>
                <c:pt idx="109">
                  <c:v>671.47</c:v>
                </c:pt>
                <c:pt idx="110">
                  <c:v>671.49</c:v>
                </c:pt>
                <c:pt idx="111">
                  <c:v>671.5</c:v>
                </c:pt>
                <c:pt idx="112">
                  <c:v>671.5</c:v>
                </c:pt>
                <c:pt idx="113">
                  <c:v>671.44</c:v>
                </c:pt>
                <c:pt idx="114">
                  <c:v>671.5</c:v>
                </c:pt>
                <c:pt idx="115">
                  <c:v>671.5</c:v>
                </c:pt>
                <c:pt idx="116">
                  <c:v>671.5</c:v>
                </c:pt>
                <c:pt idx="117">
                  <c:v>671.5</c:v>
                </c:pt>
                <c:pt idx="118">
                  <c:v>671.5</c:v>
                </c:pt>
                <c:pt idx="119">
                  <c:v>671.5</c:v>
                </c:pt>
                <c:pt idx="120">
                  <c:v>671.5</c:v>
                </c:pt>
                <c:pt idx="121">
                  <c:v>671.5</c:v>
                </c:pt>
                <c:pt idx="122">
                  <c:v>671.5</c:v>
                </c:pt>
                <c:pt idx="123">
                  <c:v>671.5</c:v>
                </c:pt>
                <c:pt idx="124">
                  <c:v>671.5</c:v>
                </c:pt>
                <c:pt idx="125">
                  <c:v>671.5</c:v>
                </c:pt>
                <c:pt idx="126">
                  <c:v>671.5</c:v>
                </c:pt>
                <c:pt idx="127">
                  <c:v>671.5</c:v>
                </c:pt>
                <c:pt idx="128">
                  <c:v>671.5</c:v>
                </c:pt>
                <c:pt idx="129">
                  <c:v>671.5</c:v>
                </c:pt>
                <c:pt idx="130">
                  <c:v>671.5</c:v>
                </c:pt>
                <c:pt idx="131">
                  <c:v>671.5</c:v>
                </c:pt>
                <c:pt idx="132">
                  <c:v>671.5</c:v>
                </c:pt>
                <c:pt idx="133">
                  <c:v>671.5</c:v>
                </c:pt>
                <c:pt idx="134">
                  <c:v>671.5</c:v>
                </c:pt>
                <c:pt idx="135">
                  <c:v>671.5</c:v>
                </c:pt>
                <c:pt idx="136">
                  <c:v>671.5</c:v>
                </c:pt>
                <c:pt idx="137">
                  <c:v>671.5</c:v>
                </c:pt>
                <c:pt idx="138">
                  <c:v>671.5</c:v>
                </c:pt>
                <c:pt idx="139">
                  <c:v>671.5</c:v>
                </c:pt>
                <c:pt idx="140">
                  <c:v>671.5</c:v>
                </c:pt>
                <c:pt idx="141">
                  <c:v>671.5</c:v>
                </c:pt>
                <c:pt idx="142">
                  <c:v>671.5</c:v>
                </c:pt>
                <c:pt idx="143">
                  <c:v>671.5</c:v>
                </c:pt>
                <c:pt idx="144">
                  <c:v>671.5</c:v>
                </c:pt>
                <c:pt idx="145">
                  <c:v>671.5</c:v>
                </c:pt>
                <c:pt idx="146">
                  <c:v>671.5</c:v>
                </c:pt>
                <c:pt idx="147">
                  <c:v>671.5</c:v>
                </c:pt>
                <c:pt idx="148">
                  <c:v>671.5</c:v>
                </c:pt>
                <c:pt idx="149">
                  <c:v>671.5</c:v>
                </c:pt>
                <c:pt idx="150">
                  <c:v>671.5</c:v>
                </c:pt>
                <c:pt idx="151">
                  <c:v>671.5</c:v>
                </c:pt>
                <c:pt idx="152">
                  <c:v>671.5</c:v>
                </c:pt>
                <c:pt idx="153">
                  <c:v>671.5</c:v>
                </c:pt>
              </c:numCache>
            </c:numRef>
          </c:xVal>
          <c:yVal>
            <c:numRef>
              <c:f>'Bhama Askhed'!$C$10:$C$163</c:f>
              <c:numCache>
                <c:formatCode>0.00</c:formatCode>
                <c:ptCount val="154"/>
                <c:pt idx="0">
                  <c:v>0</c:v>
                </c:pt>
                <c:pt idx="1">
                  <c:v>56.56</c:v>
                </c:pt>
                <c:pt idx="2">
                  <c:v>56.37</c:v>
                </c:pt>
                <c:pt idx="3">
                  <c:v>56.37</c:v>
                </c:pt>
                <c:pt idx="4">
                  <c:v>56.03</c:v>
                </c:pt>
                <c:pt idx="5">
                  <c:v>56.24</c:v>
                </c:pt>
                <c:pt idx="6">
                  <c:v>56.04</c:v>
                </c:pt>
                <c:pt idx="7">
                  <c:v>55.99</c:v>
                </c:pt>
                <c:pt idx="8">
                  <c:v>55.93</c:v>
                </c:pt>
                <c:pt idx="9">
                  <c:v>55.85</c:v>
                </c:pt>
                <c:pt idx="10">
                  <c:v>55.85</c:v>
                </c:pt>
                <c:pt idx="11">
                  <c:v>55.68</c:v>
                </c:pt>
                <c:pt idx="12">
                  <c:v>55.61</c:v>
                </c:pt>
                <c:pt idx="13">
                  <c:v>55.8</c:v>
                </c:pt>
                <c:pt idx="14">
                  <c:v>55.99</c:v>
                </c:pt>
                <c:pt idx="15">
                  <c:v>55.8</c:v>
                </c:pt>
                <c:pt idx="16">
                  <c:v>55.8</c:v>
                </c:pt>
                <c:pt idx="17">
                  <c:v>55.61</c:v>
                </c:pt>
                <c:pt idx="18">
                  <c:v>55.61</c:v>
                </c:pt>
                <c:pt idx="19">
                  <c:v>55.36</c:v>
                </c:pt>
                <c:pt idx="20">
                  <c:v>55.24</c:v>
                </c:pt>
                <c:pt idx="21">
                  <c:v>55.24</c:v>
                </c:pt>
                <c:pt idx="22">
                  <c:v>55.11</c:v>
                </c:pt>
                <c:pt idx="23">
                  <c:v>55.11</c:v>
                </c:pt>
                <c:pt idx="24">
                  <c:v>54.92</c:v>
                </c:pt>
                <c:pt idx="25">
                  <c:v>57.24</c:v>
                </c:pt>
                <c:pt idx="26">
                  <c:v>58.75</c:v>
                </c:pt>
                <c:pt idx="27">
                  <c:v>59.38</c:v>
                </c:pt>
                <c:pt idx="28">
                  <c:v>62.91</c:v>
                </c:pt>
                <c:pt idx="29">
                  <c:v>66.569999999999993</c:v>
                </c:pt>
                <c:pt idx="30">
                  <c:v>71.680000000000007</c:v>
                </c:pt>
                <c:pt idx="31">
                  <c:v>76.23</c:v>
                </c:pt>
                <c:pt idx="32">
                  <c:v>79.319999999999993</c:v>
                </c:pt>
                <c:pt idx="33">
                  <c:v>84.91</c:v>
                </c:pt>
                <c:pt idx="34">
                  <c:v>87.86</c:v>
                </c:pt>
                <c:pt idx="35">
                  <c:v>90.03</c:v>
                </c:pt>
                <c:pt idx="36">
                  <c:v>91.84</c:v>
                </c:pt>
                <c:pt idx="37">
                  <c:v>93.02</c:v>
                </c:pt>
                <c:pt idx="38">
                  <c:v>94.2</c:v>
                </c:pt>
                <c:pt idx="39">
                  <c:v>94.93</c:v>
                </c:pt>
                <c:pt idx="40">
                  <c:v>95.66</c:v>
                </c:pt>
                <c:pt idx="41">
                  <c:v>96.12</c:v>
                </c:pt>
                <c:pt idx="42">
                  <c:v>96.66</c:v>
                </c:pt>
                <c:pt idx="43">
                  <c:v>97.57</c:v>
                </c:pt>
                <c:pt idx="44">
                  <c:v>109.83</c:v>
                </c:pt>
                <c:pt idx="45">
                  <c:v>125.22</c:v>
                </c:pt>
                <c:pt idx="46">
                  <c:v>136.19999999999999</c:v>
                </c:pt>
                <c:pt idx="47">
                  <c:v>142.81</c:v>
                </c:pt>
                <c:pt idx="48">
                  <c:v>149.51</c:v>
                </c:pt>
                <c:pt idx="49">
                  <c:v>156.04</c:v>
                </c:pt>
                <c:pt idx="50">
                  <c:v>160.93</c:v>
                </c:pt>
                <c:pt idx="51">
                  <c:v>170.88</c:v>
                </c:pt>
                <c:pt idx="52">
                  <c:v>181.14</c:v>
                </c:pt>
                <c:pt idx="53">
                  <c:v>191.54</c:v>
                </c:pt>
                <c:pt idx="54">
                  <c:v>199.29</c:v>
                </c:pt>
                <c:pt idx="55">
                  <c:v>203.58</c:v>
                </c:pt>
                <c:pt idx="56">
                  <c:v>207</c:v>
                </c:pt>
                <c:pt idx="57">
                  <c:v>209.18</c:v>
                </c:pt>
                <c:pt idx="58">
                  <c:v>212.3</c:v>
                </c:pt>
                <c:pt idx="59">
                  <c:v>215.42</c:v>
                </c:pt>
                <c:pt idx="60">
                  <c:v>215.42</c:v>
                </c:pt>
                <c:pt idx="61">
                  <c:v>214.23</c:v>
                </c:pt>
                <c:pt idx="62">
                  <c:v>212.6</c:v>
                </c:pt>
                <c:pt idx="63">
                  <c:v>211.11</c:v>
                </c:pt>
                <c:pt idx="64">
                  <c:v>209.03</c:v>
                </c:pt>
                <c:pt idx="65">
                  <c:v>209.33</c:v>
                </c:pt>
                <c:pt idx="66">
                  <c:v>210.52</c:v>
                </c:pt>
                <c:pt idx="67">
                  <c:v>211.11</c:v>
                </c:pt>
                <c:pt idx="68">
                  <c:v>211.56</c:v>
                </c:pt>
                <c:pt idx="69">
                  <c:v>212.01</c:v>
                </c:pt>
                <c:pt idx="70">
                  <c:v>212.3</c:v>
                </c:pt>
                <c:pt idx="71">
                  <c:v>212.75</c:v>
                </c:pt>
                <c:pt idx="72">
                  <c:v>213.34</c:v>
                </c:pt>
                <c:pt idx="73">
                  <c:v>213.64</c:v>
                </c:pt>
                <c:pt idx="74">
                  <c:v>215.27</c:v>
                </c:pt>
                <c:pt idx="75">
                  <c:v>215.72</c:v>
                </c:pt>
                <c:pt idx="76">
                  <c:v>216.31</c:v>
                </c:pt>
                <c:pt idx="77">
                  <c:v>217.21</c:v>
                </c:pt>
                <c:pt idx="78">
                  <c:v>218.1</c:v>
                </c:pt>
                <c:pt idx="79">
                  <c:v>218.69</c:v>
                </c:pt>
                <c:pt idx="80">
                  <c:v>219.14</c:v>
                </c:pt>
                <c:pt idx="81">
                  <c:v>220.18</c:v>
                </c:pt>
                <c:pt idx="82">
                  <c:v>226.67</c:v>
                </c:pt>
                <c:pt idx="83">
                  <c:v>224.07</c:v>
                </c:pt>
                <c:pt idx="84">
                  <c:v>225.14</c:v>
                </c:pt>
                <c:pt idx="85">
                  <c:v>226.67</c:v>
                </c:pt>
                <c:pt idx="86">
                  <c:v>227.59</c:v>
                </c:pt>
                <c:pt idx="87">
                  <c:v>229.58</c:v>
                </c:pt>
                <c:pt idx="88">
                  <c:v>230.49</c:v>
                </c:pt>
                <c:pt idx="89">
                  <c:v>230.65</c:v>
                </c:pt>
                <c:pt idx="90">
                  <c:v>230.65</c:v>
                </c:pt>
                <c:pt idx="91">
                  <c:v>230.34</c:v>
                </c:pt>
                <c:pt idx="92">
                  <c:v>226.06</c:v>
                </c:pt>
                <c:pt idx="93">
                  <c:v>224.38</c:v>
                </c:pt>
                <c:pt idx="94">
                  <c:v>225.6</c:v>
                </c:pt>
                <c:pt idx="95">
                  <c:v>226.36</c:v>
                </c:pt>
                <c:pt idx="96">
                  <c:v>227.28</c:v>
                </c:pt>
                <c:pt idx="97">
                  <c:v>227.74</c:v>
                </c:pt>
                <c:pt idx="98">
                  <c:v>227.89</c:v>
                </c:pt>
                <c:pt idx="99">
                  <c:v>228.51</c:v>
                </c:pt>
                <c:pt idx="100">
                  <c:v>228.66</c:v>
                </c:pt>
                <c:pt idx="101">
                  <c:v>229.73</c:v>
                </c:pt>
                <c:pt idx="102">
                  <c:v>230.35</c:v>
                </c:pt>
                <c:pt idx="103">
                  <c:v>230.34</c:v>
                </c:pt>
                <c:pt idx="104">
                  <c:v>230.65</c:v>
                </c:pt>
                <c:pt idx="105">
                  <c:v>230.65</c:v>
                </c:pt>
                <c:pt idx="106">
                  <c:v>230.65</c:v>
                </c:pt>
                <c:pt idx="107">
                  <c:v>229.73</c:v>
                </c:pt>
                <c:pt idx="108">
                  <c:v>229.88</c:v>
                </c:pt>
                <c:pt idx="109">
                  <c:v>230.19</c:v>
                </c:pt>
                <c:pt idx="110">
                  <c:v>230.49</c:v>
                </c:pt>
                <c:pt idx="111">
                  <c:v>230.65</c:v>
                </c:pt>
                <c:pt idx="112">
                  <c:v>230.65</c:v>
                </c:pt>
                <c:pt idx="113">
                  <c:v>229.73</c:v>
                </c:pt>
                <c:pt idx="114">
                  <c:v>230.65</c:v>
                </c:pt>
                <c:pt idx="115">
                  <c:v>230.65</c:v>
                </c:pt>
                <c:pt idx="116">
                  <c:v>230.65</c:v>
                </c:pt>
                <c:pt idx="117">
                  <c:v>230.65</c:v>
                </c:pt>
                <c:pt idx="118">
                  <c:v>230.65</c:v>
                </c:pt>
                <c:pt idx="119">
                  <c:v>230.65</c:v>
                </c:pt>
                <c:pt idx="120">
                  <c:v>230.65</c:v>
                </c:pt>
                <c:pt idx="121">
                  <c:v>230.65</c:v>
                </c:pt>
                <c:pt idx="122">
                  <c:v>230.65</c:v>
                </c:pt>
                <c:pt idx="123">
                  <c:v>230.65</c:v>
                </c:pt>
                <c:pt idx="124">
                  <c:v>230.65</c:v>
                </c:pt>
                <c:pt idx="125">
                  <c:v>230.65</c:v>
                </c:pt>
                <c:pt idx="126">
                  <c:v>230.65</c:v>
                </c:pt>
                <c:pt idx="127">
                  <c:v>230.65</c:v>
                </c:pt>
                <c:pt idx="128">
                  <c:v>230.65</c:v>
                </c:pt>
                <c:pt idx="129">
                  <c:v>230.65</c:v>
                </c:pt>
                <c:pt idx="130">
                  <c:v>230.65</c:v>
                </c:pt>
                <c:pt idx="131">
                  <c:v>230.65</c:v>
                </c:pt>
                <c:pt idx="132">
                  <c:v>230.65</c:v>
                </c:pt>
                <c:pt idx="133">
                  <c:v>230.65</c:v>
                </c:pt>
                <c:pt idx="134">
                  <c:v>230.65</c:v>
                </c:pt>
                <c:pt idx="135">
                  <c:v>230.65</c:v>
                </c:pt>
                <c:pt idx="136">
                  <c:v>230.65</c:v>
                </c:pt>
                <c:pt idx="137">
                  <c:v>230.65</c:v>
                </c:pt>
                <c:pt idx="138">
                  <c:v>230.65</c:v>
                </c:pt>
                <c:pt idx="139">
                  <c:v>230.65</c:v>
                </c:pt>
                <c:pt idx="140">
                  <c:v>230.65</c:v>
                </c:pt>
                <c:pt idx="141">
                  <c:v>230.65</c:v>
                </c:pt>
                <c:pt idx="142">
                  <c:v>230.65</c:v>
                </c:pt>
                <c:pt idx="143">
                  <c:v>230.65</c:v>
                </c:pt>
                <c:pt idx="144">
                  <c:v>230.65</c:v>
                </c:pt>
                <c:pt idx="145">
                  <c:v>230.65</c:v>
                </c:pt>
                <c:pt idx="146">
                  <c:v>230.65</c:v>
                </c:pt>
                <c:pt idx="147">
                  <c:v>230.65</c:v>
                </c:pt>
                <c:pt idx="148">
                  <c:v>230.65</c:v>
                </c:pt>
                <c:pt idx="149">
                  <c:v>230.65</c:v>
                </c:pt>
                <c:pt idx="150">
                  <c:v>230.65</c:v>
                </c:pt>
                <c:pt idx="151">
                  <c:v>230.65</c:v>
                </c:pt>
                <c:pt idx="152">
                  <c:v>230.65</c:v>
                </c:pt>
                <c:pt idx="153">
                  <c:v>230.65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0-4283-AE73-7C6F7D3D6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16144"/>
        <c:axId val="860701168"/>
      </c:scatterChart>
      <c:valAx>
        <c:axId val="8607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01168"/>
        <c:crosses val="autoZero"/>
        <c:crossBetween val="midCat"/>
      </c:valAx>
      <c:valAx>
        <c:axId val="8607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Wadiwale!$B$11:$B$163</c:f>
              <c:numCache>
                <c:formatCode>0.00</c:formatCode>
                <c:ptCount val="153"/>
                <c:pt idx="0">
                  <c:v>624.94000000000005</c:v>
                </c:pt>
                <c:pt idx="1">
                  <c:v>624.92999999999995</c:v>
                </c:pt>
                <c:pt idx="2">
                  <c:v>624.88</c:v>
                </c:pt>
                <c:pt idx="3">
                  <c:v>624.83000000000004</c:v>
                </c:pt>
                <c:pt idx="4">
                  <c:v>624.78</c:v>
                </c:pt>
                <c:pt idx="5">
                  <c:v>624.58000000000004</c:v>
                </c:pt>
                <c:pt idx="6">
                  <c:v>624.48</c:v>
                </c:pt>
                <c:pt idx="7">
                  <c:v>624.38</c:v>
                </c:pt>
                <c:pt idx="8">
                  <c:v>624.28</c:v>
                </c:pt>
                <c:pt idx="9">
                  <c:v>624.25</c:v>
                </c:pt>
                <c:pt idx="10">
                  <c:v>624.1</c:v>
                </c:pt>
                <c:pt idx="11">
                  <c:v>624</c:v>
                </c:pt>
                <c:pt idx="12">
                  <c:v>623.9</c:v>
                </c:pt>
                <c:pt idx="13">
                  <c:v>623.79999999999995</c:v>
                </c:pt>
                <c:pt idx="14">
                  <c:v>623.75</c:v>
                </c:pt>
                <c:pt idx="15">
                  <c:v>623.72</c:v>
                </c:pt>
                <c:pt idx="16">
                  <c:v>623.69000000000005</c:v>
                </c:pt>
                <c:pt idx="17">
                  <c:v>623.66</c:v>
                </c:pt>
                <c:pt idx="18">
                  <c:v>623.63</c:v>
                </c:pt>
                <c:pt idx="19">
                  <c:v>623.5</c:v>
                </c:pt>
                <c:pt idx="20">
                  <c:v>623.29999999999995</c:v>
                </c:pt>
                <c:pt idx="21">
                  <c:v>623.39</c:v>
                </c:pt>
                <c:pt idx="22">
                  <c:v>623.39</c:v>
                </c:pt>
                <c:pt idx="23">
                  <c:v>623.4</c:v>
                </c:pt>
                <c:pt idx="24">
                  <c:v>623.54999999999995</c:v>
                </c:pt>
                <c:pt idx="25">
                  <c:v>623.77</c:v>
                </c:pt>
                <c:pt idx="26">
                  <c:v>623.85</c:v>
                </c:pt>
                <c:pt idx="27">
                  <c:v>624.20000000000005</c:v>
                </c:pt>
                <c:pt idx="28">
                  <c:v>624.41999999999996</c:v>
                </c:pt>
                <c:pt idx="29">
                  <c:v>625.12</c:v>
                </c:pt>
                <c:pt idx="30">
                  <c:v>625.5</c:v>
                </c:pt>
                <c:pt idx="31">
                  <c:v>625.70000000000005</c:v>
                </c:pt>
                <c:pt idx="32">
                  <c:v>625.79999999999995</c:v>
                </c:pt>
                <c:pt idx="33">
                  <c:v>626.08000000000004</c:v>
                </c:pt>
                <c:pt idx="34">
                  <c:v>626.26</c:v>
                </c:pt>
                <c:pt idx="35">
                  <c:v>626.34</c:v>
                </c:pt>
                <c:pt idx="36">
                  <c:v>626.41999999999996</c:v>
                </c:pt>
                <c:pt idx="37">
                  <c:v>626.55999999999995</c:v>
                </c:pt>
                <c:pt idx="38">
                  <c:v>626.62</c:v>
                </c:pt>
                <c:pt idx="39">
                  <c:v>626.64</c:v>
                </c:pt>
                <c:pt idx="40">
                  <c:v>626.70000000000005</c:v>
                </c:pt>
                <c:pt idx="41">
                  <c:v>626.75</c:v>
                </c:pt>
                <c:pt idx="42">
                  <c:v>626.79999999999995</c:v>
                </c:pt>
                <c:pt idx="43">
                  <c:v>628.5</c:v>
                </c:pt>
                <c:pt idx="44">
                  <c:v>629.79999999999995</c:v>
                </c:pt>
                <c:pt idx="45">
                  <c:v>630.95000000000005</c:v>
                </c:pt>
                <c:pt idx="46">
                  <c:v>631.54999999999995</c:v>
                </c:pt>
                <c:pt idx="47">
                  <c:v>632.32000000000005</c:v>
                </c:pt>
                <c:pt idx="48">
                  <c:v>633</c:v>
                </c:pt>
                <c:pt idx="49">
                  <c:v>633.05999999999995</c:v>
                </c:pt>
                <c:pt idx="50">
                  <c:v>633.07000000000005</c:v>
                </c:pt>
                <c:pt idx="51">
                  <c:v>632.37</c:v>
                </c:pt>
                <c:pt idx="52">
                  <c:v>632.12</c:v>
                </c:pt>
                <c:pt idx="53">
                  <c:v>632.80999999999995</c:v>
                </c:pt>
                <c:pt idx="54">
                  <c:v>632.79999999999995</c:v>
                </c:pt>
                <c:pt idx="55">
                  <c:v>632.70000000000005</c:v>
                </c:pt>
                <c:pt idx="56">
                  <c:v>632.6</c:v>
                </c:pt>
                <c:pt idx="57">
                  <c:v>632.79999999999995</c:v>
                </c:pt>
                <c:pt idx="58">
                  <c:v>632.79999999999995</c:v>
                </c:pt>
                <c:pt idx="59">
                  <c:v>632.6</c:v>
                </c:pt>
                <c:pt idx="60">
                  <c:v>632.65</c:v>
                </c:pt>
                <c:pt idx="61">
                  <c:v>632.71</c:v>
                </c:pt>
                <c:pt idx="62">
                  <c:v>632.76</c:v>
                </c:pt>
                <c:pt idx="63">
                  <c:v>632.79999999999995</c:v>
                </c:pt>
                <c:pt idx="64">
                  <c:v>632.86</c:v>
                </c:pt>
                <c:pt idx="65">
                  <c:v>632.9</c:v>
                </c:pt>
                <c:pt idx="66">
                  <c:v>632.91999999999996</c:v>
                </c:pt>
                <c:pt idx="67">
                  <c:v>632.92999999999995</c:v>
                </c:pt>
                <c:pt idx="68">
                  <c:v>632.94000000000005</c:v>
                </c:pt>
                <c:pt idx="69">
                  <c:v>632.95000000000005</c:v>
                </c:pt>
                <c:pt idx="70">
                  <c:v>633</c:v>
                </c:pt>
                <c:pt idx="71">
                  <c:v>633.03</c:v>
                </c:pt>
                <c:pt idx="72">
                  <c:v>633.05999999999995</c:v>
                </c:pt>
                <c:pt idx="73">
                  <c:v>633.1</c:v>
                </c:pt>
                <c:pt idx="74">
                  <c:v>633.14</c:v>
                </c:pt>
                <c:pt idx="75">
                  <c:v>633.19000000000005</c:v>
                </c:pt>
                <c:pt idx="76">
                  <c:v>633.21</c:v>
                </c:pt>
                <c:pt idx="77">
                  <c:v>633.21</c:v>
                </c:pt>
                <c:pt idx="78">
                  <c:v>633.26</c:v>
                </c:pt>
                <c:pt idx="79">
                  <c:v>633.28</c:v>
                </c:pt>
                <c:pt idx="80">
                  <c:v>633.34</c:v>
                </c:pt>
                <c:pt idx="81">
                  <c:v>633.86</c:v>
                </c:pt>
                <c:pt idx="82">
                  <c:v>634</c:v>
                </c:pt>
                <c:pt idx="83">
                  <c:v>634</c:v>
                </c:pt>
                <c:pt idx="84">
                  <c:v>634</c:v>
                </c:pt>
                <c:pt idx="85">
                  <c:v>634</c:v>
                </c:pt>
                <c:pt idx="86">
                  <c:v>634</c:v>
                </c:pt>
                <c:pt idx="87">
                  <c:v>634</c:v>
                </c:pt>
                <c:pt idx="88">
                  <c:v>634</c:v>
                </c:pt>
                <c:pt idx="89">
                  <c:v>634</c:v>
                </c:pt>
                <c:pt idx="90">
                  <c:v>634</c:v>
                </c:pt>
                <c:pt idx="91">
                  <c:v>634</c:v>
                </c:pt>
                <c:pt idx="92">
                  <c:v>634</c:v>
                </c:pt>
                <c:pt idx="93">
                  <c:v>634</c:v>
                </c:pt>
                <c:pt idx="94">
                  <c:v>634</c:v>
                </c:pt>
                <c:pt idx="95">
                  <c:v>634</c:v>
                </c:pt>
                <c:pt idx="96">
                  <c:v>634</c:v>
                </c:pt>
                <c:pt idx="97">
                  <c:v>634</c:v>
                </c:pt>
                <c:pt idx="98">
                  <c:v>634</c:v>
                </c:pt>
                <c:pt idx="99">
                  <c:v>634</c:v>
                </c:pt>
                <c:pt idx="100">
                  <c:v>634</c:v>
                </c:pt>
                <c:pt idx="101">
                  <c:v>634</c:v>
                </c:pt>
                <c:pt idx="102">
                  <c:v>634</c:v>
                </c:pt>
                <c:pt idx="103">
                  <c:v>634</c:v>
                </c:pt>
                <c:pt idx="104">
                  <c:v>634</c:v>
                </c:pt>
                <c:pt idx="105">
                  <c:v>634</c:v>
                </c:pt>
                <c:pt idx="106">
                  <c:v>634</c:v>
                </c:pt>
                <c:pt idx="107">
                  <c:v>634</c:v>
                </c:pt>
                <c:pt idx="108">
                  <c:v>634</c:v>
                </c:pt>
                <c:pt idx="109">
                  <c:v>634</c:v>
                </c:pt>
                <c:pt idx="110">
                  <c:v>634</c:v>
                </c:pt>
                <c:pt idx="111">
                  <c:v>634</c:v>
                </c:pt>
                <c:pt idx="112">
                  <c:v>634</c:v>
                </c:pt>
                <c:pt idx="113">
                  <c:v>634</c:v>
                </c:pt>
                <c:pt idx="114">
                  <c:v>634</c:v>
                </c:pt>
                <c:pt idx="115">
                  <c:v>634</c:v>
                </c:pt>
                <c:pt idx="116">
                  <c:v>634</c:v>
                </c:pt>
                <c:pt idx="117">
                  <c:v>634</c:v>
                </c:pt>
                <c:pt idx="118">
                  <c:v>634</c:v>
                </c:pt>
                <c:pt idx="119">
                  <c:v>634</c:v>
                </c:pt>
                <c:pt idx="120">
                  <c:v>634</c:v>
                </c:pt>
                <c:pt idx="121">
                  <c:v>634</c:v>
                </c:pt>
                <c:pt idx="122">
                  <c:v>634</c:v>
                </c:pt>
                <c:pt idx="123">
                  <c:v>634</c:v>
                </c:pt>
                <c:pt idx="124">
                  <c:v>634</c:v>
                </c:pt>
                <c:pt idx="125">
                  <c:v>634</c:v>
                </c:pt>
                <c:pt idx="126">
                  <c:v>634</c:v>
                </c:pt>
                <c:pt idx="127">
                  <c:v>634</c:v>
                </c:pt>
                <c:pt idx="128">
                  <c:v>634</c:v>
                </c:pt>
                <c:pt idx="129">
                  <c:v>634</c:v>
                </c:pt>
                <c:pt idx="130">
                  <c:v>634</c:v>
                </c:pt>
                <c:pt idx="131">
                  <c:v>634</c:v>
                </c:pt>
                <c:pt idx="132">
                  <c:v>634</c:v>
                </c:pt>
                <c:pt idx="133">
                  <c:v>634</c:v>
                </c:pt>
                <c:pt idx="134">
                  <c:v>634</c:v>
                </c:pt>
                <c:pt idx="135">
                  <c:v>634</c:v>
                </c:pt>
                <c:pt idx="136">
                  <c:v>634</c:v>
                </c:pt>
                <c:pt idx="137">
                  <c:v>634</c:v>
                </c:pt>
                <c:pt idx="138">
                  <c:v>634</c:v>
                </c:pt>
                <c:pt idx="139">
                  <c:v>634</c:v>
                </c:pt>
                <c:pt idx="140">
                  <c:v>634</c:v>
                </c:pt>
                <c:pt idx="141">
                  <c:v>634</c:v>
                </c:pt>
                <c:pt idx="142">
                  <c:v>634</c:v>
                </c:pt>
                <c:pt idx="143">
                  <c:v>634</c:v>
                </c:pt>
                <c:pt idx="144">
                  <c:v>634</c:v>
                </c:pt>
                <c:pt idx="145">
                  <c:v>634</c:v>
                </c:pt>
                <c:pt idx="146">
                  <c:v>634</c:v>
                </c:pt>
                <c:pt idx="147">
                  <c:v>634</c:v>
                </c:pt>
                <c:pt idx="148">
                  <c:v>634</c:v>
                </c:pt>
                <c:pt idx="149">
                  <c:v>634</c:v>
                </c:pt>
                <c:pt idx="150">
                  <c:v>634</c:v>
                </c:pt>
                <c:pt idx="151">
                  <c:v>634</c:v>
                </c:pt>
                <c:pt idx="152">
                  <c:v>634</c:v>
                </c:pt>
              </c:numCache>
            </c:numRef>
          </c:xVal>
          <c:yVal>
            <c:numRef>
              <c:f>Wadiwale!$D$11:$D$163</c:f>
              <c:numCache>
                <c:formatCode>0.00</c:formatCode>
                <c:ptCount val="153"/>
                <c:pt idx="0">
                  <c:v>5.8099999999999987</c:v>
                </c:pt>
                <c:pt idx="1">
                  <c:v>5.7800000000000011</c:v>
                </c:pt>
                <c:pt idx="2">
                  <c:v>5.66</c:v>
                </c:pt>
                <c:pt idx="3">
                  <c:v>5.5500000000000007</c:v>
                </c:pt>
                <c:pt idx="4">
                  <c:v>5.4399999999999995</c:v>
                </c:pt>
                <c:pt idx="5">
                  <c:v>5.0199999999999996</c:v>
                </c:pt>
                <c:pt idx="6">
                  <c:v>4.8099999999999987</c:v>
                </c:pt>
                <c:pt idx="7">
                  <c:v>4.5999999999999996</c:v>
                </c:pt>
                <c:pt idx="8">
                  <c:v>4.3899999999999988</c:v>
                </c:pt>
                <c:pt idx="9">
                  <c:v>4.129999999999999</c:v>
                </c:pt>
                <c:pt idx="10">
                  <c:v>4.01</c:v>
                </c:pt>
                <c:pt idx="11">
                  <c:v>3.7999999999999989</c:v>
                </c:pt>
                <c:pt idx="12">
                  <c:v>3.59</c:v>
                </c:pt>
                <c:pt idx="13">
                  <c:v>3.379999999999999</c:v>
                </c:pt>
                <c:pt idx="14">
                  <c:v>3.2799999999999994</c:v>
                </c:pt>
                <c:pt idx="15">
                  <c:v>3.2099999999999991</c:v>
                </c:pt>
                <c:pt idx="16">
                  <c:v>3.1500000000000004</c:v>
                </c:pt>
                <c:pt idx="17">
                  <c:v>3.09</c:v>
                </c:pt>
                <c:pt idx="18">
                  <c:v>3.0299999999999994</c:v>
                </c:pt>
                <c:pt idx="19">
                  <c:v>2.75</c:v>
                </c:pt>
                <c:pt idx="20">
                  <c:v>2.33</c:v>
                </c:pt>
                <c:pt idx="21">
                  <c:v>2.5199999999999996</c:v>
                </c:pt>
                <c:pt idx="22">
                  <c:v>2.5199999999999996</c:v>
                </c:pt>
                <c:pt idx="23">
                  <c:v>2.5399999999999991</c:v>
                </c:pt>
                <c:pt idx="24">
                  <c:v>2.8599999999999994</c:v>
                </c:pt>
                <c:pt idx="25">
                  <c:v>3.3200000000000003</c:v>
                </c:pt>
                <c:pt idx="26">
                  <c:v>3.49</c:v>
                </c:pt>
                <c:pt idx="27">
                  <c:v>4.2199999999999989</c:v>
                </c:pt>
                <c:pt idx="28">
                  <c:v>4.6899999999999995</c:v>
                </c:pt>
                <c:pt idx="29">
                  <c:v>6.23</c:v>
                </c:pt>
                <c:pt idx="30">
                  <c:v>7.1400000000000006</c:v>
                </c:pt>
                <c:pt idx="31">
                  <c:v>7.620000000000001</c:v>
                </c:pt>
                <c:pt idx="32">
                  <c:v>7.8599999999999994</c:v>
                </c:pt>
                <c:pt idx="33">
                  <c:v>8.52</c:v>
                </c:pt>
                <c:pt idx="34">
                  <c:v>8.9499999999999993</c:v>
                </c:pt>
                <c:pt idx="35">
                  <c:v>9.14</c:v>
                </c:pt>
                <c:pt idx="36">
                  <c:v>9.3299999999999983</c:v>
                </c:pt>
                <c:pt idx="37">
                  <c:v>9.6699999999999982</c:v>
                </c:pt>
                <c:pt idx="38">
                  <c:v>9.8099999999999987</c:v>
                </c:pt>
                <c:pt idx="39">
                  <c:v>9.86</c:v>
                </c:pt>
                <c:pt idx="40">
                  <c:v>10</c:v>
                </c:pt>
                <c:pt idx="41">
                  <c:v>10.120000000000001</c:v>
                </c:pt>
                <c:pt idx="42">
                  <c:v>10.239999999999998</c:v>
                </c:pt>
                <c:pt idx="43">
                  <c:v>14.45</c:v>
                </c:pt>
                <c:pt idx="44">
                  <c:v>17.89</c:v>
                </c:pt>
                <c:pt idx="45">
                  <c:v>20.94</c:v>
                </c:pt>
                <c:pt idx="46">
                  <c:v>22.709999999999997</c:v>
                </c:pt>
                <c:pt idx="47">
                  <c:v>25.040000000000003</c:v>
                </c:pt>
                <c:pt idx="48">
                  <c:v>27.16</c:v>
                </c:pt>
                <c:pt idx="49">
                  <c:v>27.349999999999998</c:v>
                </c:pt>
                <c:pt idx="50">
                  <c:v>27.38</c:v>
                </c:pt>
                <c:pt idx="51">
                  <c:v>25.19</c:v>
                </c:pt>
                <c:pt idx="52">
                  <c:v>24.429999999999996</c:v>
                </c:pt>
                <c:pt idx="53">
                  <c:v>26.569999999999997</c:v>
                </c:pt>
                <c:pt idx="54">
                  <c:v>26.540000000000003</c:v>
                </c:pt>
                <c:pt idx="55">
                  <c:v>26.220000000000002</c:v>
                </c:pt>
                <c:pt idx="56">
                  <c:v>25.91</c:v>
                </c:pt>
                <c:pt idx="57">
                  <c:v>26.540000000000003</c:v>
                </c:pt>
                <c:pt idx="58">
                  <c:v>26.540000000000003</c:v>
                </c:pt>
                <c:pt idx="59">
                  <c:v>25.91</c:v>
                </c:pt>
                <c:pt idx="60">
                  <c:v>26.069999999999997</c:v>
                </c:pt>
                <c:pt idx="61">
                  <c:v>26.26</c:v>
                </c:pt>
                <c:pt idx="62">
                  <c:v>26.419999999999998</c:v>
                </c:pt>
                <c:pt idx="63">
                  <c:v>26.540000000000003</c:v>
                </c:pt>
                <c:pt idx="64">
                  <c:v>26.73</c:v>
                </c:pt>
                <c:pt idx="65">
                  <c:v>26.849999999999998</c:v>
                </c:pt>
                <c:pt idx="66">
                  <c:v>26.919999999999998</c:v>
                </c:pt>
                <c:pt idx="67">
                  <c:v>26.95</c:v>
                </c:pt>
                <c:pt idx="68">
                  <c:v>26.98</c:v>
                </c:pt>
                <c:pt idx="69">
                  <c:v>27.01</c:v>
                </c:pt>
                <c:pt idx="70">
                  <c:v>27.16</c:v>
                </c:pt>
                <c:pt idx="71">
                  <c:v>27.26</c:v>
                </c:pt>
                <c:pt idx="72">
                  <c:v>27.349999999999998</c:v>
                </c:pt>
                <c:pt idx="73">
                  <c:v>27.48</c:v>
                </c:pt>
                <c:pt idx="74">
                  <c:v>27.610000000000003</c:v>
                </c:pt>
                <c:pt idx="75">
                  <c:v>27.77</c:v>
                </c:pt>
                <c:pt idx="76">
                  <c:v>27.84</c:v>
                </c:pt>
                <c:pt idx="77">
                  <c:v>27.94</c:v>
                </c:pt>
                <c:pt idx="78">
                  <c:v>27.999999999999996</c:v>
                </c:pt>
                <c:pt idx="79">
                  <c:v>28.069999999999997</c:v>
                </c:pt>
                <c:pt idx="80">
                  <c:v>28.26</c:v>
                </c:pt>
                <c:pt idx="81">
                  <c:v>29.94</c:v>
                </c:pt>
                <c:pt idx="82">
                  <c:v>30.389999999999997</c:v>
                </c:pt>
                <c:pt idx="83">
                  <c:v>30.389999999999997</c:v>
                </c:pt>
                <c:pt idx="84">
                  <c:v>30.389999999999997</c:v>
                </c:pt>
                <c:pt idx="85">
                  <c:v>30.389999999999997</c:v>
                </c:pt>
                <c:pt idx="86">
                  <c:v>30.389999999999997</c:v>
                </c:pt>
                <c:pt idx="87">
                  <c:v>30.389999999999997</c:v>
                </c:pt>
                <c:pt idx="88">
                  <c:v>30.389999999999997</c:v>
                </c:pt>
                <c:pt idx="89">
                  <c:v>30.389999999999997</c:v>
                </c:pt>
                <c:pt idx="90">
                  <c:v>30.389999999999997</c:v>
                </c:pt>
                <c:pt idx="91">
                  <c:v>30.389999999999997</c:v>
                </c:pt>
                <c:pt idx="92">
                  <c:v>30.389999999999997</c:v>
                </c:pt>
                <c:pt idx="93">
                  <c:v>30.389999999999997</c:v>
                </c:pt>
                <c:pt idx="94">
                  <c:v>30.389999999999997</c:v>
                </c:pt>
                <c:pt idx="95">
                  <c:v>30.389999999999997</c:v>
                </c:pt>
                <c:pt idx="96">
                  <c:v>30.389999999999997</c:v>
                </c:pt>
                <c:pt idx="97">
                  <c:v>30.389999999999997</c:v>
                </c:pt>
                <c:pt idx="98">
                  <c:v>30.389999999999997</c:v>
                </c:pt>
                <c:pt idx="99">
                  <c:v>30.389999999999997</c:v>
                </c:pt>
                <c:pt idx="100">
                  <c:v>30.389999999999997</c:v>
                </c:pt>
                <c:pt idx="101">
                  <c:v>30.389999999999997</c:v>
                </c:pt>
                <c:pt idx="102">
                  <c:v>30.389999999999997</c:v>
                </c:pt>
                <c:pt idx="103">
                  <c:v>30.389999999999997</c:v>
                </c:pt>
                <c:pt idx="104">
                  <c:v>30.389999999999997</c:v>
                </c:pt>
                <c:pt idx="105">
                  <c:v>30.389999999999997</c:v>
                </c:pt>
                <c:pt idx="106">
                  <c:v>30.389999999999997</c:v>
                </c:pt>
                <c:pt idx="107">
                  <c:v>30.389999999999997</c:v>
                </c:pt>
                <c:pt idx="108">
                  <c:v>30.389999999999997</c:v>
                </c:pt>
                <c:pt idx="109">
                  <c:v>30.389999999999997</c:v>
                </c:pt>
                <c:pt idx="110">
                  <c:v>30.389999999999997</c:v>
                </c:pt>
                <c:pt idx="111">
                  <c:v>30.389999999999997</c:v>
                </c:pt>
                <c:pt idx="112">
                  <c:v>30.389999999999997</c:v>
                </c:pt>
                <c:pt idx="113">
                  <c:v>30.389999999999997</c:v>
                </c:pt>
                <c:pt idx="114">
                  <c:v>30.389999999999997</c:v>
                </c:pt>
                <c:pt idx="115">
                  <c:v>30.389999999999997</c:v>
                </c:pt>
                <c:pt idx="116">
                  <c:v>30.389999999999997</c:v>
                </c:pt>
                <c:pt idx="117">
                  <c:v>30.389999999999997</c:v>
                </c:pt>
                <c:pt idx="118">
                  <c:v>30.389999999999997</c:v>
                </c:pt>
                <c:pt idx="119">
                  <c:v>30.389999999999997</c:v>
                </c:pt>
                <c:pt idx="120">
                  <c:v>30.389999999999997</c:v>
                </c:pt>
                <c:pt idx="121">
                  <c:v>30.389999999999997</c:v>
                </c:pt>
                <c:pt idx="122">
                  <c:v>30.389999999999997</c:v>
                </c:pt>
                <c:pt idx="123">
                  <c:v>30.389999999999997</c:v>
                </c:pt>
                <c:pt idx="124">
                  <c:v>30.389999999999997</c:v>
                </c:pt>
                <c:pt idx="125">
                  <c:v>30.389999999999997</c:v>
                </c:pt>
                <c:pt idx="126">
                  <c:v>30.389999999999997</c:v>
                </c:pt>
                <c:pt idx="127">
                  <c:v>30.389999999999997</c:v>
                </c:pt>
                <c:pt idx="128">
                  <c:v>30.389999999999997</c:v>
                </c:pt>
                <c:pt idx="129">
                  <c:v>30.389999999999997</c:v>
                </c:pt>
                <c:pt idx="130">
                  <c:v>30.389999999999997</c:v>
                </c:pt>
                <c:pt idx="131">
                  <c:v>30.389999999999997</c:v>
                </c:pt>
                <c:pt idx="132">
                  <c:v>30.389999999999997</c:v>
                </c:pt>
                <c:pt idx="133">
                  <c:v>30.389999999999997</c:v>
                </c:pt>
                <c:pt idx="134">
                  <c:v>30.389999999999997</c:v>
                </c:pt>
                <c:pt idx="135">
                  <c:v>30.389999999999997</c:v>
                </c:pt>
                <c:pt idx="136">
                  <c:v>30.389999999999997</c:v>
                </c:pt>
                <c:pt idx="137">
                  <c:v>30.389999999999997</c:v>
                </c:pt>
                <c:pt idx="138">
                  <c:v>30.389999999999997</c:v>
                </c:pt>
                <c:pt idx="139">
                  <c:v>30.389999999999997</c:v>
                </c:pt>
                <c:pt idx="140">
                  <c:v>30.389999999999997</c:v>
                </c:pt>
                <c:pt idx="141">
                  <c:v>30.389999999999997</c:v>
                </c:pt>
                <c:pt idx="142">
                  <c:v>30.389999999999997</c:v>
                </c:pt>
                <c:pt idx="143">
                  <c:v>30.389999999999997</c:v>
                </c:pt>
                <c:pt idx="144">
                  <c:v>30.389999999999997</c:v>
                </c:pt>
                <c:pt idx="145">
                  <c:v>30.389999999999997</c:v>
                </c:pt>
                <c:pt idx="146">
                  <c:v>30.389999999999997</c:v>
                </c:pt>
                <c:pt idx="147">
                  <c:v>30.389999999999997</c:v>
                </c:pt>
                <c:pt idx="148">
                  <c:v>30.389999999999997</c:v>
                </c:pt>
                <c:pt idx="149">
                  <c:v>30.389999999999997</c:v>
                </c:pt>
                <c:pt idx="150">
                  <c:v>30.389999999999997</c:v>
                </c:pt>
                <c:pt idx="151">
                  <c:v>30.389999999999997</c:v>
                </c:pt>
                <c:pt idx="152">
                  <c:v>30.389999999999997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E-4D3B-AE1D-BEA78A95D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16144"/>
        <c:axId val="860716976"/>
      </c:scatterChart>
      <c:valAx>
        <c:axId val="8607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16976"/>
        <c:crosses val="autoZero"/>
        <c:crossBetween val="midCat"/>
      </c:valAx>
      <c:valAx>
        <c:axId val="8607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Andhra!$B$10:$B$163</c:f>
              <c:numCache>
                <c:formatCode>0.00</c:formatCode>
                <c:ptCount val="154"/>
                <c:pt idx="0">
                  <c:v>584</c:v>
                </c:pt>
                <c:pt idx="1">
                  <c:v>607.85</c:v>
                </c:pt>
                <c:pt idx="2">
                  <c:v>607.79999999999995</c:v>
                </c:pt>
                <c:pt idx="3">
                  <c:v>607.75</c:v>
                </c:pt>
                <c:pt idx="4">
                  <c:v>607.65</c:v>
                </c:pt>
                <c:pt idx="5">
                  <c:v>607.5</c:v>
                </c:pt>
                <c:pt idx="6">
                  <c:v>607.4</c:v>
                </c:pt>
                <c:pt idx="7">
                  <c:v>607.35</c:v>
                </c:pt>
                <c:pt idx="8">
                  <c:v>607.29999999999995</c:v>
                </c:pt>
                <c:pt idx="9">
                  <c:v>607.25</c:v>
                </c:pt>
                <c:pt idx="10">
                  <c:v>607.25</c:v>
                </c:pt>
                <c:pt idx="11">
                  <c:v>607.15</c:v>
                </c:pt>
                <c:pt idx="12">
                  <c:v>607.1</c:v>
                </c:pt>
                <c:pt idx="13">
                  <c:v>607.15</c:v>
                </c:pt>
                <c:pt idx="14">
                  <c:v>607.1</c:v>
                </c:pt>
                <c:pt idx="15">
                  <c:v>607.04999999999995</c:v>
                </c:pt>
                <c:pt idx="16">
                  <c:v>607</c:v>
                </c:pt>
                <c:pt idx="17">
                  <c:v>607</c:v>
                </c:pt>
                <c:pt idx="18">
                  <c:v>607</c:v>
                </c:pt>
                <c:pt idx="19">
                  <c:v>607</c:v>
                </c:pt>
                <c:pt idx="20">
                  <c:v>606.95000000000005</c:v>
                </c:pt>
                <c:pt idx="21">
                  <c:v>606.95000000000005</c:v>
                </c:pt>
                <c:pt idx="22">
                  <c:v>606.95000000000005</c:v>
                </c:pt>
                <c:pt idx="23">
                  <c:v>606.95000000000005</c:v>
                </c:pt>
                <c:pt idx="24">
                  <c:v>606.95000000000005</c:v>
                </c:pt>
                <c:pt idx="25">
                  <c:v>607.04999999999995</c:v>
                </c:pt>
                <c:pt idx="26">
                  <c:v>607.4</c:v>
                </c:pt>
                <c:pt idx="27">
                  <c:v>607.5</c:v>
                </c:pt>
                <c:pt idx="28">
                  <c:v>607.95000000000005</c:v>
                </c:pt>
                <c:pt idx="29">
                  <c:v>608.29999999999995</c:v>
                </c:pt>
                <c:pt idx="30">
                  <c:v>609</c:v>
                </c:pt>
                <c:pt idx="31">
                  <c:v>609.5</c:v>
                </c:pt>
                <c:pt idx="32">
                  <c:v>609.79999999999995</c:v>
                </c:pt>
                <c:pt idx="33">
                  <c:v>610.04999999999995</c:v>
                </c:pt>
                <c:pt idx="34">
                  <c:v>610.25</c:v>
                </c:pt>
                <c:pt idx="35">
                  <c:v>610.4</c:v>
                </c:pt>
                <c:pt idx="36">
                  <c:v>610.5</c:v>
                </c:pt>
                <c:pt idx="37">
                  <c:v>610.6</c:v>
                </c:pt>
                <c:pt idx="38">
                  <c:v>610.70000000000005</c:v>
                </c:pt>
                <c:pt idx="39">
                  <c:v>610.75</c:v>
                </c:pt>
                <c:pt idx="40">
                  <c:v>610.75</c:v>
                </c:pt>
                <c:pt idx="41">
                  <c:v>610.79999999999995</c:v>
                </c:pt>
                <c:pt idx="42">
                  <c:v>610.85</c:v>
                </c:pt>
                <c:pt idx="43">
                  <c:v>610.85</c:v>
                </c:pt>
                <c:pt idx="44">
                  <c:v>611.70000000000005</c:v>
                </c:pt>
                <c:pt idx="45">
                  <c:v>612.5</c:v>
                </c:pt>
                <c:pt idx="46">
                  <c:v>613.04999999999995</c:v>
                </c:pt>
                <c:pt idx="47">
                  <c:v>613.4</c:v>
                </c:pt>
                <c:pt idx="48">
                  <c:v>613.79999999999995</c:v>
                </c:pt>
                <c:pt idx="49">
                  <c:v>614</c:v>
                </c:pt>
                <c:pt idx="50">
                  <c:v>614</c:v>
                </c:pt>
                <c:pt idx="51">
                  <c:v>614</c:v>
                </c:pt>
                <c:pt idx="52">
                  <c:v>614</c:v>
                </c:pt>
                <c:pt idx="53">
                  <c:v>614</c:v>
                </c:pt>
                <c:pt idx="54">
                  <c:v>614</c:v>
                </c:pt>
                <c:pt idx="55">
                  <c:v>614</c:v>
                </c:pt>
                <c:pt idx="56">
                  <c:v>614</c:v>
                </c:pt>
                <c:pt idx="57">
                  <c:v>614</c:v>
                </c:pt>
                <c:pt idx="58">
                  <c:v>614</c:v>
                </c:pt>
                <c:pt idx="59">
                  <c:v>614</c:v>
                </c:pt>
                <c:pt idx="60">
                  <c:v>614</c:v>
                </c:pt>
                <c:pt idx="61">
                  <c:v>614</c:v>
                </c:pt>
                <c:pt idx="62">
                  <c:v>614</c:v>
                </c:pt>
                <c:pt idx="63">
                  <c:v>614</c:v>
                </c:pt>
                <c:pt idx="64">
                  <c:v>614</c:v>
                </c:pt>
                <c:pt idx="65">
                  <c:v>614</c:v>
                </c:pt>
                <c:pt idx="66">
                  <c:v>614</c:v>
                </c:pt>
                <c:pt idx="67">
                  <c:v>614</c:v>
                </c:pt>
                <c:pt idx="68">
                  <c:v>614</c:v>
                </c:pt>
                <c:pt idx="69">
                  <c:v>614</c:v>
                </c:pt>
                <c:pt idx="70">
                  <c:v>614</c:v>
                </c:pt>
                <c:pt idx="71">
                  <c:v>614</c:v>
                </c:pt>
                <c:pt idx="72">
                  <c:v>614</c:v>
                </c:pt>
                <c:pt idx="73">
                  <c:v>614</c:v>
                </c:pt>
                <c:pt idx="74">
                  <c:v>614</c:v>
                </c:pt>
                <c:pt idx="75">
                  <c:v>614</c:v>
                </c:pt>
                <c:pt idx="76">
                  <c:v>614</c:v>
                </c:pt>
                <c:pt idx="77">
                  <c:v>614</c:v>
                </c:pt>
                <c:pt idx="78">
                  <c:v>614</c:v>
                </c:pt>
                <c:pt idx="79">
                  <c:v>614</c:v>
                </c:pt>
                <c:pt idx="80">
                  <c:v>614</c:v>
                </c:pt>
                <c:pt idx="81">
                  <c:v>614</c:v>
                </c:pt>
                <c:pt idx="82">
                  <c:v>614</c:v>
                </c:pt>
                <c:pt idx="83">
                  <c:v>614</c:v>
                </c:pt>
                <c:pt idx="84">
                  <c:v>614</c:v>
                </c:pt>
                <c:pt idx="85">
                  <c:v>614</c:v>
                </c:pt>
                <c:pt idx="86">
                  <c:v>614</c:v>
                </c:pt>
                <c:pt idx="87">
                  <c:v>614</c:v>
                </c:pt>
                <c:pt idx="88">
                  <c:v>614</c:v>
                </c:pt>
                <c:pt idx="89">
                  <c:v>614</c:v>
                </c:pt>
                <c:pt idx="90">
                  <c:v>614</c:v>
                </c:pt>
                <c:pt idx="91">
                  <c:v>614</c:v>
                </c:pt>
                <c:pt idx="92">
                  <c:v>614</c:v>
                </c:pt>
                <c:pt idx="93">
                  <c:v>614</c:v>
                </c:pt>
                <c:pt idx="94">
                  <c:v>614</c:v>
                </c:pt>
                <c:pt idx="95">
                  <c:v>614</c:v>
                </c:pt>
                <c:pt idx="96">
                  <c:v>614</c:v>
                </c:pt>
                <c:pt idx="97">
                  <c:v>614</c:v>
                </c:pt>
                <c:pt idx="98">
                  <c:v>614</c:v>
                </c:pt>
                <c:pt idx="99">
                  <c:v>614</c:v>
                </c:pt>
                <c:pt idx="100">
                  <c:v>614</c:v>
                </c:pt>
                <c:pt idx="101">
                  <c:v>614</c:v>
                </c:pt>
                <c:pt idx="102">
                  <c:v>614</c:v>
                </c:pt>
                <c:pt idx="103">
                  <c:v>614</c:v>
                </c:pt>
                <c:pt idx="104">
                  <c:v>614</c:v>
                </c:pt>
                <c:pt idx="105">
                  <c:v>614</c:v>
                </c:pt>
                <c:pt idx="106">
                  <c:v>614</c:v>
                </c:pt>
                <c:pt idx="107">
                  <c:v>614</c:v>
                </c:pt>
                <c:pt idx="108">
                  <c:v>614</c:v>
                </c:pt>
                <c:pt idx="109">
                  <c:v>614</c:v>
                </c:pt>
                <c:pt idx="110">
                  <c:v>614</c:v>
                </c:pt>
                <c:pt idx="111">
                  <c:v>614</c:v>
                </c:pt>
                <c:pt idx="112">
                  <c:v>614</c:v>
                </c:pt>
                <c:pt idx="113">
                  <c:v>614</c:v>
                </c:pt>
                <c:pt idx="114">
                  <c:v>614</c:v>
                </c:pt>
                <c:pt idx="115">
                  <c:v>614</c:v>
                </c:pt>
                <c:pt idx="116">
                  <c:v>614</c:v>
                </c:pt>
                <c:pt idx="117">
                  <c:v>614</c:v>
                </c:pt>
                <c:pt idx="118">
                  <c:v>614</c:v>
                </c:pt>
                <c:pt idx="119">
                  <c:v>614</c:v>
                </c:pt>
                <c:pt idx="120">
                  <c:v>614</c:v>
                </c:pt>
                <c:pt idx="121">
                  <c:v>614</c:v>
                </c:pt>
                <c:pt idx="122">
                  <c:v>614</c:v>
                </c:pt>
                <c:pt idx="123">
                  <c:v>614</c:v>
                </c:pt>
                <c:pt idx="124">
                  <c:v>614</c:v>
                </c:pt>
                <c:pt idx="125">
                  <c:v>614</c:v>
                </c:pt>
                <c:pt idx="126">
                  <c:v>614</c:v>
                </c:pt>
                <c:pt idx="127">
                  <c:v>614</c:v>
                </c:pt>
                <c:pt idx="128">
                  <c:v>614</c:v>
                </c:pt>
                <c:pt idx="129">
                  <c:v>614</c:v>
                </c:pt>
                <c:pt idx="130">
                  <c:v>614</c:v>
                </c:pt>
                <c:pt idx="131">
                  <c:v>614</c:v>
                </c:pt>
                <c:pt idx="132">
                  <c:v>614</c:v>
                </c:pt>
                <c:pt idx="133">
                  <c:v>614</c:v>
                </c:pt>
                <c:pt idx="134">
                  <c:v>614</c:v>
                </c:pt>
                <c:pt idx="135">
                  <c:v>614</c:v>
                </c:pt>
                <c:pt idx="136">
                  <c:v>614</c:v>
                </c:pt>
                <c:pt idx="137">
                  <c:v>614</c:v>
                </c:pt>
                <c:pt idx="138">
                  <c:v>614</c:v>
                </c:pt>
                <c:pt idx="139">
                  <c:v>614</c:v>
                </c:pt>
                <c:pt idx="140">
                  <c:v>614</c:v>
                </c:pt>
                <c:pt idx="141">
                  <c:v>614</c:v>
                </c:pt>
                <c:pt idx="142">
                  <c:v>614</c:v>
                </c:pt>
                <c:pt idx="143">
                  <c:v>614</c:v>
                </c:pt>
                <c:pt idx="144">
                  <c:v>614</c:v>
                </c:pt>
                <c:pt idx="145">
                  <c:v>614</c:v>
                </c:pt>
                <c:pt idx="146">
                  <c:v>614</c:v>
                </c:pt>
                <c:pt idx="147">
                  <c:v>614</c:v>
                </c:pt>
                <c:pt idx="148">
                  <c:v>614</c:v>
                </c:pt>
                <c:pt idx="149">
                  <c:v>614</c:v>
                </c:pt>
                <c:pt idx="150">
                  <c:v>614</c:v>
                </c:pt>
                <c:pt idx="151">
                  <c:v>614</c:v>
                </c:pt>
                <c:pt idx="152">
                  <c:v>614</c:v>
                </c:pt>
                <c:pt idx="153">
                  <c:v>614</c:v>
                </c:pt>
              </c:numCache>
            </c:numRef>
          </c:xVal>
          <c:yVal>
            <c:numRef>
              <c:f>Andhra!$D$10:$D$163</c:f>
              <c:numCache>
                <c:formatCode>0.00</c:formatCode>
                <c:ptCount val="154"/>
                <c:pt idx="0">
                  <c:v>0</c:v>
                </c:pt>
                <c:pt idx="1">
                  <c:v>44.4</c:v>
                </c:pt>
                <c:pt idx="2">
                  <c:v>44.16</c:v>
                </c:pt>
                <c:pt idx="3">
                  <c:v>43.91</c:v>
                </c:pt>
                <c:pt idx="4">
                  <c:v>43.41</c:v>
                </c:pt>
                <c:pt idx="5">
                  <c:v>42.669999999999995</c:v>
                </c:pt>
                <c:pt idx="6">
                  <c:v>42.16</c:v>
                </c:pt>
                <c:pt idx="7">
                  <c:v>41.91</c:v>
                </c:pt>
                <c:pt idx="8">
                  <c:v>41.66</c:v>
                </c:pt>
                <c:pt idx="9">
                  <c:v>41.41</c:v>
                </c:pt>
                <c:pt idx="10">
                  <c:v>41.41</c:v>
                </c:pt>
                <c:pt idx="11">
                  <c:v>40.919999999999995</c:v>
                </c:pt>
                <c:pt idx="12">
                  <c:v>40.669999999999995</c:v>
                </c:pt>
                <c:pt idx="13">
                  <c:v>40.919999999999995</c:v>
                </c:pt>
                <c:pt idx="14">
                  <c:v>40.669999999999995</c:v>
                </c:pt>
                <c:pt idx="15">
                  <c:v>40.419999999999995</c:v>
                </c:pt>
                <c:pt idx="16">
                  <c:v>40.169999999999995</c:v>
                </c:pt>
                <c:pt idx="17">
                  <c:v>40.169999999999995</c:v>
                </c:pt>
                <c:pt idx="18">
                  <c:v>40.169999999999995</c:v>
                </c:pt>
                <c:pt idx="19">
                  <c:v>40.169999999999995</c:v>
                </c:pt>
                <c:pt idx="20">
                  <c:v>39.94</c:v>
                </c:pt>
                <c:pt idx="21">
                  <c:v>39.94</c:v>
                </c:pt>
                <c:pt idx="22">
                  <c:v>39.94</c:v>
                </c:pt>
                <c:pt idx="23">
                  <c:v>39.94</c:v>
                </c:pt>
                <c:pt idx="24">
                  <c:v>39.94</c:v>
                </c:pt>
                <c:pt idx="25">
                  <c:v>40.419999999999995</c:v>
                </c:pt>
                <c:pt idx="26">
                  <c:v>42.16</c:v>
                </c:pt>
                <c:pt idx="27">
                  <c:v>42.66</c:v>
                </c:pt>
                <c:pt idx="28">
                  <c:v>44.9</c:v>
                </c:pt>
                <c:pt idx="29">
                  <c:v>46.76</c:v>
                </c:pt>
                <c:pt idx="30">
                  <c:v>50.48</c:v>
                </c:pt>
                <c:pt idx="31">
                  <c:v>53.32</c:v>
                </c:pt>
                <c:pt idx="32">
                  <c:v>55.019999999999996</c:v>
                </c:pt>
                <c:pt idx="33">
                  <c:v>56.47</c:v>
                </c:pt>
                <c:pt idx="34">
                  <c:v>57.66</c:v>
                </c:pt>
                <c:pt idx="35">
                  <c:v>58.589999999999996</c:v>
                </c:pt>
                <c:pt idx="36">
                  <c:v>59.19</c:v>
                </c:pt>
                <c:pt idx="37">
                  <c:v>59.8</c:v>
                </c:pt>
                <c:pt idx="38">
                  <c:v>60.41</c:v>
                </c:pt>
                <c:pt idx="39">
                  <c:v>60.71</c:v>
                </c:pt>
                <c:pt idx="40">
                  <c:v>60.71</c:v>
                </c:pt>
                <c:pt idx="41">
                  <c:v>61.01</c:v>
                </c:pt>
                <c:pt idx="42">
                  <c:v>61.309999999999995</c:v>
                </c:pt>
                <c:pt idx="43">
                  <c:v>61.309999999999995</c:v>
                </c:pt>
                <c:pt idx="44">
                  <c:v>66.739999999999995</c:v>
                </c:pt>
                <c:pt idx="45">
                  <c:v>72.099999999999994</c:v>
                </c:pt>
                <c:pt idx="46">
                  <c:v>75.88</c:v>
                </c:pt>
                <c:pt idx="47">
                  <c:v>78.41</c:v>
                </c:pt>
                <c:pt idx="48">
                  <c:v>81.3</c:v>
                </c:pt>
                <c:pt idx="49">
                  <c:v>82.74</c:v>
                </c:pt>
                <c:pt idx="50">
                  <c:v>82.74</c:v>
                </c:pt>
                <c:pt idx="51">
                  <c:v>82.74</c:v>
                </c:pt>
                <c:pt idx="52">
                  <c:v>82.74</c:v>
                </c:pt>
                <c:pt idx="53">
                  <c:v>82.74</c:v>
                </c:pt>
                <c:pt idx="54">
                  <c:v>82.74</c:v>
                </c:pt>
                <c:pt idx="55">
                  <c:v>82.74</c:v>
                </c:pt>
                <c:pt idx="56">
                  <c:v>82.74</c:v>
                </c:pt>
                <c:pt idx="57">
                  <c:v>82.74</c:v>
                </c:pt>
                <c:pt idx="58">
                  <c:v>82.74</c:v>
                </c:pt>
                <c:pt idx="59">
                  <c:v>82.74</c:v>
                </c:pt>
                <c:pt idx="60">
                  <c:v>82.74</c:v>
                </c:pt>
                <c:pt idx="61">
                  <c:v>82.74</c:v>
                </c:pt>
                <c:pt idx="62">
                  <c:v>82.74</c:v>
                </c:pt>
                <c:pt idx="63">
                  <c:v>82.74</c:v>
                </c:pt>
                <c:pt idx="64">
                  <c:v>82.74</c:v>
                </c:pt>
                <c:pt idx="65">
                  <c:v>82.74</c:v>
                </c:pt>
                <c:pt idx="66">
                  <c:v>82.74</c:v>
                </c:pt>
                <c:pt idx="67">
                  <c:v>82.74</c:v>
                </c:pt>
                <c:pt idx="68">
                  <c:v>82.74</c:v>
                </c:pt>
                <c:pt idx="69">
                  <c:v>82.74</c:v>
                </c:pt>
                <c:pt idx="70">
                  <c:v>82.74</c:v>
                </c:pt>
                <c:pt idx="71">
                  <c:v>82.74</c:v>
                </c:pt>
                <c:pt idx="72">
                  <c:v>82.74</c:v>
                </c:pt>
                <c:pt idx="73">
                  <c:v>82.74</c:v>
                </c:pt>
                <c:pt idx="74">
                  <c:v>82.74</c:v>
                </c:pt>
                <c:pt idx="75">
                  <c:v>82.74</c:v>
                </c:pt>
                <c:pt idx="76">
                  <c:v>82.74</c:v>
                </c:pt>
                <c:pt idx="77">
                  <c:v>82.74</c:v>
                </c:pt>
                <c:pt idx="78">
                  <c:v>82.74</c:v>
                </c:pt>
                <c:pt idx="79">
                  <c:v>82.74</c:v>
                </c:pt>
                <c:pt idx="80">
                  <c:v>82.74</c:v>
                </c:pt>
                <c:pt idx="81">
                  <c:v>82.74</c:v>
                </c:pt>
                <c:pt idx="82">
                  <c:v>82.74</c:v>
                </c:pt>
                <c:pt idx="83">
                  <c:v>82.74</c:v>
                </c:pt>
                <c:pt idx="84">
                  <c:v>82.74</c:v>
                </c:pt>
                <c:pt idx="85">
                  <c:v>82.74</c:v>
                </c:pt>
                <c:pt idx="86">
                  <c:v>82.74</c:v>
                </c:pt>
                <c:pt idx="87">
                  <c:v>82.74</c:v>
                </c:pt>
                <c:pt idx="88">
                  <c:v>82.74</c:v>
                </c:pt>
                <c:pt idx="89">
                  <c:v>82.74</c:v>
                </c:pt>
                <c:pt idx="90">
                  <c:v>82.74</c:v>
                </c:pt>
                <c:pt idx="91">
                  <c:v>82.74</c:v>
                </c:pt>
                <c:pt idx="92">
                  <c:v>82.74</c:v>
                </c:pt>
                <c:pt idx="93">
                  <c:v>82.74</c:v>
                </c:pt>
                <c:pt idx="94">
                  <c:v>82.74</c:v>
                </c:pt>
                <c:pt idx="95">
                  <c:v>82.74</c:v>
                </c:pt>
                <c:pt idx="96">
                  <c:v>82.74</c:v>
                </c:pt>
                <c:pt idx="97">
                  <c:v>82.74</c:v>
                </c:pt>
                <c:pt idx="98">
                  <c:v>82.74</c:v>
                </c:pt>
                <c:pt idx="99">
                  <c:v>82.74</c:v>
                </c:pt>
                <c:pt idx="100">
                  <c:v>82.74</c:v>
                </c:pt>
                <c:pt idx="101">
                  <c:v>82.74</c:v>
                </c:pt>
                <c:pt idx="102">
                  <c:v>82.74</c:v>
                </c:pt>
                <c:pt idx="103">
                  <c:v>82.74</c:v>
                </c:pt>
                <c:pt idx="104">
                  <c:v>82.74</c:v>
                </c:pt>
                <c:pt idx="105">
                  <c:v>82.74</c:v>
                </c:pt>
                <c:pt idx="106">
                  <c:v>82.74</c:v>
                </c:pt>
                <c:pt idx="107">
                  <c:v>82.74</c:v>
                </c:pt>
                <c:pt idx="108">
                  <c:v>82.74</c:v>
                </c:pt>
                <c:pt idx="109">
                  <c:v>82.74</c:v>
                </c:pt>
                <c:pt idx="110">
                  <c:v>82.74</c:v>
                </c:pt>
                <c:pt idx="111">
                  <c:v>82.74</c:v>
                </c:pt>
                <c:pt idx="112">
                  <c:v>82.74</c:v>
                </c:pt>
                <c:pt idx="113">
                  <c:v>82.74</c:v>
                </c:pt>
                <c:pt idx="114">
                  <c:v>82.74</c:v>
                </c:pt>
                <c:pt idx="115">
                  <c:v>82.74</c:v>
                </c:pt>
                <c:pt idx="116">
                  <c:v>82.74</c:v>
                </c:pt>
                <c:pt idx="117">
                  <c:v>82.74</c:v>
                </c:pt>
                <c:pt idx="118">
                  <c:v>82.74</c:v>
                </c:pt>
                <c:pt idx="119">
                  <c:v>82.74</c:v>
                </c:pt>
                <c:pt idx="120">
                  <c:v>82.74</c:v>
                </c:pt>
                <c:pt idx="121">
                  <c:v>82.74</c:v>
                </c:pt>
                <c:pt idx="122">
                  <c:v>82.74</c:v>
                </c:pt>
                <c:pt idx="123">
                  <c:v>82.74</c:v>
                </c:pt>
                <c:pt idx="124">
                  <c:v>82.74</c:v>
                </c:pt>
                <c:pt idx="125">
                  <c:v>82.74</c:v>
                </c:pt>
                <c:pt idx="126">
                  <c:v>82.74</c:v>
                </c:pt>
                <c:pt idx="127">
                  <c:v>82.74</c:v>
                </c:pt>
                <c:pt idx="128">
                  <c:v>82.74</c:v>
                </c:pt>
                <c:pt idx="129">
                  <c:v>82.74</c:v>
                </c:pt>
                <c:pt idx="130">
                  <c:v>82.74</c:v>
                </c:pt>
                <c:pt idx="131">
                  <c:v>82.74</c:v>
                </c:pt>
                <c:pt idx="132">
                  <c:v>82.74</c:v>
                </c:pt>
                <c:pt idx="133">
                  <c:v>82.74</c:v>
                </c:pt>
                <c:pt idx="134">
                  <c:v>82.74</c:v>
                </c:pt>
                <c:pt idx="135">
                  <c:v>82.74</c:v>
                </c:pt>
                <c:pt idx="136">
                  <c:v>82.74</c:v>
                </c:pt>
                <c:pt idx="137">
                  <c:v>82.74</c:v>
                </c:pt>
                <c:pt idx="138">
                  <c:v>82.74</c:v>
                </c:pt>
                <c:pt idx="139">
                  <c:v>82.74</c:v>
                </c:pt>
                <c:pt idx="140">
                  <c:v>82.74</c:v>
                </c:pt>
                <c:pt idx="141">
                  <c:v>82.74</c:v>
                </c:pt>
                <c:pt idx="142">
                  <c:v>82.74</c:v>
                </c:pt>
                <c:pt idx="143">
                  <c:v>82.74</c:v>
                </c:pt>
                <c:pt idx="144">
                  <c:v>82.74</c:v>
                </c:pt>
                <c:pt idx="145">
                  <c:v>82.74</c:v>
                </c:pt>
                <c:pt idx="146">
                  <c:v>82.74</c:v>
                </c:pt>
                <c:pt idx="147">
                  <c:v>82.74</c:v>
                </c:pt>
                <c:pt idx="148">
                  <c:v>82.74</c:v>
                </c:pt>
                <c:pt idx="149">
                  <c:v>82.74</c:v>
                </c:pt>
                <c:pt idx="150">
                  <c:v>82.74</c:v>
                </c:pt>
                <c:pt idx="151">
                  <c:v>82.74</c:v>
                </c:pt>
                <c:pt idx="152">
                  <c:v>82.74</c:v>
                </c:pt>
                <c:pt idx="153">
                  <c:v>82.74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7-46DD-A13B-801A71EF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16560"/>
        <c:axId val="860705744"/>
      </c:scatterChart>
      <c:valAx>
        <c:axId val="8607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05744"/>
        <c:crosses val="autoZero"/>
        <c:crossBetween val="midCat"/>
      </c:valAx>
      <c:valAx>
        <c:axId val="8607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Pawana!$B$10:$B$163</c:f>
              <c:numCache>
                <c:formatCode>0.00</c:formatCode>
                <c:ptCount val="154"/>
                <c:pt idx="0">
                  <c:v>588.4000244140625</c:v>
                </c:pt>
                <c:pt idx="1">
                  <c:v>602.89</c:v>
                </c:pt>
                <c:pt idx="2">
                  <c:v>602.83000000000004</c:v>
                </c:pt>
                <c:pt idx="3">
                  <c:v>602.77</c:v>
                </c:pt>
                <c:pt idx="4">
                  <c:v>602.71</c:v>
                </c:pt>
                <c:pt idx="5">
                  <c:v>602.65</c:v>
                </c:pt>
                <c:pt idx="6">
                  <c:v>602.59</c:v>
                </c:pt>
                <c:pt idx="7">
                  <c:v>602.53</c:v>
                </c:pt>
                <c:pt idx="8">
                  <c:v>602.47</c:v>
                </c:pt>
                <c:pt idx="9">
                  <c:v>602.41</c:v>
                </c:pt>
                <c:pt idx="10">
                  <c:v>602.34</c:v>
                </c:pt>
                <c:pt idx="11">
                  <c:v>602.28</c:v>
                </c:pt>
                <c:pt idx="12">
                  <c:v>602.22</c:v>
                </c:pt>
                <c:pt idx="13">
                  <c:v>602.16</c:v>
                </c:pt>
                <c:pt idx="14">
                  <c:v>602.1</c:v>
                </c:pt>
                <c:pt idx="15">
                  <c:v>602.04</c:v>
                </c:pt>
                <c:pt idx="16">
                  <c:v>601.98</c:v>
                </c:pt>
                <c:pt idx="17">
                  <c:v>601.91</c:v>
                </c:pt>
                <c:pt idx="18">
                  <c:v>601.86</c:v>
                </c:pt>
                <c:pt idx="19">
                  <c:v>601.79999999999995</c:v>
                </c:pt>
                <c:pt idx="20">
                  <c:v>601.74</c:v>
                </c:pt>
                <c:pt idx="21">
                  <c:v>601.66999999999996</c:v>
                </c:pt>
                <c:pt idx="22">
                  <c:v>601.61</c:v>
                </c:pt>
                <c:pt idx="23">
                  <c:v>601.54999999999995</c:v>
                </c:pt>
                <c:pt idx="24">
                  <c:v>601.49</c:v>
                </c:pt>
                <c:pt idx="25">
                  <c:v>601.42999999999995</c:v>
                </c:pt>
                <c:pt idx="26">
                  <c:v>602.04</c:v>
                </c:pt>
                <c:pt idx="27">
                  <c:v>602.25</c:v>
                </c:pt>
                <c:pt idx="28">
                  <c:v>602.71</c:v>
                </c:pt>
                <c:pt idx="29">
                  <c:v>603.08000000000004</c:v>
                </c:pt>
                <c:pt idx="30">
                  <c:v>603.5</c:v>
                </c:pt>
                <c:pt idx="31">
                  <c:v>604.16999999999996</c:v>
                </c:pt>
                <c:pt idx="32">
                  <c:v>604.41999999999996</c:v>
                </c:pt>
                <c:pt idx="33">
                  <c:v>604.78</c:v>
                </c:pt>
                <c:pt idx="34">
                  <c:v>605.03</c:v>
                </c:pt>
                <c:pt idx="35">
                  <c:v>605.27</c:v>
                </c:pt>
                <c:pt idx="36">
                  <c:v>605.45000000000005</c:v>
                </c:pt>
                <c:pt idx="37">
                  <c:v>605.70000000000005</c:v>
                </c:pt>
                <c:pt idx="38">
                  <c:v>605.97</c:v>
                </c:pt>
                <c:pt idx="39">
                  <c:v>606.12</c:v>
                </c:pt>
                <c:pt idx="40">
                  <c:v>606.15</c:v>
                </c:pt>
                <c:pt idx="41">
                  <c:v>606.19000000000005</c:v>
                </c:pt>
                <c:pt idx="42">
                  <c:v>606.58000000000004</c:v>
                </c:pt>
                <c:pt idx="43">
                  <c:v>606.61</c:v>
                </c:pt>
                <c:pt idx="44">
                  <c:v>607.04</c:v>
                </c:pt>
                <c:pt idx="45">
                  <c:v>607.71</c:v>
                </c:pt>
                <c:pt idx="46">
                  <c:v>608.38</c:v>
                </c:pt>
                <c:pt idx="47">
                  <c:v>608.92999999999995</c:v>
                </c:pt>
                <c:pt idx="48">
                  <c:v>609.48</c:v>
                </c:pt>
                <c:pt idx="49">
                  <c:v>609.80999999999995</c:v>
                </c:pt>
                <c:pt idx="50">
                  <c:v>610.12</c:v>
                </c:pt>
                <c:pt idx="51">
                  <c:v>610.51</c:v>
                </c:pt>
                <c:pt idx="52">
                  <c:v>611.28</c:v>
                </c:pt>
                <c:pt idx="53">
                  <c:v>611.64</c:v>
                </c:pt>
                <c:pt idx="54">
                  <c:v>612.07000000000005</c:v>
                </c:pt>
                <c:pt idx="55">
                  <c:v>612.34</c:v>
                </c:pt>
                <c:pt idx="56">
                  <c:v>612.42999999999995</c:v>
                </c:pt>
                <c:pt idx="57">
                  <c:v>612.53</c:v>
                </c:pt>
                <c:pt idx="58">
                  <c:v>612.67999999999995</c:v>
                </c:pt>
                <c:pt idx="59">
                  <c:v>612.89</c:v>
                </c:pt>
                <c:pt idx="60">
                  <c:v>612.95000000000005</c:v>
                </c:pt>
                <c:pt idx="61">
                  <c:v>612.89</c:v>
                </c:pt>
                <c:pt idx="62">
                  <c:v>612.86</c:v>
                </c:pt>
                <c:pt idx="63">
                  <c:v>612.79999999999995</c:v>
                </c:pt>
                <c:pt idx="64">
                  <c:v>612.77</c:v>
                </c:pt>
                <c:pt idx="65">
                  <c:v>612.83000000000004</c:v>
                </c:pt>
                <c:pt idx="66">
                  <c:v>612.91999999999996</c:v>
                </c:pt>
                <c:pt idx="67">
                  <c:v>612.98</c:v>
                </c:pt>
                <c:pt idx="68">
                  <c:v>613.07000000000005</c:v>
                </c:pt>
                <c:pt idx="69">
                  <c:v>613.07000000000005</c:v>
                </c:pt>
                <c:pt idx="70">
                  <c:v>613.07000000000005</c:v>
                </c:pt>
                <c:pt idx="71">
                  <c:v>613.1</c:v>
                </c:pt>
                <c:pt idx="72">
                  <c:v>613.13</c:v>
                </c:pt>
                <c:pt idx="73">
                  <c:v>613.20000000000005</c:v>
                </c:pt>
                <c:pt idx="74">
                  <c:v>613.26</c:v>
                </c:pt>
                <c:pt idx="75">
                  <c:v>613.26</c:v>
                </c:pt>
                <c:pt idx="76">
                  <c:v>613.26</c:v>
                </c:pt>
                <c:pt idx="77">
                  <c:v>613.26</c:v>
                </c:pt>
                <c:pt idx="78">
                  <c:v>613.26</c:v>
                </c:pt>
                <c:pt idx="79">
                  <c:v>613.26</c:v>
                </c:pt>
                <c:pt idx="80">
                  <c:v>613.26</c:v>
                </c:pt>
                <c:pt idx="81">
                  <c:v>613.26</c:v>
                </c:pt>
                <c:pt idx="82">
                  <c:v>613.26</c:v>
                </c:pt>
                <c:pt idx="83">
                  <c:v>613.26</c:v>
                </c:pt>
                <c:pt idx="84">
                  <c:v>613.26</c:v>
                </c:pt>
                <c:pt idx="85">
                  <c:v>613.26</c:v>
                </c:pt>
                <c:pt idx="86">
                  <c:v>613.26</c:v>
                </c:pt>
                <c:pt idx="87">
                  <c:v>613.26</c:v>
                </c:pt>
                <c:pt idx="88">
                  <c:v>613.26</c:v>
                </c:pt>
                <c:pt idx="89">
                  <c:v>613.26</c:v>
                </c:pt>
                <c:pt idx="90">
                  <c:v>613.26</c:v>
                </c:pt>
                <c:pt idx="91">
                  <c:v>613.26</c:v>
                </c:pt>
                <c:pt idx="92">
                  <c:v>613.26</c:v>
                </c:pt>
                <c:pt idx="93">
                  <c:v>613.26</c:v>
                </c:pt>
                <c:pt idx="94">
                  <c:v>613.26</c:v>
                </c:pt>
                <c:pt idx="95">
                  <c:v>613.26</c:v>
                </c:pt>
                <c:pt idx="96">
                  <c:v>613.26</c:v>
                </c:pt>
                <c:pt idx="97">
                  <c:v>613.26</c:v>
                </c:pt>
                <c:pt idx="98">
                  <c:v>613.26</c:v>
                </c:pt>
                <c:pt idx="99">
                  <c:v>613.26</c:v>
                </c:pt>
                <c:pt idx="100">
                  <c:v>613.26</c:v>
                </c:pt>
                <c:pt idx="101">
                  <c:v>613.26</c:v>
                </c:pt>
                <c:pt idx="102">
                  <c:v>613.26</c:v>
                </c:pt>
                <c:pt idx="103">
                  <c:v>613.26</c:v>
                </c:pt>
                <c:pt idx="104">
                  <c:v>613.26</c:v>
                </c:pt>
                <c:pt idx="105">
                  <c:v>613.26</c:v>
                </c:pt>
                <c:pt idx="106">
                  <c:v>613.26</c:v>
                </c:pt>
                <c:pt idx="107">
                  <c:v>613.26</c:v>
                </c:pt>
                <c:pt idx="108">
                  <c:v>613.26</c:v>
                </c:pt>
                <c:pt idx="109">
                  <c:v>613.26</c:v>
                </c:pt>
                <c:pt idx="110">
                  <c:v>613.26</c:v>
                </c:pt>
                <c:pt idx="111">
                  <c:v>613.26</c:v>
                </c:pt>
                <c:pt idx="112">
                  <c:v>613.26</c:v>
                </c:pt>
                <c:pt idx="113">
                  <c:v>613.26</c:v>
                </c:pt>
                <c:pt idx="114">
                  <c:v>613.26</c:v>
                </c:pt>
                <c:pt idx="115">
                  <c:v>613.26</c:v>
                </c:pt>
                <c:pt idx="116">
                  <c:v>613.26</c:v>
                </c:pt>
                <c:pt idx="117">
                  <c:v>613.26</c:v>
                </c:pt>
                <c:pt idx="118">
                  <c:v>613.26</c:v>
                </c:pt>
                <c:pt idx="119">
                  <c:v>613.26</c:v>
                </c:pt>
                <c:pt idx="120">
                  <c:v>613.26</c:v>
                </c:pt>
                <c:pt idx="121">
                  <c:v>613.26</c:v>
                </c:pt>
                <c:pt idx="122">
                  <c:v>613.26</c:v>
                </c:pt>
                <c:pt idx="123">
                  <c:v>613.26</c:v>
                </c:pt>
                <c:pt idx="124">
                  <c:v>613.26</c:v>
                </c:pt>
                <c:pt idx="125">
                  <c:v>613.26</c:v>
                </c:pt>
                <c:pt idx="126">
                  <c:v>613.26</c:v>
                </c:pt>
                <c:pt idx="127">
                  <c:v>613.26</c:v>
                </c:pt>
                <c:pt idx="128">
                  <c:v>613.26</c:v>
                </c:pt>
                <c:pt idx="129">
                  <c:v>613.26</c:v>
                </c:pt>
                <c:pt idx="130">
                  <c:v>613.26</c:v>
                </c:pt>
                <c:pt idx="131">
                  <c:v>613.26</c:v>
                </c:pt>
                <c:pt idx="132">
                  <c:v>613.26</c:v>
                </c:pt>
                <c:pt idx="133">
                  <c:v>613.26</c:v>
                </c:pt>
                <c:pt idx="134">
                  <c:v>613.26</c:v>
                </c:pt>
                <c:pt idx="135">
                  <c:v>613.26</c:v>
                </c:pt>
                <c:pt idx="136">
                  <c:v>613.26</c:v>
                </c:pt>
                <c:pt idx="137">
                  <c:v>613.26</c:v>
                </c:pt>
                <c:pt idx="138">
                  <c:v>613.26</c:v>
                </c:pt>
                <c:pt idx="139">
                  <c:v>613.26</c:v>
                </c:pt>
                <c:pt idx="140">
                  <c:v>613.26</c:v>
                </c:pt>
                <c:pt idx="141">
                  <c:v>613.26</c:v>
                </c:pt>
                <c:pt idx="142">
                  <c:v>613.26</c:v>
                </c:pt>
                <c:pt idx="143">
                  <c:v>613.26</c:v>
                </c:pt>
                <c:pt idx="144">
                  <c:v>613.26</c:v>
                </c:pt>
                <c:pt idx="145">
                  <c:v>613.26</c:v>
                </c:pt>
                <c:pt idx="146">
                  <c:v>613.26</c:v>
                </c:pt>
                <c:pt idx="147">
                  <c:v>613.26</c:v>
                </c:pt>
                <c:pt idx="148">
                  <c:v>613.26</c:v>
                </c:pt>
                <c:pt idx="149">
                  <c:v>613.26</c:v>
                </c:pt>
                <c:pt idx="150">
                  <c:v>613.26</c:v>
                </c:pt>
                <c:pt idx="151">
                  <c:v>613.26</c:v>
                </c:pt>
                <c:pt idx="152">
                  <c:v>613.26</c:v>
                </c:pt>
                <c:pt idx="153">
                  <c:v>613.23</c:v>
                </c:pt>
              </c:numCache>
            </c:numRef>
          </c:xVal>
          <c:yVal>
            <c:numRef>
              <c:f>Pawana!$D$10:$D$163</c:f>
              <c:numCache>
                <c:formatCode>0.00</c:formatCode>
                <c:ptCount val="154"/>
                <c:pt idx="0">
                  <c:v>0</c:v>
                </c:pt>
                <c:pt idx="1">
                  <c:v>64.960000000000008</c:v>
                </c:pt>
                <c:pt idx="2">
                  <c:v>64.22999999999999</c:v>
                </c:pt>
                <c:pt idx="3">
                  <c:v>63.49</c:v>
                </c:pt>
                <c:pt idx="4">
                  <c:v>62.750000000000007</c:v>
                </c:pt>
                <c:pt idx="5">
                  <c:v>62.419999999999995</c:v>
                </c:pt>
                <c:pt idx="6">
                  <c:v>61.280000000000008</c:v>
                </c:pt>
                <c:pt idx="7">
                  <c:v>60.550000000000004</c:v>
                </c:pt>
                <c:pt idx="8">
                  <c:v>59.82</c:v>
                </c:pt>
                <c:pt idx="9">
                  <c:v>59.089999999999996</c:v>
                </c:pt>
                <c:pt idx="10">
                  <c:v>58.360000000000007</c:v>
                </c:pt>
                <c:pt idx="11">
                  <c:v>57.6</c:v>
                </c:pt>
                <c:pt idx="12">
                  <c:v>56.9</c:v>
                </c:pt>
                <c:pt idx="13">
                  <c:v>56.18</c:v>
                </c:pt>
                <c:pt idx="14">
                  <c:v>55.449999999999996</c:v>
                </c:pt>
                <c:pt idx="15">
                  <c:v>54.73</c:v>
                </c:pt>
                <c:pt idx="16">
                  <c:v>54.01</c:v>
                </c:pt>
                <c:pt idx="17">
                  <c:v>53.43</c:v>
                </c:pt>
                <c:pt idx="18">
                  <c:v>52.860000000000007</c:v>
                </c:pt>
                <c:pt idx="19">
                  <c:v>52.29</c:v>
                </c:pt>
                <c:pt idx="20">
                  <c:v>51.720000000000006</c:v>
                </c:pt>
                <c:pt idx="21">
                  <c:v>51.15</c:v>
                </c:pt>
                <c:pt idx="22">
                  <c:v>50.57</c:v>
                </c:pt>
                <c:pt idx="23">
                  <c:v>50.000000000000007</c:v>
                </c:pt>
                <c:pt idx="24">
                  <c:v>49.43</c:v>
                </c:pt>
                <c:pt idx="25">
                  <c:v>48.860000000000007</c:v>
                </c:pt>
                <c:pt idx="26">
                  <c:v>54.73</c:v>
                </c:pt>
                <c:pt idx="27">
                  <c:v>57.27</c:v>
                </c:pt>
                <c:pt idx="28">
                  <c:v>62.750000000000007</c:v>
                </c:pt>
                <c:pt idx="29">
                  <c:v>67.34</c:v>
                </c:pt>
                <c:pt idx="30">
                  <c:v>72.919999999999987</c:v>
                </c:pt>
                <c:pt idx="31">
                  <c:v>81.800000000000011</c:v>
                </c:pt>
                <c:pt idx="32">
                  <c:v>85.06</c:v>
                </c:pt>
                <c:pt idx="33">
                  <c:v>89.990000000000009</c:v>
                </c:pt>
                <c:pt idx="34">
                  <c:v>93.300000000000011</c:v>
                </c:pt>
                <c:pt idx="35">
                  <c:v>96.63</c:v>
                </c:pt>
                <c:pt idx="36">
                  <c:v>99.139999999999986</c:v>
                </c:pt>
                <c:pt idx="37">
                  <c:v>102.51999999999998</c:v>
                </c:pt>
                <c:pt idx="38">
                  <c:v>106.44999999999999</c:v>
                </c:pt>
                <c:pt idx="39">
                  <c:v>108.63999999999999</c:v>
                </c:pt>
                <c:pt idx="40">
                  <c:v>109.09</c:v>
                </c:pt>
                <c:pt idx="41">
                  <c:v>109.51999999999998</c:v>
                </c:pt>
                <c:pt idx="42">
                  <c:v>115.25999999999999</c:v>
                </c:pt>
                <c:pt idx="43">
                  <c:v>115.69999999999999</c:v>
                </c:pt>
                <c:pt idx="44">
                  <c:v>121.94</c:v>
                </c:pt>
                <c:pt idx="45">
                  <c:v>131.81</c:v>
                </c:pt>
                <c:pt idx="46">
                  <c:v>141.79</c:v>
                </c:pt>
                <c:pt idx="47">
                  <c:v>150.07</c:v>
                </c:pt>
                <c:pt idx="48">
                  <c:v>160.88</c:v>
                </c:pt>
                <c:pt idx="49">
                  <c:v>167.81</c:v>
                </c:pt>
                <c:pt idx="50">
                  <c:v>174.17</c:v>
                </c:pt>
                <c:pt idx="51">
                  <c:v>182.22</c:v>
                </c:pt>
                <c:pt idx="52">
                  <c:v>198.09</c:v>
                </c:pt>
                <c:pt idx="53">
                  <c:v>205.95</c:v>
                </c:pt>
                <c:pt idx="54">
                  <c:v>215.2</c:v>
                </c:pt>
                <c:pt idx="55">
                  <c:v>221.06</c:v>
                </c:pt>
                <c:pt idx="56">
                  <c:v>223.04</c:v>
                </c:pt>
                <c:pt idx="57">
                  <c:v>224.98999999999998</c:v>
                </c:pt>
                <c:pt idx="58">
                  <c:v>228.26000000000002</c:v>
                </c:pt>
                <c:pt idx="59">
                  <c:v>232.85999999999999</c:v>
                </c:pt>
                <c:pt idx="60">
                  <c:v>234.17</c:v>
                </c:pt>
                <c:pt idx="61">
                  <c:v>232.85999999999999</c:v>
                </c:pt>
                <c:pt idx="62">
                  <c:v>232.20000000000002</c:v>
                </c:pt>
                <c:pt idx="63">
                  <c:v>230.89000000000001</c:v>
                </c:pt>
                <c:pt idx="64">
                  <c:v>230.23</c:v>
                </c:pt>
                <c:pt idx="65">
                  <c:v>231.54</c:v>
                </c:pt>
                <c:pt idx="66">
                  <c:v>233.51000000000002</c:v>
                </c:pt>
                <c:pt idx="67">
                  <c:v>234.85</c:v>
                </c:pt>
                <c:pt idx="68">
                  <c:v>236.89000000000001</c:v>
                </c:pt>
                <c:pt idx="69">
                  <c:v>236.89000000000001</c:v>
                </c:pt>
                <c:pt idx="70">
                  <c:v>236.89000000000001</c:v>
                </c:pt>
                <c:pt idx="71">
                  <c:v>237.64000000000001</c:v>
                </c:pt>
                <c:pt idx="72">
                  <c:v>238.24999999999997</c:v>
                </c:pt>
                <c:pt idx="73">
                  <c:v>239.60999999999999</c:v>
                </c:pt>
                <c:pt idx="74">
                  <c:v>240.96</c:v>
                </c:pt>
                <c:pt idx="75">
                  <c:v>240.96</c:v>
                </c:pt>
                <c:pt idx="76">
                  <c:v>240.96</c:v>
                </c:pt>
                <c:pt idx="77">
                  <c:v>240.96</c:v>
                </c:pt>
                <c:pt idx="78">
                  <c:v>240.96</c:v>
                </c:pt>
                <c:pt idx="79">
                  <c:v>240.96</c:v>
                </c:pt>
                <c:pt idx="80">
                  <c:v>240.96</c:v>
                </c:pt>
                <c:pt idx="81">
                  <c:v>240.96</c:v>
                </c:pt>
                <c:pt idx="82">
                  <c:v>240.96</c:v>
                </c:pt>
                <c:pt idx="83">
                  <c:v>240.96</c:v>
                </c:pt>
                <c:pt idx="84">
                  <c:v>240.96</c:v>
                </c:pt>
                <c:pt idx="85">
                  <c:v>240.96</c:v>
                </c:pt>
                <c:pt idx="86">
                  <c:v>240.96</c:v>
                </c:pt>
                <c:pt idx="87">
                  <c:v>240.96</c:v>
                </c:pt>
                <c:pt idx="88">
                  <c:v>240.96</c:v>
                </c:pt>
                <c:pt idx="89">
                  <c:v>240.96</c:v>
                </c:pt>
                <c:pt idx="90">
                  <c:v>240.96</c:v>
                </c:pt>
                <c:pt idx="91">
                  <c:v>240.96</c:v>
                </c:pt>
                <c:pt idx="92">
                  <c:v>240.96</c:v>
                </c:pt>
                <c:pt idx="93">
                  <c:v>240.96</c:v>
                </c:pt>
                <c:pt idx="94">
                  <c:v>240.96</c:v>
                </c:pt>
                <c:pt idx="95">
                  <c:v>240.96</c:v>
                </c:pt>
                <c:pt idx="96">
                  <c:v>240.96</c:v>
                </c:pt>
                <c:pt idx="97">
                  <c:v>240.96</c:v>
                </c:pt>
                <c:pt idx="98">
                  <c:v>240.96</c:v>
                </c:pt>
                <c:pt idx="99">
                  <c:v>240.96</c:v>
                </c:pt>
                <c:pt idx="100">
                  <c:v>240.96</c:v>
                </c:pt>
                <c:pt idx="101">
                  <c:v>240.96</c:v>
                </c:pt>
                <c:pt idx="102">
                  <c:v>240.96</c:v>
                </c:pt>
                <c:pt idx="103">
                  <c:v>240.96</c:v>
                </c:pt>
                <c:pt idx="104">
                  <c:v>240.96</c:v>
                </c:pt>
                <c:pt idx="105">
                  <c:v>240.96</c:v>
                </c:pt>
                <c:pt idx="106">
                  <c:v>240.96</c:v>
                </c:pt>
                <c:pt idx="107">
                  <c:v>240.96</c:v>
                </c:pt>
                <c:pt idx="108">
                  <c:v>240.96</c:v>
                </c:pt>
                <c:pt idx="109">
                  <c:v>240.96</c:v>
                </c:pt>
                <c:pt idx="110">
                  <c:v>240.96</c:v>
                </c:pt>
                <c:pt idx="111">
                  <c:v>240.96</c:v>
                </c:pt>
                <c:pt idx="112">
                  <c:v>240.96</c:v>
                </c:pt>
                <c:pt idx="113">
                  <c:v>240.96</c:v>
                </c:pt>
                <c:pt idx="114">
                  <c:v>240.96</c:v>
                </c:pt>
                <c:pt idx="115">
                  <c:v>240.96</c:v>
                </c:pt>
                <c:pt idx="116">
                  <c:v>240.96</c:v>
                </c:pt>
                <c:pt idx="117">
                  <c:v>240.96</c:v>
                </c:pt>
                <c:pt idx="118">
                  <c:v>240.96</c:v>
                </c:pt>
                <c:pt idx="119">
                  <c:v>240.96</c:v>
                </c:pt>
                <c:pt idx="120">
                  <c:v>240.96</c:v>
                </c:pt>
                <c:pt idx="121">
                  <c:v>240.96</c:v>
                </c:pt>
                <c:pt idx="122">
                  <c:v>240.96</c:v>
                </c:pt>
                <c:pt idx="123">
                  <c:v>240.96</c:v>
                </c:pt>
                <c:pt idx="124">
                  <c:v>240.96</c:v>
                </c:pt>
                <c:pt idx="125">
                  <c:v>240.96</c:v>
                </c:pt>
                <c:pt idx="126">
                  <c:v>240.96</c:v>
                </c:pt>
                <c:pt idx="127">
                  <c:v>240.96</c:v>
                </c:pt>
                <c:pt idx="128">
                  <c:v>240.96</c:v>
                </c:pt>
                <c:pt idx="129">
                  <c:v>240.96</c:v>
                </c:pt>
                <c:pt idx="130">
                  <c:v>240.96</c:v>
                </c:pt>
                <c:pt idx="131">
                  <c:v>240.96</c:v>
                </c:pt>
                <c:pt idx="132">
                  <c:v>240.96</c:v>
                </c:pt>
                <c:pt idx="133">
                  <c:v>240.96</c:v>
                </c:pt>
                <c:pt idx="134">
                  <c:v>240.96</c:v>
                </c:pt>
                <c:pt idx="135">
                  <c:v>240.96</c:v>
                </c:pt>
                <c:pt idx="136">
                  <c:v>240.96</c:v>
                </c:pt>
                <c:pt idx="137">
                  <c:v>240.96</c:v>
                </c:pt>
                <c:pt idx="138">
                  <c:v>240.96</c:v>
                </c:pt>
                <c:pt idx="139">
                  <c:v>240.96</c:v>
                </c:pt>
                <c:pt idx="140">
                  <c:v>240.96</c:v>
                </c:pt>
                <c:pt idx="141">
                  <c:v>240.96</c:v>
                </c:pt>
                <c:pt idx="142">
                  <c:v>240.96</c:v>
                </c:pt>
                <c:pt idx="143">
                  <c:v>240.96</c:v>
                </c:pt>
                <c:pt idx="144">
                  <c:v>240.96</c:v>
                </c:pt>
                <c:pt idx="145">
                  <c:v>240.96</c:v>
                </c:pt>
                <c:pt idx="146">
                  <c:v>240.96</c:v>
                </c:pt>
                <c:pt idx="147">
                  <c:v>240.96</c:v>
                </c:pt>
                <c:pt idx="148">
                  <c:v>240.96</c:v>
                </c:pt>
                <c:pt idx="149">
                  <c:v>240.96</c:v>
                </c:pt>
                <c:pt idx="150">
                  <c:v>240.96</c:v>
                </c:pt>
                <c:pt idx="151">
                  <c:v>240.96</c:v>
                </c:pt>
                <c:pt idx="152">
                  <c:v>240.96</c:v>
                </c:pt>
                <c:pt idx="153">
                  <c:v>240.29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4-422A-BB69-8EE082A6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06160"/>
        <c:axId val="860718224"/>
      </c:scatterChart>
      <c:valAx>
        <c:axId val="8607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18224"/>
        <c:crosses val="autoZero"/>
        <c:crossBetween val="midCat"/>
      </c:valAx>
      <c:valAx>
        <c:axId val="8607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Kasarsai!$B$10:$B$163</c:f>
              <c:numCache>
                <c:formatCode>0.00</c:formatCode>
                <c:ptCount val="154"/>
                <c:pt idx="0">
                  <c:v>600.5</c:v>
                </c:pt>
                <c:pt idx="1">
                  <c:v>617</c:v>
                </c:pt>
                <c:pt idx="2">
                  <c:v>616.9</c:v>
                </c:pt>
                <c:pt idx="3">
                  <c:v>616.9</c:v>
                </c:pt>
                <c:pt idx="4">
                  <c:v>616.9</c:v>
                </c:pt>
                <c:pt idx="5">
                  <c:v>616.9</c:v>
                </c:pt>
                <c:pt idx="6">
                  <c:v>616.9</c:v>
                </c:pt>
                <c:pt idx="7">
                  <c:v>616.79999999999995</c:v>
                </c:pt>
                <c:pt idx="8">
                  <c:v>616.79999999999995</c:v>
                </c:pt>
                <c:pt idx="9">
                  <c:v>616.79999999999995</c:v>
                </c:pt>
                <c:pt idx="10">
                  <c:v>616.79999999999995</c:v>
                </c:pt>
                <c:pt idx="11">
                  <c:v>616.70000000000005</c:v>
                </c:pt>
                <c:pt idx="12">
                  <c:v>616.70000000000005</c:v>
                </c:pt>
                <c:pt idx="13">
                  <c:v>616.70000000000005</c:v>
                </c:pt>
                <c:pt idx="14">
                  <c:v>616.70000000000005</c:v>
                </c:pt>
                <c:pt idx="15">
                  <c:v>616.70000000000005</c:v>
                </c:pt>
                <c:pt idx="16">
                  <c:v>616.70000000000005</c:v>
                </c:pt>
                <c:pt idx="17">
                  <c:v>616.70000000000005</c:v>
                </c:pt>
                <c:pt idx="18">
                  <c:v>616.70000000000005</c:v>
                </c:pt>
                <c:pt idx="19">
                  <c:v>616.70000000000005</c:v>
                </c:pt>
                <c:pt idx="20">
                  <c:v>616.70000000000005</c:v>
                </c:pt>
                <c:pt idx="21">
                  <c:v>616.6</c:v>
                </c:pt>
                <c:pt idx="22">
                  <c:v>616.6</c:v>
                </c:pt>
                <c:pt idx="23">
                  <c:v>616.6</c:v>
                </c:pt>
                <c:pt idx="24">
                  <c:v>616.6</c:v>
                </c:pt>
                <c:pt idx="25">
                  <c:v>616.6</c:v>
                </c:pt>
                <c:pt idx="26">
                  <c:v>616.79999999999995</c:v>
                </c:pt>
                <c:pt idx="27">
                  <c:v>616.9</c:v>
                </c:pt>
                <c:pt idx="28">
                  <c:v>617.4</c:v>
                </c:pt>
                <c:pt idx="29">
                  <c:v>618</c:v>
                </c:pt>
                <c:pt idx="30">
                  <c:v>619.29999999999995</c:v>
                </c:pt>
                <c:pt idx="31">
                  <c:v>620.5</c:v>
                </c:pt>
                <c:pt idx="32">
                  <c:v>620.9</c:v>
                </c:pt>
                <c:pt idx="33">
                  <c:v>621.29999999999995</c:v>
                </c:pt>
                <c:pt idx="34">
                  <c:v>621.6</c:v>
                </c:pt>
                <c:pt idx="35">
                  <c:v>621.9</c:v>
                </c:pt>
                <c:pt idx="36">
                  <c:v>622.29999999999995</c:v>
                </c:pt>
                <c:pt idx="37">
                  <c:v>622.5</c:v>
                </c:pt>
                <c:pt idx="38">
                  <c:v>622.6</c:v>
                </c:pt>
                <c:pt idx="39">
                  <c:v>622.70000000000005</c:v>
                </c:pt>
                <c:pt idx="40">
                  <c:v>622.70000000000005</c:v>
                </c:pt>
                <c:pt idx="41">
                  <c:v>622.70000000000005</c:v>
                </c:pt>
                <c:pt idx="42">
                  <c:v>622.79999999999995</c:v>
                </c:pt>
                <c:pt idx="43">
                  <c:v>622.79999999999995</c:v>
                </c:pt>
                <c:pt idx="44">
                  <c:v>623.20000000000005</c:v>
                </c:pt>
                <c:pt idx="45">
                  <c:v>624.4</c:v>
                </c:pt>
                <c:pt idx="46">
                  <c:v>625.4</c:v>
                </c:pt>
                <c:pt idx="47">
                  <c:v>625.9</c:v>
                </c:pt>
                <c:pt idx="48">
                  <c:v>625.70000000000005</c:v>
                </c:pt>
                <c:pt idx="49">
                  <c:v>625.79999999999995</c:v>
                </c:pt>
                <c:pt idx="50">
                  <c:v>625.9</c:v>
                </c:pt>
                <c:pt idx="51">
                  <c:v>625.70000000000005</c:v>
                </c:pt>
                <c:pt idx="52">
                  <c:v>625.50099999999998</c:v>
                </c:pt>
                <c:pt idx="53">
                  <c:v>625.50099999999998</c:v>
                </c:pt>
                <c:pt idx="54">
                  <c:v>625.70000000000005</c:v>
                </c:pt>
                <c:pt idx="55">
                  <c:v>625.79999999999995</c:v>
                </c:pt>
                <c:pt idx="56">
                  <c:v>625.79999999999995</c:v>
                </c:pt>
                <c:pt idx="57">
                  <c:v>625.70000000000005</c:v>
                </c:pt>
                <c:pt idx="58">
                  <c:v>625.79999999999995</c:v>
                </c:pt>
                <c:pt idx="59">
                  <c:v>626</c:v>
                </c:pt>
                <c:pt idx="60">
                  <c:v>625.70000000000005</c:v>
                </c:pt>
                <c:pt idx="61">
                  <c:v>625.70000000000005</c:v>
                </c:pt>
                <c:pt idx="62">
                  <c:v>625.79999999999995</c:v>
                </c:pt>
                <c:pt idx="63">
                  <c:v>626</c:v>
                </c:pt>
                <c:pt idx="64">
                  <c:v>626.1</c:v>
                </c:pt>
                <c:pt idx="65">
                  <c:v>626.20000000000005</c:v>
                </c:pt>
                <c:pt idx="66">
                  <c:v>626.29999999999995</c:v>
                </c:pt>
                <c:pt idx="67">
                  <c:v>626.4</c:v>
                </c:pt>
                <c:pt idx="68">
                  <c:v>626.4</c:v>
                </c:pt>
                <c:pt idx="69">
                  <c:v>626.4</c:v>
                </c:pt>
                <c:pt idx="70">
                  <c:v>626.5</c:v>
                </c:pt>
                <c:pt idx="71">
                  <c:v>626.5</c:v>
                </c:pt>
                <c:pt idx="72">
                  <c:v>626.5</c:v>
                </c:pt>
                <c:pt idx="73">
                  <c:v>626.5</c:v>
                </c:pt>
                <c:pt idx="74">
                  <c:v>626.5</c:v>
                </c:pt>
                <c:pt idx="75">
                  <c:v>626.6</c:v>
                </c:pt>
                <c:pt idx="76">
                  <c:v>626.6</c:v>
                </c:pt>
                <c:pt idx="77">
                  <c:v>626.6</c:v>
                </c:pt>
                <c:pt idx="78">
                  <c:v>626.6</c:v>
                </c:pt>
                <c:pt idx="79">
                  <c:v>626.6</c:v>
                </c:pt>
                <c:pt idx="80">
                  <c:v>626.6</c:v>
                </c:pt>
                <c:pt idx="81">
                  <c:v>626.6</c:v>
                </c:pt>
                <c:pt idx="82">
                  <c:v>626.6</c:v>
                </c:pt>
                <c:pt idx="83">
                  <c:v>626.29999999999995</c:v>
                </c:pt>
                <c:pt idx="84">
                  <c:v>626.4</c:v>
                </c:pt>
                <c:pt idx="85">
                  <c:v>626.5</c:v>
                </c:pt>
                <c:pt idx="86">
                  <c:v>626.5</c:v>
                </c:pt>
                <c:pt idx="87">
                  <c:v>626.6</c:v>
                </c:pt>
                <c:pt idx="88">
                  <c:v>626.6</c:v>
                </c:pt>
                <c:pt idx="89">
                  <c:v>626.4</c:v>
                </c:pt>
                <c:pt idx="90">
                  <c:v>626.4</c:v>
                </c:pt>
                <c:pt idx="91">
                  <c:v>626.5</c:v>
                </c:pt>
                <c:pt idx="92">
                  <c:v>626.6</c:v>
                </c:pt>
                <c:pt idx="93">
                  <c:v>626.6</c:v>
                </c:pt>
                <c:pt idx="94">
                  <c:v>626.6</c:v>
                </c:pt>
                <c:pt idx="95">
                  <c:v>626.6</c:v>
                </c:pt>
                <c:pt idx="96">
                  <c:v>626.6</c:v>
                </c:pt>
                <c:pt idx="97">
                  <c:v>626.6</c:v>
                </c:pt>
                <c:pt idx="98">
                  <c:v>626.6</c:v>
                </c:pt>
                <c:pt idx="99">
                  <c:v>626.6</c:v>
                </c:pt>
                <c:pt idx="100">
                  <c:v>626.6</c:v>
                </c:pt>
                <c:pt idx="101">
                  <c:v>626.6</c:v>
                </c:pt>
                <c:pt idx="102">
                  <c:v>626.6</c:v>
                </c:pt>
                <c:pt idx="103">
                  <c:v>626.6</c:v>
                </c:pt>
                <c:pt idx="104">
                  <c:v>626.6</c:v>
                </c:pt>
                <c:pt idx="105">
                  <c:v>626.6</c:v>
                </c:pt>
                <c:pt idx="106">
                  <c:v>626.6</c:v>
                </c:pt>
                <c:pt idx="107">
                  <c:v>626.6</c:v>
                </c:pt>
                <c:pt idx="108">
                  <c:v>626.6</c:v>
                </c:pt>
                <c:pt idx="109">
                  <c:v>626.6</c:v>
                </c:pt>
                <c:pt idx="110">
                  <c:v>626.6</c:v>
                </c:pt>
                <c:pt idx="111">
                  <c:v>626.6</c:v>
                </c:pt>
                <c:pt idx="112">
                  <c:v>626.55999999999995</c:v>
                </c:pt>
                <c:pt idx="113">
                  <c:v>626.6</c:v>
                </c:pt>
                <c:pt idx="114">
                  <c:v>626.6</c:v>
                </c:pt>
                <c:pt idx="115">
                  <c:v>626.6</c:v>
                </c:pt>
                <c:pt idx="116">
                  <c:v>626.6</c:v>
                </c:pt>
                <c:pt idx="117">
                  <c:v>626.6</c:v>
                </c:pt>
                <c:pt idx="118">
                  <c:v>626.6</c:v>
                </c:pt>
                <c:pt idx="119">
                  <c:v>626.6</c:v>
                </c:pt>
                <c:pt idx="120">
                  <c:v>626.6</c:v>
                </c:pt>
                <c:pt idx="121">
                  <c:v>626.6</c:v>
                </c:pt>
                <c:pt idx="122">
                  <c:v>626.6</c:v>
                </c:pt>
                <c:pt idx="123">
                  <c:v>626.6</c:v>
                </c:pt>
                <c:pt idx="124">
                  <c:v>626.6</c:v>
                </c:pt>
                <c:pt idx="125">
                  <c:v>626.6</c:v>
                </c:pt>
                <c:pt idx="126">
                  <c:v>626.6</c:v>
                </c:pt>
                <c:pt idx="127">
                  <c:v>626.6</c:v>
                </c:pt>
                <c:pt idx="128">
                  <c:v>626.6</c:v>
                </c:pt>
                <c:pt idx="129">
                  <c:v>626.6</c:v>
                </c:pt>
                <c:pt idx="130">
                  <c:v>626.6</c:v>
                </c:pt>
                <c:pt idx="131">
                  <c:v>626.6</c:v>
                </c:pt>
                <c:pt idx="132">
                  <c:v>626.6</c:v>
                </c:pt>
                <c:pt idx="133">
                  <c:v>626.6</c:v>
                </c:pt>
                <c:pt idx="134">
                  <c:v>626.6</c:v>
                </c:pt>
                <c:pt idx="135">
                  <c:v>626.6</c:v>
                </c:pt>
                <c:pt idx="136">
                  <c:v>626.6</c:v>
                </c:pt>
                <c:pt idx="137">
                  <c:v>626.6</c:v>
                </c:pt>
                <c:pt idx="138">
                  <c:v>626.6</c:v>
                </c:pt>
                <c:pt idx="139">
                  <c:v>626.6</c:v>
                </c:pt>
                <c:pt idx="140">
                  <c:v>626.6</c:v>
                </c:pt>
                <c:pt idx="141">
                  <c:v>626.6</c:v>
                </c:pt>
                <c:pt idx="142">
                  <c:v>626.6</c:v>
                </c:pt>
                <c:pt idx="143">
                  <c:v>626.6</c:v>
                </c:pt>
                <c:pt idx="144">
                  <c:v>626.6</c:v>
                </c:pt>
                <c:pt idx="145">
                  <c:v>626.6</c:v>
                </c:pt>
                <c:pt idx="146">
                  <c:v>626.6</c:v>
                </c:pt>
                <c:pt idx="147">
                  <c:v>626.6</c:v>
                </c:pt>
                <c:pt idx="148">
                  <c:v>626.6</c:v>
                </c:pt>
                <c:pt idx="149">
                  <c:v>626.6</c:v>
                </c:pt>
                <c:pt idx="150">
                  <c:v>626.6</c:v>
                </c:pt>
                <c:pt idx="151">
                  <c:v>626.6</c:v>
                </c:pt>
                <c:pt idx="152">
                  <c:v>626.6</c:v>
                </c:pt>
                <c:pt idx="153">
                  <c:v>626.6</c:v>
                </c:pt>
              </c:numCache>
            </c:numRef>
          </c:xVal>
          <c:yVal>
            <c:numRef>
              <c:f>Kasarsai!$C$10:$C$163</c:f>
              <c:numCache>
                <c:formatCode>0.00</c:formatCode>
                <c:ptCount val="154"/>
                <c:pt idx="0">
                  <c:v>0</c:v>
                </c:pt>
                <c:pt idx="1">
                  <c:v>3.94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3.7</c:v>
                </c:pt>
                <c:pt idx="20">
                  <c:v>3.7</c:v>
                </c:pt>
                <c:pt idx="21">
                  <c:v>3.65</c:v>
                </c:pt>
                <c:pt idx="22">
                  <c:v>3.65</c:v>
                </c:pt>
                <c:pt idx="23">
                  <c:v>3.65</c:v>
                </c:pt>
                <c:pt idx="24">
                  <c:v>3.65</c:v>
                </c:pt>
                <c:pt idx="25">
                  <c:v>3.65</c:v>
                </c:pt>
                <c:pt idx="26">
                  <c:v>3.79</c:v>
                </c:pt>
                <c:pt idx="27">
                  <c:v>3.87</c:v>
                </c:pt>
                <c:pt idx="28">
                  <c:v>4.25</c:v>
                </c:pt>
                <c:pt idx="29">
                  <c:v>4.76</c:v>
                </c:pt>
                <c:pt idx="30">
                  <c:v>5.98</c:v>
                </c:pt>
                <c:pt idx="31">
                  <c:v>7.25</c:v>
                </c:pt>
                <c:pt idx="32">
                  <c:v>7.7</c:v>
                </c:pt>
                <c:pt idx="33">
                  <c:v>8.17</c:v>
                </c:pt>
                <c:pt idx="34">
                  <c:v>8.5299999999999994</c:v>
                </c:pt>
                <c:pt idx="35">
                  <c:v>8.9</c:v>
                </c:pt>
                <c:pt idx="36">
                  <c:v>9.42</c:v>
                </c:pt>
                <c:pt idx="37">
                  <c:v>9.68</c:v>
                </c:pt>
                <c:pt idx="38">
                  <c:v>9.82</c:v>
                </c:pt>
                <c:pt idx="39">
                  <c:v>9.9600000000000009</c:v>
                </c:pt>
                <c:pt idx="40">
                  <c:v>9.9600000000000009</c:v>
                </c:pt>
                <c:pt idx="41">
                  <c:v>9.9600000000000009</c:v>
                </c:pt>
                <c:pt idx="42">
                  <c:v>10.1</c:v>
                </c:pt>
                <c:pt idx="43">
                  <c:v>10.1</c:v>
                </c:pt>
                <c:pt idx="44">
                  <c:v>10.7</c:v>
                </c:pt>
                <c:pt idx="45">
                  <c:v>12.79</c:v>
                </c:pt>
                <c:pt idx="46">
                  <c:v>14.77</c:v>
                </c:pt>
                <c:pt idx="47">
                  <c:v>15.83</c:v>
                </c:pt>
                <c:pt idx="48">
                  <c:v>15.4</c:v>
                </c:pt>
                <c:pt idx="49">
                  <c:v>15.61</c:v>
                </c:pt>
                <c:pt idx="50">
                  <c:v>15.83</c:v>
                </c:pt>
                <c:pt idx="51">
                  <c:v>15.4</c:v>
                </c:pt>
                <c:pt idx="52">
                  <c:v>14.98</c:v>
                </c:pt>
                <c:pt idx="53">
                  <c:v>14.98</c:v>
                </c:pt>
                <c:pt idx="54">
                  <c:v>15.4</c:v>
                </c:pt>
                <c:pt idx="55">
                  <c:v>15.61</c:v>
                </c:pt>
                <c:pt idx="56">
                  <c:v>15.61</c:v>
                </c:pt>
                <c:pt idx="57">
                  <c:v>15.4</c:v>
                </c:pt>
                <c:pt idx="58">
                  <c:v>15.61</c:v>
                </c:pt>
                <c:pt idx="59">
                  <c:v>16.04</c:v>
                </c:pt>
                <c:pt idx="60">
                  <c:v>15.4</c:v>
                </c:pt>
                <c:pt idx="61">
                  <c:v>15.4</c:v>
                </c:pt>
                <c:pt idx="62">
                  <c:v>15.61</c:v>
                </c:pt>
                <c:pt idx="63">
                  <c:v>16.04</c:v>
                </c:pt>
                <c:pt idx="64">
                  <c:v>16.260000000000002</c:v>
                </c:pt>
                <c:pt idx="65">
                  <c:v>16.48</c:v>
                </c:pt>
                <c:pt idx="66">
                  <c:v>16.7</c:v>
                </c:pt>
                <c:pt idx="67">
                  <c:v>16.920000000000002</c:v>
                </c:pt>
                <c:pt idx="68">
                  <c:v>16.920000000000002</c:v>
                </c:pt>
                <c:pt idx="69">
                  <c:v>16.920000000000002</c:v>
                </c:pt>
                <c:pt idx="70">
                  <c:v>17.149999999999999</c:v>
                </c:pt>
                <c:pt idx="71">
                  <c:v>17.149999999999999</c:v>
                </c:pt>
                <c:pt idx="72">
                  <c:v>17.149999999999999</c:v>
                </c:pt>
                <c:pt idx="73">
                  <c:v>17.149999999999999</c:v>
                </c:pt>
                <c:pt idx="74">
                  <c:v>17.149999999999999</c:v>
                </c:pt>
                <c:pt idx="75">
                  <c:v>17.38</c:v>
                </c:pt>
                <c:pt idx="76">
                  <c:v>17.38</c:v>
                </c:pt>
                <c:pt idx="77">
                  <c:v>17.38</c:v>
                </c:pt>
                <c:pt idx="78">
                  <c:v>17.38</c:v>
                </c:pt>
                <c:pt idx="79">
                  <c:v>17.38</c:v>
                </c:pt>
                <c:pt idx="80">
                  <c:v>17.38</c:v>
                </c:pt>
                <c:pt idx="81">
                  <c:v>17.38</c:v>
                </c:pt>
                <c:pt idx="82">
                  <c:v>17.38</c:v>
                </c:pt>
                <c:pt idx="83">
                  <c:v>16.7</c:v>
                </c:pt>
                <c:pt idx="84">
                  <c:v>16.920000000000002</c:v>
                </c:pt>
                <c:pt idx="85">
                  <c:v>17.149999999999999</c:v>
                </c:pt>
                <c:pt idx="86">
                  <c:v>17.149999999999999</c:v>
                </c:pt>
                <c:pt idx="87">
                  <c:v>17.38</c:v>
                </c:pt>
                <c:pt idx="88">
                  <c:v>17.38</c:v>
                </c:pt>
                <c:pt idx="89">
                  <c:v>16.920000000000002</c:v>
                </c:pt>
                <c:pt idx="90">
                  <c:v>16.920000000000002</c:v>
                </c:pt>
                <c:pt idx="91">
                  <c:v>17.149999999999999</c:v>
                </c:pt>
                <c:pt idx="92">
                  <c:v>17.38</c:v>
                </c:pt>
                <c:pt idx="93">
                  <c:v>17.38</c:v>
                </c:pt>
                <c:pt idx="94">
                  <c:v>17.38</c:v>
                </c:pt>
                <c:pt idx="95">
                  <c:v>17.38</c:v>
                </c:pt>
                <c:pt idx="96">
                  <c:v>17.38</c:v>
                </c:pt>
                <c:pt idx="97">
                  <c:v>17.38</c:v>
                </c:pt>
                <c:pt idx="98">
                  <c:v>17.38</c:v>
                </c:pt>
                <c:pt idx="99">
                  <c:v>17.38</c:v>
                </c:pt>
                <c:pt idx="100">
                  <c:v>17.38</c:v>
                </c:pt>
                <c:pt idx="101">
                  <c:v>17.38</c:v>
                </c:pt>
                <c:pt idx="102">
                  <c:v>17.38</c:v>
                </c:pt>
                <c:pt idx="103">
                  <c:v>17.38</c:v>
                </c:pt>
                <c:pt idx="104">
                  <c:v>17.38</c:v>
                </c:pt>
                <c:pt idx="105">
                  <c:v>17.38</c:v>
                </c:pt>
                <c:pt idx="106">
                  <c:v>17.38</c:v>
                </c:pt>
                <c:pt idx="107">
                  <c:v>17.38</c:v>
                </c:pt>
                <c:pt idx="108">
                  <c:v>17.38</c:v>
                </c:pt>
                <c:pt idx="109">
                  <c:v>17.38</c:v>
                </c:pt>
                <c:pt idx="110">
                  <c:v>17.38</c:v>
                </c:pt>
                <c:pt idx="111">
                  <c:v>17.38</c:v>
                </c:pt>
                <c:pt idx="112">
                  <c:v>17.260000000000002</c:v>
                </c:pt>
                <c:pt idx="113">
                  <c:v>17.38</c:v>
                </c:pt>
                <c:pt idx="114">
                  <c:v>17.38</c:v>
                </c:pt>
                <c:pt idx="115">
                  <c:v>17.38</c:v>
                </c:pt>
                <c:pt idx="116">
                  <c:v>17.38</c:v>
                </c:pt>
                <c:pt idx="117">
                  <c:v>17.38</c:v>
                </c:pt>
                <c:pt idx="118">
                  <c:v>17.38</c:v>
                </c:pt>
                <c:pt idx="119">
                  <c:v>17.38</c:v>
                </c:pt>
                <c:pt idx="120">
                  <c:v>17.38</c:v>
                </c:pt>
                <c:pt idx="121">
                  <c:v>17.38</c:v>
                </c:pt>
                <c:pt idx="122">
                  <c:v>17.38</c:v>
                </c:pt>
                <c:pt idx="123">
                  <c:v>17.38</c:v>
                </c:pt>
                <c:pt idx="124">
                  <c:v>17.38</c:v>
                </c:pt>
                <c:pt idx="125">
                  <c:v>17.38</c:v>
                </c:pt>
                <c:pt idx="126">
                  <c:v>17.38</c:v>
                </c:pt>
                <c:pt idx="127">
                  <c:v>17.38</c:v>
                </c:pt>
                <c:pt idx="128">
                  <c:v>17.38</c:v>
                </c:pt>
                <c:pt idx="129">
                  <c:v>17.38</c:v>
                </c:pt>
                <c:pt idx="130">
                  <c:v>17.38</c:v>
                </c:pt>
                <c:pt idx="131">
                  <c:v>17.38</c:v>
                </c:pt>
                <c:pt idx="132">
                  <c:v>17.38</c:v>
                </c:pt>
                <c:pt idx="133">
                  <c:v>17.38</c:v>
                </c:pt>
                <c:pt idx="134">
                  <c:v>17.38</c:v>
                </c:pt>
                <c:pt idx="135">
                  <c:v>17.38</c:v>
                </c:pt>
                <c:pt idx="136">
                  <c:v>17.38</c:v>
                </c:pt>
                <c:pt idx="137">
                  <c:v>17.38</c:v>
                </c:pt>
                <c:pt idx="138">
                  <c:v>17.38</c:v>
                </c:pt>
                <c:pt idx="139">
                  <c:v>17.38</c:v>
                </c:pt>
                <c:pt idx="140">
                  <c:v>17.38</c:v>
                </c:pt>
                <c:pt idx="141">
                  <c:v>17.38</c:v>
                </c:pt>
                <c:pt idx="142">
                  <c:v>17.38</c:v>
                </c:pt>
                <c:pt idx="143">
                  <c:v>17.38</c:v>
                </c:pt>
                <c:pt idx="144">
                  <c:v>17.38</c:v>
                </c:pt>
                <c:pt idx="145">
                  <c:v>17.38</c:v>
                </c:pt>
                <c:pt idx="146">
                  <c:v>17.38</c:v>
                </c:pt>
                <c:pt idx="147">
                  <c:v>17.38</c:v>
                </c:pt>
                <c:pt idx="148">
                  <c:v>17.38</c:v>
                </c:pt>
                <c:pt idx="149">
                  <c:v>17.38</c:v>
                </c:pt>
                <c:pt idx="150">
                  <c:v>17.38</c:v>
                </c:pt>
                <c:pt idx="151">
                  <c:v>17.38</c:v>
                </c:pt>
                <c:pt idx="152">
                  <c:v>17.38</c:v>
                </c:pt>
                <c:pt idx="153">
                  <c:v>17.38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3-4B84-8EB4-DD14FDC8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04496"/>
        <c:axId val="860704912"/>
      </c:scatterChart>
      <c:valAx>
        <c:axId val="8607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04912"/>
        <c:crosses val="autoZero"/>
        <c:crossBetween val="midCat"/>
      </c:valAx>
      <c:valAx>
        <c:axId val="8607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0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Mulshi!$B$10:$B$163</c:f>
              <c:numCache>
                <c:formatCode>0.00</c:formatCode>
                <c:ptCount val="154"/>
                <c:pt idx="0">
                  <c:v>589.09997559999999</c:v>
                </c:pt>
                <c:pt idx="1">
                  <c:v>591.5</c:v>
                </c:pt>
                <c:pt idx="2">
                  <c:v>591.42999999999995</c:v>
                </c:pt>
                <c:pt idx="3">
                  <c:v>591.33000000000004</c:v>
                </c:pt>
                <c:pt idx="4">
                  <c:v>591.28</c:v>
                </c:pt>
                <c:pt idx="5">
                  <c:v>591.27</c:v>
                </c:pt>
                <c:pt idx="6">
                  <c:v>591.16</c:v>
                </c:pt>
                <c:pt idx="7">
                  <c:v>591.03</c:v>
                </c:pt>
                <c:pt idx="8">
                  <c:v>590.97</c:v>
                </c:pt>
                <c:pt idx="9">
                  <c:v>590.9</c:v>
                </c:pt>
                <c:pt idx="10">
                  <c:v>590.85</c:v>
                </c:pt>
                <c:pt idx="11">
                  <c:v>590.79</c:v>
                </c:pt>
                <c:pt idx="12">
                  <c:v>590.78</c:v>
                </c:pt>
                <c:pt idx="13">
                  <c:v>590.71</c:v>
                </c:pt>
                <c:pt idx="14">
                  <c:v>590.61</c:v>
                </c:pt>
                <c:pt idx="15">
                  <c:v>590.53</c:v>
                </c:pt>
                <c:pt idx="16">
                  <c:v>590.44000000000005</c:v>
                </c:pt>
                <c:pt idx="17">
                  <c:v>590.32000000000005</c:v>
                </c:pt>
                <c:pt idx="18">
                  <c:v>590.26</c:v>
                </c:pt>
                <c:pt idx="19">
                  <c:v>590.26</c:v>
                </c:pt>
                <c:pt idx="20">
                  <c:v>590.20000000000005</c:v>
                </c:pt>
                <c:pt idx="21">
                  <c:v>590.16</c:v>
                </c:pt>
                <c:pt idx="22">
                  <c:v>590.12</c:v>
                </c:pt>
                <c:pt idx="23">
                  <c:v>590.02</c:v>
                </c:pt>
                <c:pt idx="24">
                  <c:v>589.96</c:v>
                </c:pt>
                <c:pt idx="25">
                  <c:v>590.09</c:v>
                </c:pt>
                <c:pt idx="26">
                  <c:v>590.62</c:v>
                </c:pt>
                <c:pt idx="27">
                  <c:v>590.95000000000005</c:v>
                </c:pt>
                <c:pt idx="28">
                  <c:v>591.64</c:v>
                </c:pt>
                <c:pt idx="29">
                  <c:v>592.35</c:v>
                </c:pt>
                <c:pt idx="30">
                  <c:v>593.33000000000004</c:v>
                </c:pt>
                <c:pt idx="31">
                  <c:v>593.9</c:v>
                </c:pt>
                <c:pt idx="32">
                  <c:v>594.23</c:v>
                </c:pt>
                <c:pt idx="33">
                  <c:v>594.71</c:v>
                </c:pt>
                <c:pt idx="34">
                  <c:v>594.96</c:v>
                </c:pt>
                <c:pt idx="35">
                  <c:v>595.26</c:v>
                </c:pt>
                <c:pt idx="36">
                  <c:v>595.48</c:v>
                </c:pt>
                <c:pt idx="37">
                  <c:v>595.69000000000005</c:v>
                </c:pt>
                <c:pt idx="38">
                  <c:v>595.87</c:v>
                </c:pt>
                <c:pt idx="39">
                  <c:v>595.97</c:v>
                </c:pt>
                <c:pt idx="40">
                  <c:v>596.07000000000005</c:v>
                </c:pt>
                <c:pt idx="41">
                  <c:v>596.04999999999995</c:v>
                </c:pt>
                <c:pt idx="42">
                  <c:v>596.08000000000004</c:v>
                </c:pt>
                <c:pt idx="43">
                  <c:v>596.16999999999996</c:v>
                </c:pt>
                <c:pt idx="44">
                  <c:v>596.91</c:v>
                </c:pt>
                <c:pt idx="45">
                  <c:v>597.83000000000004</c:v>
                </c:pt>
                <c:pt idx="46">
                  <c:v>598.64</c:v>
                </c:pt>
                <c:pt idx="47">
                  <c:v>599.22</c:v>
                </c:pt>
                <c:pt idx="48">
                  <c:v>600.01</c:v>
                </c:pt>
                <c:pt idx="49">
                  <c:v>600.59</c:v>
                </c:pt>
                <c:pt idx="50">
                  <c:v>601.24</c:v>
                </c:pt>
                <c:pt idx="51">
                  <c:v>602.02</c:v>
                </c:pt>
                <c:pt idx="52">
                  <c:v>602.95000000000005</c:v>
                </c:pt>
                <c:pt idx="53">
                  <c:v>603.5</c:v>
                </c:pt>
                <c:pt idx="54">
                  <c:v>604</c:v>
                </c:pt>
                <c:pt idx="55">
                  <c:v>604.4</c:v>
                </c:pt>
                <c:pt idx="56">
                  <c:v>604.66999999999996</c:v>
                </c:pt>
                <c:pt idx="57">
                  <c:v>604.94000000000005</c:v>
                </c:pt>
                <c:pt idx="58">
                  <c:v>605.28</c:v>
                </c:pt>
                <c:pt idx="59">
                  <c:v>605.66</c:v>
                </c:pt>
                <c:pt idx="60">
                  <c:v>605.74</c:v>
                </c:pt>
                <c:pt idx="61">
                  <c:v>605.79999999999995</c:v>
                </c:pt>
                <c:pt idx="62">
                  <c:v>606</c:v>
                </c:pt>
                <c:pt idx="63">
                  <c:v>606</c:v>
                </c:pt>
                <c:pt idx="64">
                  <c:v>605.80999999999995</c:v>
                </c:pt>
                <c:pt idx="65">
                  <c:v>605.91999999999996</c:v>
                </c:pt>
                <c:pt idx="66">
                  <c:v>605.91999999999996</c:v>
                </c:pt>
                <c:pt idx="67">
                  <c:v>605.96</c:v>
                </c:pt>
                <c:pt idx="68">
                  <c:v>605.97</c:v>
                </c:pt>
                <c:pt idx="69">
                  <c:v>605.98</c:v>
                </c:pt>
                <c:pt idx="70">
                  <c:v>605.97</c:v>
                </c:pt>
                <c:pt idx="71">
                  <c:v>605.95000000000005</c:v>
                </c:pt>
                <c:pt idx="72">
                  <c:v>605.96</c:v>
                </c:pt>
                <c:pt idx="73">
                  <c:v>605.97</c:v>
                </c:pt>
                <c:pt idx="74">
                  <c:v>606</c:v>
                </c:pt>
                <c:pt idx="75">
                  <c:v>605.91999999999996</c:v>
                </c:pt>
                <c:pt idx="76">
                  <c:v>605.92999999999995</c:v>
                </c:pt>
                <c:pt idx="77">
                  <c:v>605.95000000000005</c:v>
                </c:pt>
                <c:pt idx="78">
                  <c:v>605.97</c:v>
                </c:pt>
                <c:pt idx="79">
                  <c:v>606.04999999999995</c:v>
                </c:pt>
                <c:pt idx="80">
                  <c:v>606.1</c:v>
                </c:pt>
                <c:pt idx="81">
                  <c:v>606.1</c:v>
                </c:pt>
                <c:pt idx="82">
                  <c:v>606.1</c:v>
                </c:pt>
                <c:pt idx="83">
                  <c:v>606.1</c:v>
                </c:pt>
                <c:pt idx="84">
                  <c:v>606.1</c:v>
                </c:pt>
                <c:pt idx="85">
                  <c:v>606.1</c:v>
                </c:pt>
                <c:pt idx="86">
                  <c:v>606.1</c:v>
                </c:pt>
                <c:pt idx="87">
                  <c:v>606.1</c:v>
                </c:pt>
                <c:pt idx="88">
                  <c:v>606.1</c:v>
                </c:pt>
                <c:pt idx="89">
                  <c:v>606.1</c:v>
                </c:pt>
                <c:pt idx="90">
                  <c:v>606.1</c:v>
                </c:pt>
                <c:pt idx="91">
                  <c:v>606.1</c:v>
                </c:pt>
                <c:pt idx="92">
                  <c:v>606.1</c:v>
                </c:pt>
                <c:pt idx="93">
                  <c:v>606.1</c:v>
                </c:pt>
                <c:pt idx="94">
                  <c:v>606.1</c:v>
                </c:pt>
                <c:pt idx="95">
                  <c:v>606.1</c:v>
                </c:pt>
                <c:pt idx="96">
                  <c:v>606.1</c:v>
                </c:pt>
                <c:pt idx="97">
                  <c:v>606.1</c:v>
                </c:pt>
                <c:pt idx="98">
                  <c:v>606.1</c:v>
                </c:pt>
                <c:pt idx="99">
                  <c:v>606.1</c:v>
                </c:pt>
                <c:pt idx="100">
                  <c:v>606.1</c:v>
                </c:pt>
                <c:pt idx="101">
                  <c:v>606.1</c:v>
                </c:pt>
                <c:pt idx="102">
                  <c:v>606.1</c:v>
                </c:pt>
                <c:pt idx="103">
                  <c:v>606.1</c:v>
                </c:pt>
                <c:pt idx="104">
                  <c:v>606.1</c:v>
                </c:pt>
                <c:pt idx="105">
                  <c:v>606.1</c:v>
                </c:pt>
                <c:pt idx="106">
                  <c:v>606.1</c:v>
                </c:pt>
                <c:pt idx="107">
                  <c:v>606.1</c:v>
                </c:pt>
                <c:pt idx="108">
                  <c:v>606.1</c:v>
                </c:pt>
                <c:pt idx="109">
                  <c:v>606.1</c:v>
                </c:pt>
                <c:pt idx="110">
                  <c:v>606.1</c:v>
                </c:pt>
                <c:pt idx="111">
                  <c:v>606.1</c:v>
                </c:pt>
                <c:pt idx="112">
                  <c:v>606.1</c:v>
                </c:pt>
                <c:pt idx="113">
                  <c:v>606.1</c:v>
                </c:pt>
                <c:pt idx="114">
                  <c:v>606.1</c:v>
                </c:pt>
                <c:pt idx="115">
                  <c:v>606.1</c:v>
                </c:pt>
                <c:pt idx="116">
                  <c:v>606.1</c:v>
                </c:pt>
                <c:pt idx="117">
                  <c:v>606.1</c:v>
                </c:pt>
                <c:pt idx="118">
                  <c:v>606.1</c:v>
                </c:pt>
                <c:pt idx="119">
                  <c:v>606.1</c:v>
                </c:pt>
                <c:pt idx="120">
                  <c:v>606.1</c:v>
                </c:pt>
                <c:pt idx="121">
                  <c:v>606.1</c:v>
                </c:pt>
                <c:pt idx="122">
                  <c:v>606.1</c:v>
                </c:pt>
                <c:pt idx="123">
                  <c:v>606.1</c:v>
                </c:pt>
                <c:pt idx="124">
                  <c:v>606.1</c:v>
                </c:pt>
                <c:pt idx="125">
                  <c:v>606.1</c:v>
                </c:pt>
                <c:pt idx="126">
                  <c:v>606.09</c:v>
                </c:pt>
                <c:pt idx="127">
                  <c:v>606.02</c:v>
                </c:pt>
                <c:pt idx="128">
                  <c:v>605.94000000000005</c:v>
                </c:pt>
                <c:pt idx="129">
                  <c:v>605.89</c:v>
                </c:pt>
                <c:pt idx="130">
                  <c:v>605.82000000000005</c:v>
                </c:pt>
                <c:pt idx="131">
                  <c:v>605.83000000000004</c:v>
                </c:pt>
                <c:pt idx="132">
                  <c:v>605.79999999999995</c:v>
                </c:pt>
                <c:pt idx="133">
                  <c:v>605.76</c:v>
                </c:pt>
                <c:pt idx="134">
                  <c:v>605.74</c:v>
                </c:pt>
                <c:pt idx="135">
                  <c:v>605.71</c:v>
                </c:pt>
                <c:pt idx="136">
                  <c:v>605.70000000000005</c:v>
                </c:pt>
                <c:pt idx="137">
                  <c:v>605.72</c:v>
                </c:pt>
                <c:pt idx="138">
                  <c:v>605.75</c:v>
                </c:pt>
                <c:pt idx="139">
                  <c:v>605.70000000000005</c:v>
                </c:pt>
                <c:pt idx="140">
                  <c:v>605.66</c:v>
                </c:pt>
                <c:pt idx="141">
                  <c:v>605.66</c:v>
                </c:pt>
                <c:pt idx="142">
                  <c:v>605.65</c:v>
                </c:pt>
                <c:pt idx="143">
                  <c:v>605.65</c:v>
                </c:pt>
                <c:pt idx="144">
                  <c:v>605.65</c:v>
                </c:pt>
                <c:pt idx="145">
                  <c:v>605.65</c:v>
                </c:pt>
                <c:pt idx="146">
                  <c:v>605.58000000000004</c:v>
                </c:pt>
                <c:pt idx="147">
                  <c:v>605.54</c:v>
                </c:pt>
                <c:pt idx="148">
                  <c:v>605.46</c:v>
                </c:pt>
                <c:pt idx="149">
                  <c:v>605.38</c:v>
                </c:pt>
                <c:pt idx="150">
                  <c:v>605.29999999999995</c:v>
                </c:pt>
                <c:pt idx="151">
                  <c:v>605.23</c:v>
                </c:pt>
                <c:pt idx="152">
                  <c:v>605.20000000000005</c:v>
                </c:pt>
                <c:pt idx="153">
                  <c:v>605.13</c:v>
                </c:pt>
              </c:numCache>
            </c:numRef>
          </c:xVal>
          <c:yVal>
            <c:numRef>
              <c:f>Mulshi!$C$10:$C$163</c:f>
              <c:numCache>
                <c:formatCode>0.00</c:formatCode>
                <c:ptCount val="154"/>
                <c:pt idx="0">
                  <c:v>0</c:v>
                </c:pt>
                <c:pt idx="1">
                  <c:v>47.01</c:v>
                </c:pt>
                <c:pt idx="2">
                  <c:v>45.25</c:v>
                </c:pt>
                <c:pt idx="3">
                  <c:v>42.75</c:v>
                </c:pt>
                <c:pt idx="4">
                  <c:v>41.5</c:v>
                </c:pt>
                <c:pt idx="5">
                  <c:v>41.25</c:v>
                </c:pt>
                <c:pt idx="6">
                  <c:v>38.53</c:v>
                </c:pt>
                <c:pt idx="7">
                  <c:v>35.32</c:v>
                </c:pt>
                <c:pt idx="8">
                  <c:v>33.85</c:v>
                </c:pt>
                <c:pt idx="9">
                  <c:v>32.14</c:v>
                </c:pt>
                <c:pt idx="10">
                  <c:v>30.93</c:v>
                </c:pt>
                <c:pt idx="11">
                  <c:v>29.47</c:v>
                </c:pt>
                <c:pt idx="12">
                  <c:v>29.22</c:v>
                </c:pt>
                <c:pt idx="13">
                  <c:v>27.53</c:v>
                </c:pt>
                <c:pt idx="14">
                  <c:v>25.13</c:v>
                </c:pt>
                <c:pt idx="15">
                  <c:v>23.2</c:v>
                </c:pt>
                <c:pt idx="16">
                  <c:v>21.05</c:v>
                </c:pt>
                <c:pt idx="17">
                  <c:v>18.190000000000001</c:v>
                </c:pt>
                <c:pt idx="18">
                  <c:v>16.760000000000002</c:v>
                </c:pt>
                <c:pt idx="19">
                  <c:v>16.53</c:v>
                </c:pt>
                <c:pt idx="20">
                  <c:v>15.35</c:v>
                </c:pt>
                <c:pt idx="21">
                  <c:v>14.41</c:v>
                </c:pt>
                <c:pt idx="22">
                  <c:v>13.47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25.36</c:v>
                </c:pt>
                <c:pt idx="27">
                  <c:v>33.36</c:v>
                </c:pt>
                <c:pt idx="28">
                  <c:v>50.55</c:v>
                </c:pt>
                <c:pt idx="29">
                  <c:v>68.91</c:v>
                </c:pt>
                <c:pt idx="30">
                  <c:v>95.58</c:v>
                </c:pt>
                <c:pt idx="31">
                  <c:v>111.81</c:v>
                </c:pt>
                <c:pt idx="32">
                  <c:v>121.45</c:v>
                </c:pt>
                <c:pt idx="33">
                  <c:v>135.65</c:v>
                </c:pt>
                <c:pt idx="34">
                  <c:v>143.15</c:v>
                </c:pt>
                <c:pt idx="35">
                  <c:v>152.16</c:v>
                </c:pt>
                <c:pt idx="36">
                  <c:v>158.87</c:v>
                </c:pt>
                <c:pt idx="37">
                  <c:v>165.41</c:v>
                </c:pt>
                <c:pt idx="38">
                  <c:v>171</c:v>
                </c:pt>
                <c:pt idx="39">
                  <c:v>174.1</c:v>
                </c:pt>
                <c:pt idx="40">
                  <c:v>177.22</c:v>
                </c:pt>
                <c:pt idx="41">
                  <c:v>176.95</c:v>
                </c:pt>
                <c:pt idx="42">
                  <c:v>177.54</c:v>
                </c:pt>
                <c:pt idx="43">
                  <c:v>180.36</c:v>
                </c:pt>
                <c:pt idx="44">
                  <c:v>203.79</c:v>
                </c:pt>
                <c:pt idx="45">
                  <c:v>233.63</c:v>
                </c:pt>
                <c:pt idx="46">
                  <c:v>260.75</c:v>
                </c:pt>
                <c:pt idx="47">
                  <c:v>280.39999999999998</c:v>
                </c:pt>
                <c:pt idx="48">
                  <c:v>307.72000000000003</c:v>
                </c:pt>
                <c:pt idx="49">
                  <c:v>328.09</c:v>
                </c:pt>
                <c:pt idx="50">
                  <c:v>351.26</c:v>
                </c:pt>
                <c:pt idx="51">
                  <c:v>379.46</c:v>
                </c:pt>
                <c:pt idx="52">
                  <c:v>413.72</c:v>
                </c:pt>
                <c:pt idx="53">
                  <c:v>434.29</c:v>
                </c:pt>
                <c:pt idx="54">
                  <c:v>453.23</c:v>
                </c:pt>
                <c:pt idx="55">
                  <c:v>468.54</c:v>
                </c:pt>
                <c:pt idx="56">
                  <c:v>478.95</c:v>
                </c:pt>
                <c:pt idx="57">
                  <c:v>489.43</c:v>
                </c:pt>
                <c:pt idx="58">
                  <c:v>502.79</c:v>
                </c:pt>
                <c:pt idx="59">
                  <c:v>517.32000000000005</c:v>
                </c:pt>
                <c:pt idx="60">
                  <c:v>521.12</c:v>
                </c:pt>
                <c:pt idx="61">
                  <c:v>523.54</c:v>
                </c:pt>
                <c:pt idx="62">
                  <c:v>531.65</c:v>
                </c:pt>
                <c:pt idx="63">
                  <c:v>524.36</c:v>
                </c:pt>
                <c:pt idx="64">
                  <c:v>523.92999999999995</c:v>
                </c:pt>
                <c:pt idx="65">
                  <c:v>528.37</c:v>
                </c:pt>
                <c:pt idx="66">
                  <c:v>528.37</c:v>
                </c:pt>
                <c:pt idx="67">
                  <c:v>530</c:v>
                </c:pt>
                <c:pt idx="68">
                  <c:v>530.41</c:v>
                </c:pt>
                <c:pt idx="69">
                  <c:v>530.83000000000004</c:v>
                </c:pt>
                <c:pt idx="70">
                  <c:v>530.41</c:v>
                </c:pt>
                <c:pt idx="71">
                  <c:v>529.59</c:v>
                </c:pt>
                <c:pt idx="72">
                  <c:v>530</c:v>
                </c:pt>
                <c:pt idx="73">
                  <c:v>530.41</c:v>
                </c:pt>
                <c:pt idx="74">
                  <c:v>531.64</c:v>
                </c:pt>
                <c:pt idx="75">
                  <c:v>528.37</c:v>
                </c:pt>
                <c:pt idx="76">
                  <c:v>528.77</c:v>
                </c:pt>
                <c:pt idx="77">
                  <c:v>529.59</c:v>
                </c:pt>
                <c:pt idx="78">
                  <c:v>530.41</c:v>
                </c:pt>
                <c:pt idx="79">
                  <c:v>533.70000000000005</c:v>
                </c:pt>
                <c:pt idx="80">
                  <c:v>535.76</c:v>
                </c:pt>
                <c:pt idx="81">
                  <c:v>535.76</c:v>
                </c:pt>
                <c:pt idx="82">
                  <c:v>535.76</c:v>
                </c:pt>
                <c:pt idx="83">
                  <c:v>535.76</c:v>
                </c:pt>
                <c:pt idx="84">
                  <c:v>535.76</c:v>
                </c:pt>
                <c:pt idx="85">
                  <c:v>535.76</c:v>
                </c:pt>
                <c:pt idx="86">
                  <c:v>535.76</c:v>
                </c:pt>
                <c:pt idx="87">
                  <c:v>535.76</c:v>
                </c:pt>
                <c:pt idx="88">
                  <c:v>535.76</c:v>
                </c:pt>
                <c:pt idx="89">
                  <c:v>535.76</c:v>
                </c:pt>
                <c:pt idx="90">
                  <c:v>535.76</c:v>
                </c:pt>
                <c:pt idx="91">
                  <c:v>535.76</c:v>
                </c:pt>
                <c:pt idx="92">
                  <c:v>535.76</c:v>
                </c:pt>
                <c:pt idx="93">
                  <c:v>535.76</c:v>
                </c:pt>
                <c:pt idx="94">
                  <c:v>535.76</c:v>
                </c:pt>
                <c:pt idx="95">
                  <c:v>535.76</c:v>
                </c:pt>
                <c:pt idx="96">
                  <c:v>535.76</c:v>
                </c:pt>
                <c:pt idx="97">
                  <c:v>535.76</c:v>
                </c:pt>
                <c:pt idx="98">
                  <c:v>535.76</c:v>
                </c:pt>
                <c:pt idx="99">
                  <c:v>535.76</c:v>
                </c:pt>
                <c:pt idx="100">
                  <c:v>535.76</c:v>
                </c:pt>
                <c:pt idx="101">
                  <c:v>535.76</c:v>
                </c:pt>
                <c:pt idx="102">
                  <c:v>535.76</c:v>
                </c:pt>
                <c:pt idx="103">
                  <c:v>535.76</c:v>
                </c:pt>
                <c:pt idx="104">
                  <c:v>535.76</c:v>
                </c:pt>
                <c:pt idx="105">
                  <c:v>535.76</c:v>
                </c:pt>
                <c:pt idx="106">
                  <c:v>535.76</c:v>
                </c:pt>
                <c:pt idx="107">
                  <c:v>535.76</c:v>
                </c:pt>
                <c:pt idx="108">
                  <c:v>535.76</c:v>
                </c:pt>
                <c:pt idx="109">
                  <c:v>535.76</c:v>
                </c:pt>
                <c:pt idx="110">
                  <c:v>535.76</c:v>
                </c:pt>
                <c:pt idx="111">
                  <c:v>535.76</c:v>
                </c:pt>
                <c:pt idx="112">
                  <c:v>535.76</c:v>
                </c:pt>
                <c:pt idx="113">
                  <c:v>535.76</c:v>
                </c:pt>
                <c:pt idx="114">
                  <c:v>535.76</c:v>
                </c:pt>
                <c:pt idx="115">
                  <c:v>535.76</c:v>
                </c:pt>
                <c:pt idx="116">
                  <c:v>535.76</c:v>
                </c:pt>
                <c:pt idx="117">
                  <c:v>535.76</c:v>
                </c:pt>
                <c:pt idx="118">
                  <c:v>535.76</c:v>
                </c:pt>
                <c:pt idx="119">
                  <c:v>535.76</c:v>
                </c:pt>
                <c:pt idx="120">
                  <c:v>535.76</c:v>
                </c:pt>
                <c:pt idx="121">
                  <c:v>535.76</c:v>
                </c:pt>
                <c:pt idx="122">
                  <c:v>535.76</c:v>
                </c:pt>
                <c:pt idx="123">
                  <c:v>535.76</c:v>
                </c:pt>
                <c:pt idx="124">
                  <c:v>535.76</c:v>
                </c:pt>
                <c:pt idx="125">
                  <c:v>535.76</c:v>
                </c:pt>
                <c:pt idx="126">
                  <c:v>535.35</c:v>
                </c:pt>
                <c:pt idx="127">
                  <c:v>532.47</c:v>
                </c:pt>
                <c:pt idx="128">
                  <c:v>529.17999999999995</c:v>
                </c:pt>
                <c:pt idx="129">
                  <c:v>527.16</c:v>
                </c:pt>
                <c:pt idx="130">
                  <c:v>524.36</c:v>
                </c:pt>
                <c:pt idx="131">
                  <c:v>524.75</c:v>
                </c:pt>
                <c:pt idx="132">
                  <c:v>523.54</c:v>
                </c:pt>
                <c:pt idx="133">
                  <c:v>521.91999999999996</c:v>
                </c:pt>
                <c:pt idx="134">
                  <c:v>521.12</c:v>
                </c:pt>
                <c:pt idx="135">
                  <c:v>519.91999999999996</c:v>
                </c:pt>
                <c:pt idx="136">
                  <c:v>519.52</c:v>
                </c:pt>
                <c:pt idx="137">
                  <c:v>520.32000000000005</c:v>
                </c:pt>
                <c:pt idx="138">
                  <c:v>521.52</c:v>
                </c:pt>
                <c:pt idx="139">
                  <c:v>519.52</c:v>
                </c:pt>
                <c:pt idx="140">
                  <c:v>517.91999999999996</c:v>
                </c:pt>
                <c:pt idx="141">
                  <c:v>517.91999999999996</c:v>
                </c:pt>
                <c:pt idx="142">
                  <c:v>517.91999999999996</c:v>
                </c:pt>
                <c:pt idx="143">
                  <c:v>517.91999999999996</c:v>
                </c:pt>
                <c:pt idx="144">
                  <c:v>517.91999999999996</c:v>
                </c:pt>
                <c:pt idx="145">
                  <c:v>517.91999999999996</c:v>
                </c:pt>
                <c:pt idx="146">
                  <c:v>514.72</c:v>
                </c:pt>
                <c:pt idx="147">
                  <c:v>513.11</c:v>
                </c:pt>
                <c:pt idx="148">
                  <c:v>509.93</c:v>
                </c:pt>
                <c:pt idx="149">
                  <c:v>506.76</c:v>
                </c:pt>
                <c:pt idx="150">
                  <c:v>503.58</c:v>
                </c:pt>
                <c:pt idx="151">
                  <c:v>500.81</c:v>
                </c:pt>
                <c:pt idx="152">
                  <c:v>499.63</c:v>
                </c:pt>
                <c:pt idx="153">
                  <c:v>496.88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8-4E4C-BBD6-6084AA8A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16080"/>
        <c:axId val="747421072"/>
      </c:scatterChart>
      <c:valAx>
        <c:axId val="7474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1072"/>
        <c:crosses val="autoZero"/>
        <c:crossBetween val="midCat"/>
      </c:valAx>
      <c:valAx>
        <c:axId val="7474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493661470453847"/>
                  <c:y val="0.1101483653455452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Temghar!$B$38:$B$164</c:f>
              <c:numCache>
                <c:formatCode>0.00</c:formatCode>
                <c:ptCount val="127"/>
                <c:pt idx="0">
                  <c:v>659.6</c:v>
                </c:pt>
                <c:pt idx="1">
                  <c:v>663</c:v>
                </c:pt>
                <c:pt idx="2">
                  <c:v>669</c:v>
                </c:pt>
                <c:pt idx="3">
                  <c:v>671</c:v>
                </c:pt>
                <c:pt idx="4">
                  <c:v>671.9</c:v>
                </c:pt>
                <c:pt idx="5">
                  <c:v>673.5</c:v>
                </c:pt>
                <c:pt idx="6">
                  <c:v>674.3</c:v>
                </c:pt>
                <c:pt idx="7">
                  <c:v>674.5</c:v>
                </c:pt>
                <c:pt idx="8">
                  <c:v>674.4</c:v>
                </c:pt>
                <c:pt idx="9">
                  <c:v>673.9</c:v>
                </c:pt>
                <c:pt idx="10">
                  <c:v>673.6</c:v>
                </c:pt>
                <c:pt idx="11">
                  <c:v>673</c:v>
                </c:pt>
                <c:pt idx="12">
                  <c:v>672.6</c:v>
                </c:pt>
                <c:pt idx="13">
                  <c:v>670.3</c:v>
                </c:pt>
                <c:pt idx="14">
                  <c:v>670.8</c:v>
                </c:pt>
                <c:pt idx="15">
                  <c:v>671.3</c:v>
                </c:pt>
                <c:pt idx="16">
                  <c:v>673</c:v>
                </c:pt>
                <c:pt idx="17">
                  <c:v>675.8</c:v>
                </c:pt>
                <c:pt idx="18">
                  <c:v>677.8</c:v>
                </c:pt>
                <c:pt idx="19">
                  <c:v>679.6</c:v>
                </c:pt>
                <c:pt idx="20">
                  <c:v>681.7</c:v>
                </c:pt>
                <c:pt idx="21">
                  <c:v>683.4</c:v>
                </c:pt>
                <c:pt idx="22">
                  <c:v>684.7</c:v>
                </c:pt>
                <c:pt idx="23">
                  <c:v>686.7</c:v>
                </c:pt>
                <c:pt idx="24">
                  <c:v>689.5</c:v>
                </c:pt>
                <c:pt idx="25">
                  <c:v>691.7</c:v>
                </c:pt>
                <c:pt idx="26">
                  <c:v>693.2</c:v>
                </c:pt>
                <c:pt idx="27">
                  <c:v>693.8</c:v>
                </c:pt>
                <c:pt idx="28">
                  <c:v>693.9</c:v>
                </c:pt>
                <c:pt idx="29">
                  <c:v>693.9</c:v>
                </c:pt>
                <c:pt idx="30">
                  <c:v>693.9</c:v>
                </c:pt>
                <c:pt idx="31">
                  <c:v>694.3</c:v>
                </c:pt>
                <c:pt idx="32">
                  <c:v>694.3</c:v>
                </c:pt>
                <c:pt idx="33">
                  <c:v>694</c:v>
                </c:pt>
                <c:pt idx="34">
                  <c:v>693.7</c:v>
                </c:pt>
                <c:pt idx="35">
                  <c:v>693.4</c:v>
                </c:pt>
                <c:pt idx="36">
                  <c:v>693</c:v>
                </c:pt>
                <c:pt idx="37">
                  <c:v>692.6</c:v>
                </c:pt>
                <c:pt idx="38">
                  <c:v>692.4</c:v>
                </c:pt>
                <c:pt idx="39">
                  <c:v>692.2</c:v>
                </c:pt>
                <c:pt idx="40">
                  <c:v>691.9</c:v>
                </c:pt>
                <c:pt idx="41">
                  <c:v>691.8</c:v>
                </c:pt>
                <c:pt idx="42">
                  <c:v>691.8</c:v>
                </c:pt>
                <c:pt idx="43">
                  <c:v>691.8</c:v>
                </c:pt>
                <c:pt idx="44">
                  <c:v>691.7</c:v>
                </c:pt>
                <c:pt idx="45">
                  <c:v>691.7</c:v>
                </c:pt>
                <c:pt idx="46">
                  <c:v>691.7</c:v>
                </c:pt>
                <c:pt idx="47">
                  <c:v>691.6</c:v>
                </c:pt>
                <c:pt idx="48">
                  <c:v>691.6</c:v>
                </c:pt>
                <c:pt idx="49">
                  <c:v>691.2</c:v>
                </c:pt>
                <c:pt idx="50">
                  <c:v>691</c:v>
                </c:pt>
                <c:pt idx="51">
                  <c:v>690.7</c:v>
                </c:pt>
                <c:pt idx="52">
                  <c:v>690.3</c:v>
                </c:pt>
                <c:pt idx="53">
                  <c:v>690.1</c:v>
                </c:pt>
                <c:pt idx="54">
                  <c:v>690</c:v>
                </c:pt>
                <c:pt idx="55">
                  <c:v>690</c:v>
                </c:pt>
                <c:pt idx="56">
                  <c:v>689.7</c:v>
                </c:pt>
                <c:pt idx="57">
                  <c:v>689.5</c:v>
                </c:pt>
                <c:pt idx="58">
                  <c:v>689.6</c:v>
                </c:pt>
                <c:pt idx="59">
                  <c:v>690.5</c:v>
                </c:pt>
                <c:pt idx="60">
                  <c:v>691.1</c:v>
                </c:pt>
                <c:pt idx="61">
                  <c:v>691.4</c:v>
                </c:pt>
                <c:pt idx="62">
                  <c:v>692.1</c:v>
                </c:pt>
                <c:pt idx="63">
                  <c:v>693</c:v>
                </c:pt>
                <c:pt idx="64">
                  <c:v>693.8</c:v>
                </c:pt>
                <c:pt idx="65">
                  <c:v>694.1</c:v>
                </c:pt>
                <c:pt idx="66">
                  <c:v>694.4</c:v>
                </c:pt>
                <c:pt idx="67">
                  <c:v>694.5</c:v>
                </c:pt>
                <c:pt idx="68">
                  <c:v>694.5</c:v>
                </c:pt>
                <c:pt idx="69">
                  <c:v>694.6</c:v>
                </c:pt>
                <c:pt idx="70">
                  <c:v>694.6</c:v>
                </c:pt>
                <c:pt idx="71">
                  <c:v>694.6</c:v>
                </c:pt>
                <c:pt idx="72">
                  <c:v>694.8</c:v>
                </c:pt>
                <c:pt idx="73">
                  <c:v>695</c:v>
                </c:pt>
                <c:pt idx="74">
                  <c:v>695</c:v>
                </c:pt>
                <c:pt idx="75">
                  <c:v>695.2</c:v>
                </c:pt>
                <c:pt idx="76">
                  <c:v>695.2</c:v>
                </c:pt>
                <c:pt idx="77">
                  <c:v>695.2</c:v>
                </c:pt>
                <c:pt idx="78">
                  <c:v>695.2</c:v>
                </c:pt>
                <c:pt idx="79">
                  <c:v>695.2</c:v>
                </c:pt>
                <c:pt idx="80">
                  <c:v>695.2</c:v>
                </c:pt>
                <c:pt idx="81">
                  <c:v>695.2</c:v>
                </c:pt>
                <c:pt idx="82">
                  <c:v>695.1</c:v>
                </c:pt>
                <c:pt idx="83">
                  <c:v>695.1</c:v>
                </c:pt>
                <c:pt idx="84">
                  <c:v>695.2</c:v>
                </c:pt>
                <c:pt idx="85">
                  <c:v>695.7</c:v>
                </c:pt>
                <c:pt idx="86">
                  <c:v>695.9</c:v>
                </c:pt>
                <c:pt idx="87">
                  <c:v>696</c:v>
                </c:pt>
                <c:pt idx="88">
                  <c:v>695.9</c:v>
                </c:pt>
                <c:pt idx="89">
                  <c:v>695.8</c:v>
                </c:pt>
                <c:pt idx="90">
                  <c:v>695.7</c:v>
                </c:pt>
                <c:pt idx="91">
                  <c:v>695.4</c:v>
                </c:pt>
                <c:pt idx="92">
                  <c:v>695.4</c:v>
                </c:pt>
                <c:pt idx="93">
                  <c:v>695.3</c:v>
                </c:pt>
                <c:pt idx="94">
                  <c:v>695.1</c:v>
                </c:pt>
                <c:pt idx="95">
                  <c:v>695</c:v>
                </c:pt>
                <c:pt idx="96">
                  <c:v>694.9</c:v>
                </c:pt>
                <c:pt idx="97">
                  <c:v>694.8</c:v>
                </c:pt>
                <c:pt idx="98">
                  <c:v>694.8</c:v>
                </c:pt>
                <c:pt idx="99">
                  <c:v>694.8</c:v>
                </c:pt>
                <c:pt idx="100">
                  <c:v>694.8</c:v>
                </c:pt>
                <c:pt idx="101">
                  <c:v>694.8</c:v>
                </c:pt>
                <c:pt idx="102">
                  <c:v>694.8</c:v>
                </c:pt>
                <c:pt idx="103">
                  <c:v>694.8</c:v>
                </c:pt>
                <c:pt idx="104">
                  <c:v>694.8</c:v>
                </c:pt>
                <c:pt idx="105">
                  <c:v>694.8</c:v>
                </c:pt>
                <c:pt idx="106">
                  <c:v>694.7</c:v>
                </c:pt>
                <c:pt idx="107">
                  <c:v>694.7</c:v>
                </c:pt>
                <c:pt idx="108">
                  <c:v>694.7</c:v>
                </c:pt>
                <c:pt idx="109">
                  <c:v>694.8</c:v>
                </c:pt>
                <c:pt idx="110">
                  <c:v>694.8</c:v>
                </c:pt>
                <c:pt idx="111">
                  <c:v>694.8</c:v>
                </c:pt>
                <c:pt idx="112">
                  <c:v>694.8</c:v>
                </c:pt>
                <c:pt idx="113">
                  <c:v>694.8</c:v>
                </c:pt>
                <c:pt idx="114">
                  <c:v>694.8</c:v>
                </c:pt>
                <c:pt idx="115">
                  <c:v>694.8</c:v>
                </c:pt>
                <c:pt idx="116">
                  <c:v>694.7</c:v>
                </c:pt>
                <c:pt idx="117">
                  <c:v>694.7</c:v>
                </c:pt>
                <c:pt idx="118">
                  <c:v>694.7</c:v>
                </c:pt>
                <c:pt idx="119">
                  <c:v>694.6</c:v>
                </c:pt>
                <c:pt idx="120">
                  <c:v>694.6</c:v>
                </c:pt>
                <c:pt idx="121">
                  <c:v>694.6</c:v>
                </c:pt>
                <c:pt idx="122">
                  <c:v>694.5</c:v>
                </c:pt>
                <c:pt idx="123">
                  <c:v>694.5</c:v>
                </c:pt>
                <c:pt idx="124">
                  <c:v>694.4</c:v>
                </c:pt>
                <c:pt idx="125">
                  <c:v>694.3</c:v>
                </c:pt>
                <c:pt idx="126">
                  <c:v>706.5</c:v>
                </c:pt>
              </c:numCache>
            </c:numRef>
          </c:xVal>
          <c:yVal>
            <c:numRef>
              <c:f>Temghar!$D$38:$D$164</c:f>
              <c:numCache>
                <c:formatCode>0.00</c:formatCode>
                <c:ptCount val="127"/>
                <c:pt idx="0">
                  <c:v>0</c:v>
                </c:pt>
                <c:pt idx="1">
                  <c:v>0.84999999999999964</c:v>
                </c:pt>
                <c:pt idx="2">
                  <c:v>5.5200000000000005</c:v>
                </c:pt>
                <c:pt idx="3">
                  <c:v>7.6599999999999993</c:v>
                </c:pt>
                <c:pt idx="4">
                  <c:v>8.7100000000000009</c:v>
                </c:pt>
                <c:pt idx="5">
                  <c:v>10.719999999999999</c:v>
                </c:pt>
                <c:pt idx="6">
                  <c:v>11.780000000000001</c:v>
                </c:pt>
                <c:pt idx="7">
                  <c:v>12.07</c:v>
                </c:pt>
                <c:pt idx="8">
                  <c:v>11.93</c:v>
                </c:pt>
                <c:pt idx="9">
                  <c:v>11.25</c:v>
                </c:pt>
                <c:pt idx="10">
                  <c:v>10.850000000000001</c:v>
                </c:pt>
                <c:pt idx="11">
                  <c:v>10.07</c:v>
                </c:pt>
                <c:pt idx="12">
                  <c:v>9.57</c:v>
                </c:pt>
                <c:pt idx="13">
                  <c:v>6.96</c:v>
                </c:pt>
                <c:pt idx="14">
                  <c:v>7.46</c:v>
                </c:pt>
                <c:pt idx="15">
                  <c:v>8.0100000000000016</c:v>
                </c:pt>
                <c:pt idx="16">
                  <c:v>10.07</c:v>
                </c:pt>
                <c:pt idx="17">
                  <c:v>13.920000000000002</c:v>
                </c:pt>
                <c:pt idx="18">
                  <c:v>17.02</c:v>
                </c:pt>
                <c:pt idx="19">
                  <c:v>20.07</c:v>
                </c:pt>
                <c:pt idx="20">
                  <c:v>23.91</c:v>
                </c:pt>
                <c:pt idx="21">
                  <c:v>27.16</c:v>
                </c:pt>
                <c:pt idx="22">
                  <c:v>29.87</c:v>
                </c:pt>
                <c:pt idx="23">
                  <c:v>34.239999999999995</c:v>
                </c:pt>
                <c:pt idx="24">
                  <c:v>41.16</c:v>
                </c:pt>
                <c:pt idx="25">
                  <c:v>47.209999999999994</c:v>
                </c:pt>
                <c:pt idx="26">
                  <c:v>51.669999999999995</c:v>
                </c:pt>
                <c:pt idx="27">
                  <c:v>53.54</c:v>
                </c:pt>
                <c:pt idx="28">
                  <c:v>53.849999999999994</c:v>
                </c:pt>
                <c:pt idx="29">
                  <c:v>53.849999999999994</c:v>
                </c:pt>
                <c:pt idx="30">
                  <c:v>53.849999999999994</c:v>
                </c:pt>
                <c:pt idx="31">
                  <c:v>55.14</c:v>
                </c:pt>
                <c:pt idx="32">
                  <c:v>55.14</c:v>
                </c:pt>
                <c:pt idx="33">
                  <c:v>54.16</c:v>
                </c:pt>
                <c:pt idx="34">
                  <c:v>53.23</c:v>
                </c:pt>
                <c:pt idx="35">
                  <c:v>52.3</c:v>
                </c:pt>
                <c:pt idx="36">
                  <c:v>51.05</c:v>
                </c:pt>
                <c:pt idx="37">
                  <c:v>49.86</c:v>
                </c:pt>
                <c:pt idx="38">
                  <c:v>49.26</c:v>
                </c:pt>
                <c:pt idx="39">
                  <c:v>48.66</c:v>
                </c:pt>
                <c:pt idx="40">
                  <c:v>47.779999999999994</c:v>
                </c:pt>
                <c:pt idx="41">
                  <c:v>47.489999999999995</c:v>
                </c:pt>
                <c:pt idx="42">
                  <c:v>47.489999999999995</c:v>
                </c:pt>
                <c:pt idx="43">
                  <c:v>47.489999999999995</c:v>
                </c:pt>
                <c:pt idx="44">
                  <c:v>47.209999999999994</c:v>
                </c:pt>
                <c:pt idx="45">
                  <c:v>47.209999999999994</c:v>
                </c:pt>
                <c:pt idx="46">
                  <c:v>47.209999999999994</c:v>
                </c:pt>
                <c:pt idx="47">
                  <c:v>46.919999999999995</c:v>
                </c:pt>
                <c:pt idx="48">
                  <c:v>46.919999999999995</c:v>
                </c:pt>
                <c:pt idx="49">
                  <c:v>45.779999999999994</c:v>
                </c:pt>
                <c:pt idx="50">
                  <c:v>45.209999999999994</c:v>
                </c:pt>
                <c:pt idx="51">
                  <c:v>44.39</c:v>
                </c:pt>
                <c:pt idx="52">
                  <c:v>43.29</c:v>
                </c:pt>
                <c:pt idx="53">
                  <c:v>42.739999999999995</c:v>
                </c:pt>
                <c:pt idx="54">
                  <c:v>42.47</c:v>
                </c:pt>
                <c:pt idx="55">
                  <c:v>42.47</c:v>
                </c:pt>
                <c:pt idx="56">
                  <c:v>41.68</c:v>
                </c:pt>
                <c:pt idx="57">
                  <c:v>41.16</c:v>
                </c:pt>
                <c:pt idx="58">
                  <c:v>41.419999999999995</c:v>
                </c:pt>
                <c:pt idx="59">
                  <c:v>43.839999999999996</c:v>
                </c:pt>
                <c:pt idx="60">
                  <c:v>45.489999999999995</c:v>
                </c:pt>
                <c:pt idx="61">
                  <c:v>46.349999999999994</c:v>
                </c:pt>
                <c:pt idx="62">
                  <c:v>48.36</c:v>
                </c:pt>
                <c:pt idx="63">
                  <c:v>51.05</c:v>
                </c:pt>
                <c:pt idx="64">
                  <c:v>53.54</c:v>
                </c:pt>
                <c:pt idx="65">
                  <c:v>54.489999999999995</c:v>
                </c:pt>
                <c:pt idx="66">
                  <c:v>55.449999999999996</c:v>
                </c:pt>
                <c:pt idx="67">
                  <c:v>55.79</c:v>
                </c:pt>
                <c:pt idx="68">
                  <c:v>55.79</c:v>
                </c:pt>
                <c:pt idx="69">
                  <c:v>56.12</c:v>
                </c:pt>
                <c:pt idx="70">
                  <c:v>56.12</c:v>
                </c:pt>
                <c:pt idx="71">
                  <c:v>56.12</c:v>
                </c:pt>
                <c:pt idx="72">
                  <c:v>56.769999999999996</c:v>
                </c:pt>
                <c:pt idx="73">
                  <c:v>57.419999999999995</c:v>
                </c:pt>
                <c:pt idx="74">
                  <c:v>57.419999999999995</c:v>
                </c:pt>
                <c:pt idx="75">
                  <c:v>58.099999999999994</c:v>
                </c:pt>
                <c:pt idx="76">
                  <c:v>58.099999999999994</c:v>
                </c:pt>
                <c:pt idx="77">
                  <c:v>58.099999999999994</c:v>
                </c:pt>
                <c:pt idx="78">
                  <c:v>58.099999999999994</c:v>
                </c:pt>
                <c:pt idx="79">
                  <c:v>58.099999999999994</c:v>
                </c:pt>
                <c:pt idx="80">
                  <c:v>58.099999999999994</c:v>
                </c:pt>
                <c:pt idx="81">
                  <c:v>58.099999999999994</c:v>
                </c:pt>
                <c:pt idx="82">
                  <c:v>57.76</c:v>
                </c:pt>
                <c:pt idx="83">
                  <c:v>57.76</c:v>
                </c:pt>
                <c:pt idx="84">
                  <c:v>58.099999999999994</c:v>
                </c:pt>
                <c:pt idx="85">
                  <c:v>59.809999999999995</c:v>
                </c:pt>
                <c:pt idx="86">
                  <c:v>60.489999999999995</c:v>
                </c:pt>
                <c:pt idx="87">
                  <c:v>60.83</c:v>
                </c:pt>
                <c:pt idx="88">
                  <c:v>60.489999999999995</c:v>
                </c:pt>
                <c:pt idx="89">
                  <c:v>60.15</c:v>
                </c:pt>
                <c:pt idx="90">
                  <c:v>59.809999999999995</c:v>
                </c:pt>
                <c:pt idx="91">
                  <c:v>59.12</c:v>
                </c:pt>
                <c:pt idx="92">
                  <c:v>58.779999999999994</c:v>
                </c:pt>
                <c:pt idx="93">
                  <c:v>58.44</c:v>
                </c:pt>
                <c:pt idx="94">
                  <c:v>57.76</c:v>
                </c:pt>
                <c:pt idx="95">
                  <c:v>57.419999999999995</c:v>
                </c:pt>
                <c:pt idx="96">
                  <c:v>57.089999999999996</c:v>
                </c:pt>
                <c:pt idx="97">
                  <c:v>56.769999999999996</c:v>
                </c:pt>
                <c:pt idx="98">
                  <c:v>56.769999999999996</c:v>
                </c:pt>
                <c:pt idx="99">
                  <c:v>56.769999999999996</c:v>
                </c:pt>
                <c:pt idx="100">
                  <c:v>56.769999999999996</c:v>
                </c:pt>
                <c:pt idx="101">
                  <c:v>56.769999999999996</c:v>
                </c:pt>
                <c:pt idx="102">
                  <c:v>56.769999999999996</c:v>
                </c:pt>
                <c:pt idx="103">
                  <c:v>56.769999999999996</c:v>
                </c:pt>
                <c:pt idx="104">
                  <c:v>56.769999999999996</c:v>
                </c:pt>
                <c:pt idx="105">
                  <c:v>56.769999999999996</c:v>
                </c:pt>
                <c:pt idx="106">
                  <c:v>56.44</c:v>
                </c:pt>
                <c:pt idx="107">
                  <c:v>56.44</c:v>
                </c:pt>
                <c:pt idx="108">
                  <c:v>56.44</c:v>
                </c:pt>
                <c:pt idx="109">
                  <c:v>56.769999999999996</c:v>
                </c:pt>
                <c:pt idx="110">
                  <c:v>56.769999999999996</c:v>
                </c:pt>
                <c:pt idx="111">
                  <c:v>56.769999999999996</c:v>
                </c:pt>
                <c:pt idx="112">
                  <c:v>56.769999999999996</c:v>
                </c:pt>
                <c:pt idx="113">
                  <c:v>56.769999999999996</c:v>
                </c:pt>
                <c:pt idx="114">
                  <c:v>56.769999999999996</c:v>
                </c:pt>
                <c:pt idx="115">
                  <c:v>56.769999999999996</c:v>
                </c:pt>
                <c:pt idx="116">
                  <c:v>56.44</c:v>
                </c:pt>
                <c:pt idx="117">
                  <c:v>56.44</c:v>
                </c:pt>
                <c:pt idx="118">
                  <c:v>56.44</c:v>
                </c:pt>
                <c:pt idx="119">
                  <c:v>56.12</c:v>
                </c:pt>
                <c:pt idx="120">
                  <c:v>56.12</c:v>
                </c:pt>
                <c:pt idx="121">
                  <c:v>56.12</c:v>
                </c:pt>
                <c:pt idx="122">
                  <c:v>55.79</c:v>
                </c:pt>
                <c:pt idx="123">
                  <c:v>55.79</c:v>
                </c:pt>
                <c:pt idx="124">
                  <c:v>55.47</c:v>
                </c:pt>
                <c:pt idx="125">
                  <c:v>55.14</c:v>
                </c:pt>
                <c:pt idx="126">
                  <c:v>105.01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E-454D-A6BA-B9FF97783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17744"/>
        <c:axId val="747412336"/>
      </c:scatterChart>
      <c:valAx>
        <c:axId val="74741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12336"/>
        <c:crosses val="autoZero"/>
        <c:crossBetween val="midCat"/>
      </c:valAx>
      <c:valAx>
        <c:axId val="7474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1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Warasgaon!$B$38:$B$163</c:f>
              <c:numCache>
                <c:formatCode>0.00</c:formatCode>
                <c:ptCount val="126"/>
                <c:pt idx="0">
                  <c:v>600</c:v>
                </c:pt>
                <c:pt idx="1">
                  <c:v>602.5</c:v>
                </c:pt>
                <c:pt idx="2">
                  <c:v>605.65</c:v>
                </c:pt>
                <c:pt idx="3">
                  <c:v>607.79999999999995</c:v>
                </c:pt>
                <c:pt idx="4">
                  <c:v>609.4</c:v>
                </c:pt>
                <c:pt idx="5">
                  <c:v>611.1</c:v>
                </c:pt>
                <c:pt idx="6">
                  <c:v>612.1</c:v>
                </c:pt>
                <c:pt idx="7">
                  <c:v>613.04999999999995</c:v>
                </c:pt>
                <c:pt idx="8">
                  <c:v>614</c:v>
                </c:pt>
                <c:pt idx="9">
                  <c:v>614.79999999999995</c:v>
                </c:pt>
                <c:pt idx="10">
                  <c:v>615.4</c:v>
                </c:pt>
                <c:pt idx="11">
                  <c:v>615.9</c:v>
                </c:pt>
                <c:pt idx="12">
                  <c:v>616.25</c:v>
                </c:pt>
                <c:pt idx="13">
                  <c:v>616.45000000000005</c:v>
                </c:pt>
                <c:pt idx="14">
                  <c:v>616.75</c:v>
                </c:pt>
                <c:pt idx="15">
                  <c:v>617.20000000000005</c:v>
                </c:pt>
                <c:pt idx="16">
                  <c:v>618.35</c:v>
                </c:pt>
                <c:pt idx="17">
                  <c:v>619.9</c:v>
                </c:pt>
                <c:pt idx="18">
                  <c:v>621.5</c:v>
                </c:pt>
                <c:pt idx="19">
                  <c:v>622.75</c:v>
                </c:pt>
                <c:pt idx="20">
                  <c:v>624.20000000000005</c:v>
                </c:pt>
                <c:pt idx="21">
                  <c:v>625.25</c:v>
                </c:pt>
                <c:pt idx="22">
                  <c:v>626.04999999999995</c:v>
                </c:pt>
                <c:pt idx="23">
                  <c:v>627.20000000000005</c:v>
                </c:pt>
                <c:pt idx="24">
                  <c:v>628.85</c:v>
                </c:pt>
                <c:pt idx="25">
                  <c:v>630.04999999999995</c:v>
                </c:pt>
                <c:pt idx="26">
                  <c:v>630.75</c:v>
                </c:pt>
                <c:pt idx="27">
                  <c:v>631.29999999999995</c:v>
                </c:pt>
                <c:pt idx="28">
                  <c:v>631.85</c:v>
                </c:pt>
                <c:pt idx="29">
                  <c:v>632.20000000000005</c:v>
                </c:pt>
                <c:pt idx="30">
                  <c:v>632.65</c:v>
                </c:pt>
                <c:pt idx="31">
                  <c:v>633.20000000000005</c:v>
                </c:pt>
                <c:pt idx="32">
                  <c:v>633.65</c:v>
                </c:pt>
                <c:pt idx="33">
                  <c:v>634</c:v>
                </c:pt>
                <c:pt idx="34">
                  <c:v>634.15</c:v>
                </c:pt>
                <c:pt idx="35">
                  <c:v>634.4</c:v>
                </c:pt>
                <c:pt idx="36">
                  <c:v>634.6</c:v>
                </c:pt>
                <c:pt idx="37">
                  <c:v>634.79999999999995</c:v>
                </c:pt>
                <c:pt idx="38">
                  <c:v>635</c:v>
                </c:pt>
                <c:pt idx="39">
                  <c:v>635.15</c:v>
                </c:pt>
                <c:pt idx="40">
                  <c:v>635.25</c:v>
                </c:pt>
                <c:pt idx="41">
                  <c:v>635.29999999999995</c:v>
                </c:pt>
                <c:pt idx="42">
                  <c:v>635.35</c:v>
                </c:pt>
                <c:pt idx="43">
                  <c:v>635.45000000000005</c:v>
                </c:pt>
                <c:pt idx="44">
                  <c:v>635.6</c:v>
                </c:pt>
                <c:pt idx="45">
                  <c:v>635.70000000000005</c:v>
                </c:pt>
                <c:pt idx="46">
                  <c:v>635.79999999999995</c:v>
                </c:pt>
                <c:pt idx="47">
                  <c:v>635.95000000000005</c:v>
                </c:pt>
                <c:pt idx="48">
                  <c:v>636.04999999999995</c:v>
                </c:pt>
                <c:pt idx="49">
                  <c:v>636.1</c:v>
                </c:pt>
                <c:pt idx="50">
                  <c:v>636.20000000000005</c:v>
                </c:pt>
                <c:pt idx="51">
                  <c:v>636.29999999999995</c:v>
                </c:pt>
                <c:pt idx="52">
                  <c:v>636.35</c:v>
                </c:pt>
                <c:pt idx="53">
                  <c:v>636.45000000000005</c:v>
                </c:pt>
                <c:pt idx="54">
                  <c:v>636.70100000000002</c:v>
                </c:pt>
                <c:pt idx="55">
                  <c:v>636.85</c:v>
                </c:pt>
                <c:pt idx="56">
                  <c:v>636.95000000000005</c:v>
                </c:pt>
                <c:pt idx="57">
                  <c:v>637.04999999999995</c:v>
                </c:pt>
                <c:pt idx="58">
                  <c:v>637.15</c:v>
                </c:pt>
                <c:pt idx="59">
                  <c:v>637.6</c:v>
                </c:pt>
                <c:pt idx="60">
                  <c:v>637.95000000000005</c:v>
                </c:pt>
                <c:pt idx="61">
                  <c:v>638.20000000000005</c:v>
                </c:pt>
                <c:pt idx="62">
                  <c:v>638.6</c:v>
                </c:pt>
                <c:pt idx="63">
                  <c:v>639.20000000000005</c:v>
                </c:pt>
                <c:pt idx="64">
                  <c:v>639.45000000000005</c:v>
                </c:pt>
                <c:pt idx="65">
                  <c:v>639.5</c:v>
                </c:pt>
                <c:pt idx="66">
                  <c:v>639.5</c:v>
                </c:pt>
                <c:pt idx="67">
                  <c:v>639.5</c:v>
                </c:pt>
                <c:pt idx="68">
                  <c:v>639.5</c:v>
                </c:pt>
                <c:pt idx="69">
                  <c:v>639.5</c:v>
                </c:pt>
                <c:pt idx="70">
                  <c:v>639.5</c:v>
                </c:pt>
                <c:pt idx="71">
                  <c:v>639.5</c:v>
                </c:pt>
                <c:pt idx="72">
                  <c:v>639.5</c:v>
                </c:pt>
                <c:pt idx="73">
                  <c:v>639.5</c:v>
                </c:pt>
                <c:pt idx="74">
                  <c:v>639.5</c:v>
                </c:pt>
                <c:pt idx="75">
                  <c:v>639.5</c:v>
                </c:pt>
                <c:pt idx="76">
                  <c:v>639.5</c:v>
                </c:pt>
                <c:pt idx="77">
                  <c:v>639.5</c:v>
                </c:pt>
                <c:pt idx="78">
                  <c:v>639.5</c:v>
                </c:pt>
                <c:pt idx="79">
                  <c:v>639.5</c:v>
                </c:pt>
                <c:pt idx="80">
                  <c:v>639.5</c:v>
                </c:pt>
                <c:pt idx="81">
                  <c:v>639.5</c:v>
                </c:pt>
                <c:pt idx="82">
                  <c:v>639.5</c:v>
                </c:pt>
                <c:pt idx="83">
                  <c:v>639.5</c:v>
                </c:pt>
                <c:pt idx="84">
                  <c:v>639.5</c:v>
                </c:pt>
                <c:pt idx="85">
                  <c:v>639.5</c:v>
                </c:pt>
                <c:pt idx="86">
                  <c:v>639.5</c:v>
                </c:pt>
                <c:pt idx="87">
                  <c:v>639.5</c:v>
                </c:pt>
                <c:pt idx="88">
                  <c:v>639.5</c:v>
                </c:pt>
                <c:pt idx="89">
                  <c:v>639.5</c:v>
                </c:pt>
                <c:pt idx="90">
                  <c:v>639.5</c:v>
                </c:pt>
                <c:pt idx="91">
                  <c:v>639.5</c:v>
                </c:pt>
                <c:pt idx="92">
                  <c:v>639.5</c:v>
                </c:pt>
                <c:pt idx="93">
                  <c:v>639.5</c:v>
                </c:pt>
                <c:pt idx="94">
                  <c:v>639.5</c:v>
                </c:pt>
                <c:pt idx="95">
                  <c:v>639.5</c:v>
                </c:pt>
                <c:pt idx="96">
                  <c:v>639.5</c:v>
                </c:pt>
                <c:pt idx="97">
                  <c:v>639.5</c:v>
                </c:pt>
                <c:pt idx="98">
                  <c:v>639.5</c:v>
                </c:pt>
                <c:pt idx="99">
                  <c:v>639.5</c:v>
                </c:pt>
                <c:pt idx="100">
                  <c:v>639.5</c:v>
                </c:pt>
                <c:pt idx="101">
                  <c:v>639.5</c:v>
                </c:pt>
                <c:pt idx="102">
                  <c:v>639.5</c:v>
                </c:pt>
                <c:pt idx="103">
                  <c:v>639.5</c:v>
                </c:pt>
                <c:pt idx="104">
                  <c:v>639.5</c:v>
                </c:pt>
                <c:pt idx="105">
                  <c:v>639.5</c:v>
                </c:pt>
                <c:pt idx="106">
                  <c:v>639.5</c:v>
                </c:pt>
                <c:pt idx="107">
                  <c:v>639.5</c:v>
                </c:pt>
                <c:pt idx="108">
                  <c:v>639.5</c:v>
                </c:pt>
                <c:pt idx="109">
                  <c:v>639.5</c:v>
                </c:pt>
                <c:pt idx="110">
                  <c:v>639.5</c:v>
                </c:pt>
                <c:pt idx="111">
                  <c:v>639.5</c:v>
                </c:pt>
                <c:pt idx="112">
                  <c:v>639.5</c:v>
                </c:pt>
                <c:pt idx="113">
                  <c:v>639.5</c:v>
                </c:pt>
                <c:pt idx="114">
                  <c:v>639.5</c:v>
                </c:pt>
                <c:pt idx="115">
                  <c:v>639.5</c:v>
                </c:pt>
                <c:pt idx="116">
                  <c:v>639.5</c:v>
                </c:pt>
                <c:pt idx="117">
                  <c:v>639.5</c:v>
                </c:pt>
                <c:pt idx="118">
                  <c:v>639.5</c:v>
                </c:pt>
                <c:pt idx="119">
                  <c:v>639.5</c:v>
                </c:pt>
                <c:pt idx="120">
                  <c:v>639.5</c:v>
                </c:pt>
                <c:pt idx="121">
                  <c:v>639.5</c:v>
                </c:pt>
                <c:pt idx="122">
                  <c:v>639.5</c:v>
                </c:pt>
                <c:pt idx="123">
                  <c:v>639.5</c:v>
                </c:pt>
                <c:pt idx="124">
                  <c:v>639.5</c:v>
                </c:pt>
                <c:pt idx="125">
                  <c:v>639.5</c:v>
                </c:pt>
              </c:numCache>
            </c:numRef>
          </c:xVal>
          <c:yVal>
            <c:numRef>
              <c:f>Warasgaon!$D$38:$D$163</c:f>
              <c:numCache>
                <c:formatCode>0.00</c:formatCode>
                <c:ptCount val="126"/>
                <c:pt idx="0">
                  <c:v>0</c:v>
                </c:pt>
                <c:pt idx="1">
                  <c:v>4.07</c:v>
                </c:pt>
                <c:pt idx="2">
                  <c:v>13.05</c:v>
                </c:pt>
                <c:pt idx="3">
                  <c:v>20.999999999999996</c:v>
                </c:pt>
                <c:pt idx="4">
                  <c:v>27.8</c:v>
                </c:pt>
                <c:pt idx="5">
                  <c:v>35.78</c:v>
                </c:pt>
                <c:pt idx="6">
                  <c:v>41.19</c:v>
                </c:pt>
                <c:pt idx="7">
                  <c:v>46.769999999999996</c:v>
                </c:pt>
                <c:pt idx="8">
                  <c:v>52.36999999999999</c:v>
                </c:pt>
                <c:pt idx="9">
                  <c:v>57.269999999999996</c:v>
                </c:pt>
                <c:pt idx="10">
                  <c:v>61.599999999999994</c:v>
                </c:pt>
                <c:pt idx="11">
                  <c:v>65.22</c:v>
                </c:pt>
                <c:pt idx="12">
                  <c:v>67.739999999999995</c:v>
                </c:pt>
                <c:pt idx="13">
                  <c:v>69.19</c:v>
                </c:pt>
                <c:pt idx="14">
                  <c:v>71.36999999999999</c:v>
                </c:pt>
                <c:pt idx="15">
                  <c:v>74.589999999999989</c:v>
                </c:pt>
                <c:pt idx="16">
                  <c:v>83.88</c:v>
                </c:pt>
                <c:pt idx="17">
                  <c:v>97.149999999999991</c:v>
                </c:pt>
                <c:pt idx="18">
                  <c:v>111.89999999999999</c:v>
                </c:pt>
                <c:pt idx="19">
                  <c:v>124.61999999999999</c:v>
                </c:pt>
                <c:pt idx="20">
                  <c:v>139.9</c:v>
                </c:pt>
                <c:pt idx="21">
                  <c:v>152.08000000000001</c:v>
                </c:pt>
                <c:pt idx="22">
                  <c:v>162.72</c:v>
                </c:pt>
                <c:pt idx="23">
                  <c:v>177.98000000000002</c:v>
                </c:pt>
                <c:pt idx="24">
                  <c:v>199.9</c:v>
                </c:pt>
                <c:pt idx="25">
                  <c:v>211.98000000000002</c:v>
                </c:pt>
                <c:pt idx="26">
                  <c:v>220.53</c:v>
                </c:pt>
                <c:pt idx="27">
                  <c:v>229.48000000000002</c:v>
                </c:pt>
                <c:pt idx="28">
                  <c:v>238.43</c:v>
                </c:pt>
                <c:pt idx="29">
                  <c:v>244.15</c:v>
                </c:pt>
                <c:pt idx="30">
                  <c:v>251.48</c:v>
                </c:pt>
                <c:pt idx="31">
                  <c:v>260.45</c:v>
                </c:pt>
                <c:pt idx="32">
                  <c:v>267.77999999999997</c:v>
                </c:pt>
                <c:pt idx="33">
                  <c:v>273.5</c:v>
                </c:pt>
                <c:pt idx="34">
                  <c:v>275.93</c:v>
                </c:pt>
                <c:pt idx="35">
                  <c:v>280.01</c:v>
                </c:pt>
                <c:pt idx="36">
                  <c:v>283.26</c:v>
                </c:pt>
                <c:pt idx="37">
                  <c:v>286.52</c:v>
                </c:pt>
                <c:pt idx="38">
                  <c:v>289.77999999999997</c:v>
                </c:pt>
                <c:pt idx="39">
                  <c:v>292.20999999999998</c:v>
                </c:pt>
                <c:pt idx="40">
                  <c:v>293.85999999999996</c:v>
                </c:pt>
                <c:pt idx="41">
                  <c:v>294.76</c:v>
                </c:pt>
                <c:pt idx="42">
                  <c:v>295.49</c:v>
                </c:pt>
                <c:pt idx="43">
                  <c:v>297.10999999999996</c:v>
                </c:pt>
                <c:pt idx="44">
                  <c:v>299.57</c:v>
                </c:pt>
                <c:pt idx="45">
                  <c:v>301.19</c:v>
                </c:pt>
                <c:pt idx="46">
                  <c:v>302.83</c:v>
                </c:pt>
                <c:pt idx="47">
                  <c:v>305.24</c:v>
                </c:pt>
                <c:pt idx="48">
                  <c:v>306.88</c:v>
                </c:pt>
                <c:pt idx="49">
                  <c:v>307.70999999999998</c:v>
                </c:pt>
                <c:pt idx="50">
                  <c:v>309.33999999999997</c:v>
                </c:pt>
                <c:pt idx="51">
                  <c:v>310.96999999999997</c:v>
                </c:pt>
                <c:pt idx="52">
                  <c:v>311.78999999999996</c:v>
                </c:pt>
                <c:pt idx="53">
                  <c:v>313.40999999999997</c:v>
                </c:pt>
                <c:pt idx="54">
                  <c:v>317.5</c:v>
                </c:pt>
                <c:pt idx="55">
                  <c:v>319.94</c:v>
                </c:pt>
                <c:pt idx="56">
                  <c:v>321.57</c:v>
                </c:pt>
                <c:pt idx="57">
                  <c:v>323.19</c:v>
                </c:pt>
                <c:pt idx="58">
                  <c:v>324.82</c:v>
                </c:pt>
                <c:pt idx="59">
                  <c:v>332.15999999999997</c:v>
                </c:pt>
                <c:pt idx="60">
                  <c:v>337.87</c:v>
                </c:pt>
                <c:pt idx="61">
                  <c:v>341.91999999999996</c:v>
                </c:pt>
                <c:pt idx="62">
                  <c:v>348.46</c:v>
                </c:pt>
                <c:pt idx="63">
                  <c:v>358.22999999999996</c:v>
                </c:pt>
                <c:pt idx="64">
                  <c:v>362.31</c:v>
                </c:pt>
                <c:pt idx="65">
                  <c:v>363.13</c:v>
                </c:pt>
                <c:pt idx="66">
                  <c:v>363.13</c:v>
                </c:pt>
                <c:pt idx="67">
                  <c:v>363.13</c:v>
                </c:pt>
                <c:pt idx="68">
                  <c:v>363.13</c:v>
                </c:pt>
                <c:pt idx="69">
                  <c:v>363.13</c:v>
                </c:pt>
                <c:pt idx="70">
                  <c:v>363.13</c:v>
                </c:pt>
                <c:pt idx="71">
                  <c:v>363.13</c:v>
                </c:pt>
                <c:pt idx="72">
                  <c:v>363.13</c:v>
                </c:pt>
                <c:pt idx="73">
                  <c:v>363.13</c:v>
                </c:pt>
                <c:pt idx="74">
                  <c:v>363.13</c:v>
                </c:pt>
                <c:pt idx="75">
                  <c:v>363.13</c:v>
                </c:pt>
                <c:pt idx="76">
                  <c:v>363.13</c:v>
                </c:pt>
                <c:pt idx="77">
                  <c:v>363.13</c:v>
                </c:pt>
                <c:pt idx="78">
                  <c:v>363.13</c:v>
                </c:pt>
                <c:pt idx="79">
                  <c:v>363.13</c:v>
                </c:pt>
                <c:pt idx="80">
                  <c:v>363.13</c:v>
                </c:pt>
                <c:pt idx="81">
                  <c:v>363.13</c:v>
                </c:pt>
                <c:pt idx="82">
                  <c:v>363.13</c:v>
                </c:pt>
                <c:pt idx="83">
                  <c:v>363.13</c:v>
                </c:pt>
                <c:pt idx="84">
                  <c:v>363.13</c:v>
                </c:pt>
                <c:pt idx="85">
                  <c:v>363.13</c:v>
                </c:pt>
                <c:pt idx="86">
                  <c:v>363.13</c:v>
                </c:pt>
                <c:pt idx="87">
                  <c:v>363.13</c:v>
                </c:pt>
                <c:pt idx="88">
                  <c:v>363.13</c:v>
                </c:pt>
                <c:pt idx="89">
                  <c:v>363.13</c:v>
                </c:pt>
                <c:pt idx="90">
                  <c:v>363.13</c:v>
                </c:pt>
                <c:pt idx="91">
                  <c:v>363.13</c:v>
                </c:pt>
                <c:pt idx="92">
                  <c:v>363.13</c:v>
                </c:pt>
                <c:pt idx="93">
                  <c:v>363.13</c:v>
                </c:pt>
                <c:pt idx="94">
                  <c:v>363.13</c:v>
                </c:pt>
                <c:pt idx="95">
                  <c:v>363.13</c:v>
                </c:pt>
                <c:pt idx="96">
                  <c:v>363.13</c:v>
                </c:pt>
                <c:pt idx="97">
                  <c:v>363.13</c:v>
                </c:pt>
                <c:pt idx="98">
                  <c:v>363.13</c:v>
                </c:pt>
                <c:pt idx="99">
                  <c:v>363.13</c:v>
                </c:pt>
                <c:pt idx="100">
                  <c:v>363.13</c:v>
                </c:pt>
                <c:pt idx="101">
                  <c:v>363.13</c:v>
                </c:pt>
                <c:pt idx="102">
                  <c:v>363.13</c:v>
                </c:pt>
                <c:pt idx="103">
                  <c:v>363.13</c:v>
                </c:pt>
                <c:pt idx="104">
                  <c:v>363.13</c:v>
                </c:pt>
                <c:pt idx="105">
                  <c:v>363.13</c:v>
                </c:pt>
                <c:pt idx="106">
                  <c:v>363.13</c:v>
                </c:pt>
                <c:pt idx="107">
                  <c:v>363.13</c:v>
                </c:pt>
                <c:pt idx="108">
                  <c:v>363.13</c:v>
                </c:pt>
                <c:pt idx="109">
                  <c:v>363.13</c:v>
                </c:pt>
                <c:pt idx="110">
                  <c:v>363.13</c:v>
                </c:pt>
                <c:pt idx="111">
                  <c:v>363.13</c:v>
                </c:pt>
                <c:pt idx="112">
                  <c:v>363.13</c:v>
                </c:pt>
                <c:pt idx="113">
                  <c:v>363.13</c:v>
                </c:pt>
                <c:pt idx="114">
                  <c:v>363.13</c:v>
                </c:pt>
                <c:pt idx="115">
                  <c:v>363.13</c:v>
                </c:pt>
                <c:pt idx="116">
                  <c:v>363.13</c:v>
                </c:pt>
                <c:pt idx="117">
                  <c:v>363.13</c:v>
                </c:pt>
                <c:pt idx="118">
                  <c:v>363.13</c:v>
                </c:pt>
                <c:pt idx="119">
                  <c:v>363.13</c:v>
                </c:pt>
                <c:pt idx="120">
                  <c:v>363.13</c:v>
                </c:pt>
                <c:pt idx="121">
                  <c:v>363.13</c:v>
                </c:pt>
                <c:pt idx="122">
                  <c:v>363.13</c:v>
                </c:pt>
                <c:pt idx="123">
                  <c:v>363.13</c:v>
                </c:pt>
                <c:pt idx="124">
                  <c:v>363.13</c:v>
                </c:pt>
                <c:pt idx="125">
                  <c:v>363.13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8-403C-95C7-B13F432D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30704"/>
        <c:axId val="860728624"/>
      </c:scatterChart>
      <c:valAx>
        <c:axId val="8607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8624"/>
        <c:crosses val="autoZero"/>
        <c:crossBetween val="midCat"/>
      </c:valAx>
      <c:valAx>
        <c:axId val="8607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3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8186607704187225E-3"/>
                  <c:y val="3.2409525697013612E-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Panshet!$B$10:$B$163</c:f>
              <c:numCache>
                <c:formatCode>0.00</c:formatCode>
                <c:ptCount val="154"/>
                <c:pt idx="0">
                  <c:v>582.5</c:v>
                </c:pt>
                <c:pt idx="1">
                  <c:v>619.01</c:v>
                </c:pt>
                <c:pt idx="2">
                  <c:v>618.55999999999995</c:v>
                </c:pt>
                <c:pt idx="3">
                  <c:v>618.04</c:v>
                </c:pt>
                <c:pt idx="4">
                  <c:v>617.58000000000004</c:v>
                </c:pt>
                <c:pt idx="5">
                  <c:v>617.12</c:v>
                </c:pt>
                <c:pt idx="6">
                  <c:v>616.79</c:v>
                </c:pt>
                <c:pt idx="7">
                  <c:v>616.54</c:v>
                </c:pt>
                <c:pt idx="8">
                  <c:v>616.29999999999995</c:v>
                </c:pt>
                <c:pt idx="9">
                  <c:v>616.09</c:v>
                </c:pt>
                <c:pt idx="10">
                  <c:v>615.92999999999995</c:v>
                </c:pt>
                <c:pt idx="11">
                  <c:v>615.9</c:v>
                </c:pt>
                <c:pt idx="12">
                  <c:v>615.9</c:v>
                </c:pt>
                <c:pt idx="13">
                  <c:v>615.9</c:v>
                </c:pt>
                <c:pt idx="14">
                  <c:v>615.9</c:v>
                </c:pt>
                <c:pt idx="15">
                  <c:v>615.9</c:v>
                </c:pt>
                <c:pt idx="16">
                  <c:v>615.9</c:v>
                </c:pt>
                <c:pt idx="17">
                  <c:v>615.97</c:v>
                </c:pt>
                <c:pt idx="18">
                  <c:v>615.97</c:v>
                </c:pt>
                <c:pt idx="19">
                  <c:v>615.97</c:v>
                </c:pt>
                <c:pt idx="20">
                  <c:v>616.03</c:v>
                </c:pt>
                <c:pt idx="21">
                  <c:v>615.9</c:v>
                </c:pt>
                <c:pt idx="22">
                  <c:v>615.72</c:v>
                </c:pt>
                <c:pt idx="23">
                  <c:v>615.57000000000005</c:v>
                </c:pt>
                <c:pt idx="24">
                  <c:v>615.48</c:v>
                </c:pt>
                <c:pt idx="25">
                  <c:v>615.48</c:v>
                </c:pt>
                <c:pt idx="26">
                  <c:v>615.72</c:v>
                </c:pt>
                <c:pt idx="27">
                  <c:v>615.84</c:v>
                </c:pt>
                <c:pt idx="28">
                  <c:v>616.45000000000005</c:v>
                </c:pt>
                <c:pt idx="29">
                  <c:v>617.05999999999995</c:v>
                </c:pt>
                <c:pt idx="30">
                  <c:v>618.01</c:v>
                </c:pt>
                <c:pt idx="31">
                  <c:v>618.86</c:v>
                </c:pt>
                <c:pt idx="32">
                  <c:v>619.59</c:v>
                </c:pt>
                <c:pt idx="33">
                  <c:v>620.29999999999995</c:v>
                </c:pt>
                <c:pt idx="34">
                  <c:v>620.9</c:v>
                </c:pt>
                <c:pt idx="35">
                  <c:v>621.27</c:v>
                </c:pt>
                <c:pt idx="36">
                  <c:v>621.76</c:v>
                </c:pt>
                <c:pt idx="37">
                  <c:v>622.15</c:v>
                </c:pt>
                <c:pt idx="38">
                  <c:v>622.46</c:v>
                </c:pt>
                <c:pt idx="39">
                  <c:v>622.66999999999996</c:v>
                </c:pt>
                <c:pt idx="40">
                  <c:v>622.82000000000005</c:v>
                </c:pt>
                <c:pt idx="41">
                  <c:v>622.95000000000005</c:v>
                </c:pt>
                <c:pt idx="42">
                  <c:v>623.1</c:v>
                </c:pt>
                <c:pt idx="43">
                  <c:v>623.30999999999995</c:v>
                </c:pt>
                <c:pt idx="44">
                  <c:v>623.95000000000005</c:v>
                </c:pt>
                <c:pt idx="45">
                  <c:v>625.02</c:v>
                </c:pt>
                <c:pt idx="46">
                  <c:v>626.04999999999995</c:v>
                </c:pt>
                <c:pt idx="47">
                  <c:v>627.03</c:v>
                </c:pt>
                <c:pt idx="48">
                  <c:v>628.16</c:v>
                </c:pt>
                <c:pt idx="49">
                  <c:v>628.98</c:v>
                </c:pt>
                <c:pt idx="50">
                  <c:v>629.65</c:v>
                </c:pt>
                <c:pt idx="51">
                  <c:v>630.63</c:v>
                </c:pt>
                <c:pt idx="52">
                  <c:v>632.27</c:v>
                </c:pt>
                <c:pt idx="53">
                  <c:v>633.46</c:v>
                </c:pt>
                <c:pt idx="54">
                  <c:v>634.13</c:v>
                </c:pt>
                <c:pt idx="55">
                  <c:v>634.71</c:v>
                </c:pt>
                <c:pt idx="56">
                  <c:v>635.14</c:v>
                </c:pt>
                <c:pt idx="57">
                  <c:v>635.41</c:v>
                </c:pt>
                <c:pt idx="58">
                  <c:v>635.75</c:v>
                </c:pt>
                <c:pt idx="59">
                  <c:v>635.92999999999995</c:v>
                </c:pt>
                <c:pt idx="60">
                  <c:v>635.80999999999995</c:v>
                </c:pt>
                <c:pt idx="61">
                  <c:v>635.9</c:v>
                </c:pt>
                <c:pt idx="62">
                  <c:v>635.99</c:v>
                </c:pt>
                <c:pt idx="63">
                  <c:v>636.16999999999996</c:v>
                </c:pt>
                <c:pt idx="64">
                  <c:v>636.27</c:v>
                </c:pt>
                <c:pt idx="65">
                  <c:v>636.27</c:v>
                </c:pt>
                <c:pt idx="66">
                  <c:v>636.23</c:v>
                </c:pt>
                <c:pt idx="67">
                  <c:v>636.23</c:v>
                </c:pt>
                <c:pt idx="68">
                  <c:v>636.23</c:v>
                </c:pt>
                <c:pt idx="69">
                  <c:v>636.23</c:v>
                </c:pt>
                <c:pt idx="70">
                  <c:v>636.23</c:v>
                </c:pt>
                <c:pt idx="71">
                  <c:v>636.23</c:v>
                </c:pt>
                <c:pt idx="72">
                  <c:v>636.23</c:v>
                </c:pt>
                <c:pt idx="73">
                  <c:v>636.23</c:v>
                </c:pt>
                <c:pt idx="74">
                  <c:v>636.23</c:v>
                </c:pt>
                <c:pt idx="75">
                  <c:v>636.23</c:v>
                </c:pt>
                <c:pt idx="76">
                  <c:v>636.23</c:v>
                </c:pt>
                <c:pt idx="77">
                  <c:v>636.27</c:v>
                </c:pt>
                <c:pt idx="78">
                  <c:v>636.27</c:v>
                </c:pt>
                <c:pt idx="79">
                  <c:v>636.27</c:v>
                </c:pt>
                <c:pt idx="80">
                  <c:v>636.27</c:v>
                </c:pt>
                <c:pt idx="81">
                  <c:v>636.27</c:v>
                </c:pt>
                <c:pt idx="82">
                  <c:v>636.27</c:v>
                </c:pt>
                <c:pt idx="83">
                  <c:v>636.27</c:v>
                </c:pt>
                <c:pt idx="84">
                  <c:v>636.27</c:v>
                </c:pt>
                <c:pt idx="85">
                  <c:v>636.27</c:v>
                </c:pt>
                <c:pt idx="86">
                  <c:v>636.27</c:v>
                </c:pt>
                <c:pt idx="87">
                  <c:v>636.27</c:v>
                </c:pt>
                <c:pt idx="88">
                  <c:v>636.27</c:v>
                </c:pt>
                <c:pt idx="89">
                  <c:v>636.27</c:v>
                </c:pt>
                <c:pt idx="90">
                  <c:v>636.27</c:v>
                </c:pt>
                <c:pt idx="91">
                  <c:v>636.27</c:v>
                </c:pt>
                <c:pt idx="92">
                  <c:v>636.27</c:v>
                </c:pt>
                <c:pt idx="93">
                  <c:v>636.27</c:v>
                </c:pt>
                <c:pt idx="94">
                  <c:v>636.27</c:v>
                </c:pt>
                <c:pt idx="95">
                  <c:v>636.27</c:v>
                </c:pt>
                <c:pt idx="96">
                  <c:v>636.27</c:v>
                </c:pt>
                <c:pt idx="97">
                  <c:v>636.27</c:v>
                </c:pt>
                <c:pt idx="98">
                  <c:v>636.27</c:v>
                </c:pt>
                <c:pt idx="99">
                  <c:v>636.27</c:v>
                </c:pt>
                <c:pt idx="100">
                  <c:v>636.27</c:v>
                </c:pt>
                <c:pt idx="101">
                  <c:v>636.27</c:v>
                </c:pt>
                <c:pt idx="102">
                  <c:v>636.27</c:v>
                </c:pt>
                <c:pt idx="103">
                  <c:v>636.27</c:v>
                </c:pt>
                <c:pt idx="104">
                  <c:v>636.27</c:v>
                </c:pt>
                <c:pt idx="105">
                  <c:v>636.27</c:v>
                </c:pt>
                <c:pt idx="106">
                  <c:v>636.27</c:v>
                </c:pt>
                <c:pt idx="107">
                  <c:v>636.27</c:v>
                </c:pt>
                <c:pt idx="108">
                  <c:v>636.27</c:v>
                </c:pt>
                <c:pt idx="109">
                  <c:v>636.27</c:v>
                </c:pt>
                <c:pt idx="110">
                  <c:v>636.27</c:v>
                </c:pt>
                <c:pt idx="111">
                  <c:v>636.27</c:v>
                </c:pt>
                <c:pt idx="112">
                  <c:v>636.27</c:v>
                </c:pt>
                <c:pt idx="113">
                  <c:v>636.27</c:v>
                </c:pt>
                <c:pt idx="114">
                  <c:v>636.27</c:v>
                </c:pt>
                <c:pt idx="115">
                  <c:v>636.27</c:v>
                </c:pt>
                <c:pt idx="116">
                  <c:v>636.27</c:v>
                </c:pt>
                <c:pt idx="117">
                  <c:v>636.27</c:v>
                </c:pt>
                <c:pt idx="118">
                  <c:v>636.27</c:v>
                </c:pt>
                <c:pt idx="119">
                  <c:v>636.27</c:v>
                </c:pt>
                <c:pt idx="120">
                  <c:v>636.27</c:v>
                </c:pt>
                <c:pt idx="121">
                  <c:v>636.27</c:v>
                </c:pt>
                <c:pt idx="122">
                  <c:v>636.27</c:v>
                </c:pt>
                <c:pt idx="123">
                  <c:v>636.27</c:v>
                </c:pt>
                <c:pt idx="124">
                  <c:v>636.27</c:v>
                </c:pt>
                <c:pt idx="125">
                  <c:v>636.27</c:v>
                </c:pt>
                <c:pt idx="126">
                  <c:v>636.27</c:v>
                </c:pt>
                <c:pt idx="127">
                  <c:v>636.27</c:v>
                </c:pt>
                <c:pt idx="128">
                  <c:v>636.27</c:v>
                </c:pt>
                <c:pt idx="129">
                  <c:v>636.27</c:v>
                </c:pt>
                <c:pt idx="130">
                  <c:v>636.27</c:v>
                </c:pt>
                <c:pt idx="131">
                  <c:v>636.27</c:v>
                </c:pt>
                <c:pt idx="132">
                  <c:v>636.27</c:v>
                </c:pt>
                <c:pt idx="133">
                  <c:v>636.27</c:v>
                </c:pt>
                <c:pt idx="134">
                  <c:v>636.27</c:v>
                </c:pt>
                <c:pt idx="135">
                  <c:v>636.27</c:v>
                </c:pt>
                <c:pt idx="136">
                  <c:v>636.27</c:v>
                </c:pt>
                <c:pt idx="137">
                  <c:v>636.27</c:v>
                </c:pt>
                <c:pt idx="138">
                  <c:v>636.27</c:v>
                </c:pt>
                <c:pt idx="139">
                  <c:v>636.27</c:v>
                </c:pt>
                <c:pt idx="140">
                  <c:v>636.27</c:v>
                </c:pt>
                <c:pt idx="141">
                  <c:v>636.27</c:v>
                </c:pt>
                <c:pt idx="142">
                  <c:v>636.27</c:v>
                </c:pt>
                <c:pt idx="143">
                  <c:v>636.27</c:v>
                </c:pt>
                <c:pt idx="144">
                  <c:v>636.27</c:v>
                </c:pt>
                <c:pt idx="145">
                  <c:v>636.27</c:v>
                </c:pt>
                <c:pt idx="146">
                  <c:v>636.27</c:v>
                </c:pt>
                <c:pt idx="147">
                  <c:v>636.27</c:v>
                </c:pt>
                <c:pt idx="148">
                  <c:v>636.27</c:v>
                </c:pt>
                <c:pt idx="149">
                  <c:v>636.27</c:v>
                </c:pt>
                <c:pt idx="150">
                  <c:v>636.27</c:v>
                </c:pt>
                <c:pt idx="151">
                  <c:v>636.27</c:v>
                </c:pt>
                <c:pt idx="152">
                  <c:v>636.27</c:v>
                </c:pt>
                <c:pt idx="153">
                  <c:v>636.27</c:v>
                </c:pt>
              </c:numCache>
            </c:numRef>
          </c:xVal>
          <c:yVal>
            <c:numRef>
              <c:f>Panshet!$D$10:$D$163</c:f>
              <c:numCache>
                <c:formatCode>0.00</c:formatCode>
                <c:ptCount val="154"/>
                <c:pt idx="0">
                  <c:v>0</c:v>
                </c:pt>
                <c:pt idx="1">
                  <c:v>99.43</c:v>
                </c:pt>
                <c:pt idx="2">
                  <c:v>95.47</c:v>
                </c:pt>
                <c:pt idx="3">
                  <c:v>91.37</c:v>
                </c:pt>
                <c:pt idx="4">
                  <c:v>87.68</c:v>
                </c:pt>
                <c:pt idx="5">
                  <c:v>84.06</c:v>
                </c:pt>
                <c:pt idx="6">
                  <c:v>81.36</c:v>
                </c:pt>
                <c:pt idx="7">
                  <c:v>79.41</c:v>
                </c:pt>
                <c:pt idx="8">
                  <c:v>77.510000000000005</c:v>
                </c:pt>
                <c:pt idx="9">
                  <c:v>75.790000000000006</c:v>
                </c:pt>
                <c:pt idx="10">
                  <c:v>74.569999999999993</c:v>
                </c:pt>
                <c:pt idx="11">
                  <c:v>74.31</c:v>
                </c:pt>
                <c:pt idx="12">
                  <c:v>74.31</c:v>
                </c:pt>
                <c:pt idx="13">
                  <c:v>74.31</c:v>
                </c:pt>
                <c:pt idx="14">
                  <c:v>74.31</c:v>
                </c:pt>
                <c:pt idx="15">
                  <c:v>74.31</c:v>
                </c:pt>
                <c:pt idx="16">
                  <c:v>74.31</c:v>
                </c:pt>
                <c:pt idx="17">
                  <c:v>74.8</c:v>
                </c:pt>
                <c:pt idx="18">
                  <c:v>74.8</c:v>
                </c:pt>
                <c:pt idx="19">
                  <c:v>74.8</c:v>
                </c:pt>
                <c:pt idx="20">
                  <c:v>75.28</c:v>
                </c:pt>
                <c:pt idx="21">
                  <c:v>74.31</c:v>
                </c:pt>
                <c:pt idx="22">
                  <c:v>72.84</c:v>
                </c:pt>
                <c:pt idx="23">
                  <c:v>71.790000000000006</c:v>
                </c:pt>
                <c:pt idx="24">
                  <c:v>71.17</c:v>
                </c:pt>
                <c:pt idx="25">
                  <c:v>71.17</c:v>
                </c:pt>
                <c:pt idx="26">
                  <c:v>72.84</c:v>
                </c:pt>
                <c:pt idx="27">
                  <c:v>73.83</c:v>
                </c:pt>
                <c:pt idx="28">
                  <c:v>78.67</c:v>
                </c:pt>
                <c:pt idx="29">
                  <c:v>83.54</c:v>
                </c:pt>
                <c:pt idx="30">
                  <c:v>91.11</c:v>
                </c:pt>
                <c:pt idx="31">
                  <c:v>98.04</c:v>
                </c:pt>
                <c:pt idx="32">
                  <c:v>104.67</c:v>
                </c:pt>
                <c:pt idx="33">
                  <c:v>111.64</c:v>
                </c:pt>
                <c:pt idx="34">
                  <c:v>116.62</c:v>
                </c:pt>
                <c:pt idx="35">
                  <c:v>119.96000000000001</c:v>
                </c:pt>
                <c:pt idx="36">
                  <c:v>124.41</c:v>
                </c:pt>
                <c:pt idx="37">
                  <c:v>128.38</c:v>
                </c:pt>
                <c:pt idx="38">
                  <c:v>131.46</c:v>
                </c:pt>
                <c:pt idx="39">
                  <c:v>133.63999999999999</c:v>
                </c:pt>
                <c:pt idx="40">
                  <c:v>135.16999999999999</c:v>
                </c:pt>
                <c:pt idx="41">
                  <c:v>136.41999999999999</c:v>
                </c:pt>
                <c:pt idx="42">
                  <c:v>137.94999999999999</c:v>
                </c:pt>
                <c:pt idx="43">
                  <c:v>140.1</c:v>
                </c:pt>
                <c:pt idx="44">
                  <c:v>146.59</c:v>
                </c:pt>
                <c:pt idx="45">
                  <c:v>157.61000000000001</c:v>
                </c:pt>
                <c:pt idx="46">
                  <c:v>169.21</c:v>
                </c:pt>
                <c:pt idx="47">
                  <c:v>180.14</c:v>
                </c:pt>
                <c:pt idx="48">
                  <c:v>193.09</c:v>
                </c:pt>
                <c:pt idx="49">
                  <c:v>203.23</c:v>
                </c:pt>
                <c:pt idx="50">
                  <c:v>211.5</c:v>
                </c:pt>
                <c:pt idx="51">
                  <c:v>223.53</c:v>
                </c:pt>
                <c:pt idx="52">
                  <c:v>245.34</c:v>
                </c:pt>
                <c:pt idx="53">
                  <c:v>261.31</c:v>
                </c:pt>
                <c:pt idx="54">
                  <c:v>270.51</c:v>
                </c:pt>
                <c:pt idx="55">
                  <c:v>278.95</c:v>
                </c:pt>
                <c:pt idx="56">
                  <c:v>285.18</c:v>
                </c:pt>
                <c:pt idx="57">
                  <c:v>289.18</c:v>
                </c:pt>
                <c:pt idx="58">
                  <c:v>294.08</c:v>
                </c:pt>
                <c:pt idx="59">
                  <c:v>296.74</c:v>
                </c:pt>
                <c:pt idx="60">
                  <c:v>294.95999999999998</c:v>
                </c:pt>
                <c:pt idx="61">
                  <c:v>296.27999999999997</c:v>
                </c:pt>
                <c:pt idx="62">
                  <c:v>297.62</c:v>
                </c:pt>
                <c:pt idx="63">
                  <c:v>300.27999999999997</c:v>
                </c:pt>
                <c:pt idx="64">
                  <c:v>301.61</c:v>
                </c:pt>
                <c:pt idx="65">
                  <c:v>301.61</c:v>
                </c:pt>
                <c:pt idx="66">
                  <c:v>301.18</c:v>
                </c:pt>
                <c:pt idx="67">
                  <c:v>301.18</c:v>
                </c:pt>
                <c:pt idx="68">
                  <c:v>301.18</c:v>
                </c:pt>
                <c:pt idx="69">
                  <c:v>301.18</c:v>
                </c:pt>
                <c:pt idx="70">
                  <c:v>301.18</c:v>
                </c:pt>
                <c:pt idx="71">
                  <c:v>301.18</c:v>
                </c:pt>
                <c:pt idx="72">
                  <c:v>301.18</c:v>
                </c:pt>
                <c:pt idx="73">
                  <c:v>301.18</c:v>
                </c:pt>
                <c:pt idx="74">
                  <c:v>301.18</c:v>
                </c:pt>
                <c:pt idx="75">
                  <c:v>301.18</c:v>
                </c:pt>
                <c:pt idx="76">
                  <c:v>301.18</c:v>
                </c:pt>
                <c:pt idx="77">
                  <c:v>301.61</c:v>
                </c:pt>
                <c:pt idx="78">
                  <c:v>301.61</c:v>
                </c:pt>
                <c:pt idx="79">
                  <c:v>301.61</c:v>
                </c:pt>
                <c:pt idx="80">
                  <c:v>301.61</c:v>
                </c:pt>
                <c:pt idx="81">
                  <c:v>301.61</c:v>
                </c:pt>
                <c:pt idx="82">
                  <c:v>301.61</c:v>
                </c:pt>
                <c:pt idx="83">
                  <c:v>301.61</c:v>
                </c:pt>
                <c:pt idx="84">
                  <c:v>301.61</c:v>
                </c:pt>
                <c:pt idx="85">
                  <c:v>301.61</c:v>
                </c:pt>
                <c:pt idx="86">
                  <c:v>301.61</c:v>
                </c:pt>
                <c:pt idx="87">
                  <c:v>301.61</c:v>
                </c:pt>
                <c:pt idx="88">
                  <c:v>301.61</c:v>
                </c:pt>
                <c:pt idx="89">
                  <c:v>301.61</c:v>
                </c:pt>
                <c:pt idx="90">
                  <c:v>301.61</c:v>
                </c:pt>
                <c:pt idx="91">
                  <c:v>301.61</c:v>
                </c:pt>
                <c:pt idx="92">
                  <c:v>301.61</c:v>
                </c:pt>
                <c:pt idx="93">
                  <c:v>301.61</c:v>
                </c:pt>
                <c:pt idx="94">
                  <c:v>301.61</c:v>
                </c:pt>
                <c:pt idx="95">
                  <c:v>301.61</c:v>
                </c:pt>
                <c:pt idx="96">
                  <c:v>301.61</c:v>
                </c:pt>
                <c:pt idx="97">
                  <c:v>301.61</c:v>
                </c:pt>
                <c:pt idx="98">
                  <c:v>301.61</c:v>
                </c:pt>
                <c:pt idx="99">
                  <c:v>301.61</c:v>
                </c:pt>
                <c:pt idx="100">
                  <c:v>301.61</c:v>
                </c:pt>
                <c:pt idx="101">
                  <c:v>301.61</c:v>
                </c:pt>
                <c:pt idx="102">
                  <c:v>301.61</c:v>
                </c:pt>
                <c:pt idx="103">
                  <c:v>301.61</c:v>
                </c:pt>
                <c:pt idx="104">
                  <c:v>301.61</c:v>
                </c:pt>
                <c:pt idx="105">
                  <c:v>301.61</c:v>
                </c:pt>
                <c:pt idx="106">
                  <c:v>301.61</c:v>
                </c:pt>
                <c:pt idx="107">
                  <c:v>301.61</c:v>
                </c:pt>
                <c:pt idx="108">
                  <c:v>301.61</c:v>
                </c:pt>
                <c:pt idx="109">
                  <c:v>301.61</c:v>
                </c:pt>
                <c:pt idx="110">
                  <c:v>301.61</c:v>
                </c:pt>
                <c:pt idx="111">
                  <c:v>301.61</c:v>
                </c:pt>
                <c:pt idx="112">
                  <c:v>301.61</c:v>
                </c:pt>
                <c:pt idx="113">
                  <c:v>301.61</c:v>
                </c:pt>
                <c:pt idx="114">
                  <c:v>301.61</c:v>
                </c:pt>
                <c:pt idx="115">
                  <c:v>301.61</c:v>
                </c:pt>
                <c:pt idx="116">
                  <c:v>301.61</c:v>
                </c:pt>
                <c:pt idx="117">
                  <c:v>301.61</c:v>
                </c:pt>
                <c:pt idx="118">
                  <c:v>301.61</c:v>
                </c:pt>
                <c:pt idx="119">
                  <c:v>301.61</c:v>
                </c:pt>
                <c:pt idx="120">
                  <c:v>301.61</c:v>
                </c:pt>
                <c:pt idx="121">
                  <c:v>301.61</c:v>
                </c:pt>
                <c:pt idx="122">
                  <c:v>301.61</c:v>
                </c:pt>
                <c:pt idx="123">
                  <c:v>301.61</c:v>
                </c:pt>
                <c:pt idx="124">
                  <c:v>301.61</c:v>
                </c:pt>
                <c:pt idx="125">
                  <c:v>301.61</c:v>
                </c:pt>
                <c:pt idx="126">
                  <c:v>301.61</c:v>
                </c:pt>
                <c:pt idx="127">
                  <c:v>301.61</c:v>
                </c:pt>
                <c:pt idx="128">
                  <c:v>301.61</c:v>
                </c:pt>
                <c:pt idx="129">
                  <c:v>301.61</c:v>
                </c:pt>
                <c:pt idx="130">
                  <c:v>301.61</c:v>
                </c:pt>
                <c:pt idx="131">
                  <c:v>301.61</c:v>
                </c:pt>
                <c:pt idx="132">
                  <c:v>301.61</c:v>
                </c:pt>
                <c:pt idx="133">
                  <c:v>301.61</c:v>
                </c:pt>
                <c:pt idx="134">
                  <c:v>301.61</c:v>
                </c:pt>
                <c:pt idx="135">
                  <c:v>301.61</c:v>
                </c:pt>
                <c:pt idx="136">
                  <c:v>301.61</c:v>
                </c:pt>
                <c:pt idx="137">
                  <c:v>301.61</c:v>
                </c:pt>
                <c:pt idx="138">
                  <c:v>301.61</c:v>
                </c:pt>
                <c:pt idx="139">
                  <c:v>301.61</c:v>
                </c:pt>
                <c:pt idx="140">
                  <c:v>301.61</c:v>
                </c:pt>
                <c:pt idx="141">
                  <c:v>301.61</c:v>
                </c:pt>
                <c:pt idx="142">
                  <c:v>301.61</c:v>
                </c:pt>
                <c:pt idx="143">
                  <c:v>301.61</c:v>
                </c:pt>
                <c:pt idx="144">
                  <c:v>301.61</c:v>
                </c:pt>
                <c:pt idx="145">
                  <c:v>301.61</c:v>
                </c:pt>
                <c:pt idx="146">
                  <c:v>301.61</c:v>
                </c:pt>
                <c:pt idx="147">
                  <c:v>301.61</c:v>
                </c:pt>
                <c:pt idx="148">
                  <c:v>301.61</c:v>
                </c:pt>
                <c:pt idx="149">
                  <c:v>301.61</c:v>
                </c:pt>
                <c:pt idx="150">
                  <c:v>301.61</c:v>
                </c:pt>
                <c:pt idx="151">
                  <c:v>301.61</c:v>
                </c:pt>
                <c:pt idx="152">
                  <c:v>301.61</c:v>
                </c:pt>
                <c:pt idx="153">
                  <c:v>301.61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7-4EB0-A758-FDCE8ED8D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4048"/>
        <c:axId val="860699920"/>
      </c:scatterChart>
      <c:valAx>
        <c:axId val="8607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99920"/>
        <c:crosses val="autoZero"/>
        <c:crossBetween val="midCat"/>
      </c:valAx>
      <c:valAx>
        <c:axId val="860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Khadakwasla!$B$11:$B$163</c:f>
              <c:numCache>
                <c:formatCode>0.00</c:formatCode>
                <c:ptCount val="153"/>
                <c:pt idx="0">
                  <c:v>579.58000000000004</c:v>
                </c:pt>
                <c:pt idx="1">
                  <c:v>579.64</c:v>
                </c:pt>
                <c:pt idx="2">
                  <c:v>579.66999999999996</c:v>
                </c:pt>
                <c:pt idx="3">
                  <c:v>579.66999999999996</c:v>
                </c:pt>
                <c:pt idx="4">
                  <c:v>579.73</c:v>
                </c:pt>
                <c:pt idx="5">
                  <c:v>579.85</c:v>
                </c:pt>
                <c:pt idx="6">
                  <c:v>579.85</c:v>
                </c:pt>
                <c:pt idx="7">
                  <c:v>579.85</c:v>
                </c:pt>
                <c:pt idx="8">
                  <c:v>579.91</c:v>
                </c:pt>
                <c:pt idx="9">
                  <c:v>579.94000000000005</c:v>
                </c:pt>
                <c:pt idx="10">
                  <c:v>579.85</c:v>
                </c:pt>
                <c:pt idx="11">
                  <c:v>579.73</c:v>
                </c:pt>
                <c:pt idx="12">
                  <c:v>579.61</c:v>
                </c:pt>
                <c:pt idx="13">
                  <c:v>579.41999999999996</c:v>
                </c:pt>
                <c:pt idx="14">
                  <c:v>579.27</c:v>
                </c:pt>
                <c:pt idx="15">
                  <c:v>579.12</c:v>
                </c:pt>
                <c:pt idx="16">
                  <c:v>578.97</c:v>
                </c:pt>
                <c:pt idx="17">
                  <c:v>578.75</c:v>
                </c:pt>
                <c:pt idx="18">
                  <c:v>578.45000000000005</c:v>
                </c:pt>
                <c:pt idx="19">
                  <c:v>578.14</c:v>
                </c:pt>
                <c:pt idx="20">
                  <c:v>578.08000000000004</c:v>
                </c:pt>
                <c:pt idx="21">
                  <c:v>578.14</c:v>
                </c:pt>
                <c:pt idx="22">
                  <c:v>578.11</c:v>
                </c:pt>
                <c:pt idx="23">
                  <c:v>578.11</c:v>
                </c:pt>
                <c:pt idx="24">
                  <c:v>578.11</c:v>
                </c:pt>
                <c:pt idx="25">
                  <c:v>578.14</c:v>
                </c:pt>
                <c:pt idx="26">
                  <c:v>578.17999999999995</c:v>
                </c:pt>
                <c:pt idx="27">
                  <c:v>578.17999999999995</c:v>
                </c:pt>
                <c:pt idx="28">
                  <c:v>578.21</c:v>
                </c:pt>
                <c:pt idx="29">
                  <c:v>578.29999999999995</c:v>
                </c:pt>
                <c:pt idx="30">
                  <c:v>578.29999999999995</c:v>
                </c:pt>
                <c:pt idx="31">
                  <c:v>578.36</c:v>
                </c:pt>
                <c:pt idx="32">
                  <c:v>578.51</c:v>
                </c:pt>
                <c:pt idx="33">
                  <c:v>578.6</c:v>
                </c:pt>
                <c:pt idx="34">
                  <c:v>578.66</c:v>
                </c:pt>
                <c:pt idx="35">
                  <c:v>578.75</c:v>
                </c:pt>
                <c:pt idx="36">
                  <c:v>578.82000000000005</c:v>
                </c:pt>
                <c:pt idx="37">
                  <c:v>578.91</c:v>
                </c:pt>
                <c:pt idx="38">
                  <c:v>578.94000000000005</c:v>
                </c:pt>
                <c:pt idx="39">
                  <c:v>579.05999999999995</c:v>
                </c:pt>
                <c:pt idx="40">
                  <c:v>579.12</c:v>
                </c:pt>
                <c:pt idx="41">
                  <c:v>579.05999999999995</c:v>
                </c:pt>
                <c:pt idx="42">
                  <c:v>578.94000000000005</c:v>
                </c:pt>
                <c:pt idx="43">
                  <c:v>579</c:v>
                </c:pt>
                <c:pt idx="44">
                  <c:v>579.12</c:v>
                </c:pt>
                <c:pt idx="45">
                  <c:v>579.54999999999995</c:v>
                </c:pt>
                <c:pt idx="46">
                  <c:v>579.97</c:v>
                </c:pt>
                <c:pt idx="47">
                  <c:v>580.42999999999995</c:v>
                </c:pt>
                <c:pt idx="48">
                  <c:v>580.86</c:v>
                </c:pt>
                <c:pt idx="49">
                  <c:v>581.19000000000005</c:v>
                </c:pt>
                <c:pt idx="50">
                  <c:v>581.67999999999995</c:v>
                </c:pt>
                <c:pt idx="51">
                  <c:v>582.47</c:v>
                </c:pt>
                <c:pt idx="52">
                  <c:v>582.47</c:v>
                </c:pt>
                <c:pt idx="53">
                  <c:v>582.47</c:v>
                </c:pt>
                <c:pt idx="54">
                  <c:v>582.47</c:v>
                </c:pt>
                <c:pt idx="55">
                  <c:v>582.47</c:v>
                </c:pt>
                <c:pt idx="56">
                  <c:v>582.47</c:v>
                </c:pt>
                <c:pt idx="57">
                  <c:v>582.47</c:v>
                </c:pt>
                <c:pt idx="58">
                  <c:v>582.47</c:v>
                </c:pt>
                <c:pt idx="59">
                  <c:v>582.47</c:v>
                </c:pt>
                <c:pt idx="60">
                  <c:v>582.47</c:v>
                </c:pt>
                <c:pt idx="61">
                  <c:v>582.47</c:v>
                </c:pt>
                <c:pt idx="62">
                  <c:v>582.47</c:v>
                </c:pt>
                <c:pt idx="63">
                  <c:v>582.47</c:v>
                </c:pt>
                <c:pt idx="64">
                  <c:v>582.47</c:v>
                </c:pt>
                <c:pt idx="65">
                  <c:v>582.47</c:v>
                </c:pt>
                <c:pt idx="66">
                  <c:v>582.47</c:v>
                </c:pt>
                <c:pt idx="67">
                  <c:v>582.41</c:v>
                </c:pt>
                <c:pt idx="68">
                  <c:v>582.38</c:v>
                </c:pt>
                <c:pt idx="69">
                  <c:v>582.32000000000005</c:v>
                </c:pt>
                <c:pt idx="70">
                  <c:v>582.23</c:v>
                </c:pt>
                <c:pt idx="71">
                  <c:v>582.20000000000005</c:v>
                </c:pt>
                <c:pt idx="72">
                  <c:v>582.11</c:v>
                </c:pt>
                <c:pt idx="73">
                  <c:v>582.04999999999995</c:v>
                </c:pt>
                <c:pt idx="74">
                  <c:v>581.95000000000005</c:v>
                </c:pt>
                <c:pt idx="75">
                  <c:v>581.86</c:v>
                </c:pt>
                <c:pt idx="76">
                  <c:v>581.79999999999995</c:v>
                </c:pt>
                <c:pt idx="77">
                  <c:v>581.77</c:v>
                </c:pt>
                <c:pt idx="78">
                  <c:v>581.74</c:v>
                </c:pt>
                <c:pt idx="79">
                  <c:v>581.67999999999995</c:v>
                </c:pt>
                <c:pt idx="80">
                  <c:v>581.65</c:v>
                </c:pt>
                <c:pt idx="81">
                  <c:v>581.86</c:v>
                </c:pt>
                <c:pt idx="82">
                  <c:v>581.95000000000005</c:v>
                </c:pt>
                <c:pt idx="83">
                  <c:v>581.99</c:v>
                </c:pt>
                <c:pt idx="84">
                  <c:v>582.02</c:v>
                </c:pt>
                <c:pt idx="85">
                  <c:v>581.91999999999996</c:v>
                </c:pt>
                <c:pt idx="86">
                  <c:v>582.41</c:v>
                </c:pt>
                <c:pt idx="87">
                  <c:v>582.47</c:v>
                </c:pt>
                <c:pt idx="88">
                  <c:v>582.47</c:v>
                </c:pt>
                <c:pt idx="89">
                  <c:v>582.47</c:v>
                </c:pt>
                <c:pt idx="90">
                  <c:v>582.47</c:v>
                </c:pt>
                <c:pt idx="91">
                  <c:v>582.47</c:v>
                </c:pt>
                <c:pt idx="92">
                  <c:v>582.47</c:v>
                </c:pt>
                <c:pt idx="93">
                  <c:v>582.47</c:v>
                </c:pt>
                <c:pt idx="94">
                  <c:v>582.47</c:v>
                </c:pt>
                <c:pt idx="95">
                  <c:v>582.47</c:v>
                </c:pt>
                <c:pt idx="96">
                  <c:v>582.47</c:v>
                </c:pt>
                <c:pt idx="97">
                  <c:v>582.29</c:v>
                </c:pt>
                <c:pt idx="98">
                  <c:v>582.02</c:v>
                </c:pt>
                <c:pt idx="99">
                  <c:v>581.79999999999995</c:v>
                </c:pt>
                <c:pt idx="100">
                  <c:v>582.20000000000005</c:v>
                </c:pt>
                <c:pt idx="101">
                  <c:v>582.23</c:v>
                </c:pt>
                <c:pt idx="102">
                  <c:v>582.29</c:v>
                </c:pt>
                <c:pt idx="103">
                  <c:v>582.35</c:v>
                </c:pt>
                <c:pt idx="104">
                  <c:v>582.38</c:v>
                </c:pt>
                <c:pt idx="105">
                  <c:v>582.38</c:v>
                </c:pt>
                <c:pt idx="106">
                  <c:v>582.44000000000005</c:v>
                </c:pt>
                <c:pt idx="107">
                  <c:v>582.47</c:v>
                </c:pt>
                <c:pt idx="108">
                  <c:v>582.47</c:v>
                </c:pt>
                <c:pt idx="109">
                  <c:v>582.47</c:v>
                </c:pt>
                <c:pt idx="110">
                  <c:v>582.47</c:v>
                </c:pt>
                <c:pt idx="111">
                  <c:v>582.47</c:v>
                </c:pt>
                <c:pt idx="112">
                  <c:v>582.47</c:v>
                </c:pt>
                <c:pt idx="113">
                  <c:v>582.47</c:v>
                </c:pt>
                <c:pt idx="114">
                  <c:v>582.47</c:v>
                </c:pt>
                <c:pt idx="115">
                  <c:v>582.47</c:v>
                </c:pt>
                <c:pt idx="116">
                  <c:v>582.47</c:v>
                </c:pt>
                <c:pt idx="117">
                  <c:v>582.47</c:v>
                </c:pt>
                <c:pt idx="118">
                  <c:v>582.47</c:v>
                </c:pt>
                <c:pt idx="119">
                  <c:v>582.47</c:v>
                </c:pt>
                <c:pt idx="120">
                  <c:v>582.47</c:v>
                </c:pt>
                <c:pt idx="121">
                  <c:v>582.47</c:v>
                </c:pt>
                <c:pt idx="122">
                  <c:v>582.47</c:v>
                </c:pt>
                <c:pt idx="123">
                  <c:v>582.47</c:v>
                </c:pt>
                <c:pt idx="124">
                  <c:v>582.47</c:v>
                </c:pt>
                <c:pt idx="125">
                  <c:v>582.41</c:v>
                </c:pt>
                <c:pt idx="126">
                  <c:v>582.35</c:v>
                </c:pt>
                <c:pt idx="127">
                  <c:v>582.26</c:v>
                </c:pt>
                <c:pt idx="128">
                  <c:v>582.20000000000005</c:v>
                </c:pt>
                <c:pt idx="129">
                  <c:v>582.14</c:v>
                </c:pt>
                <c:pt idx="130">
                  <c:v>582.08000000000004</c:v>
                </c:pt>
                <c:pt idx="131">
                  <c:v>582.14</c:v>
                </c:pt>
                <c:pt idx="132">
                  <c:v>582.32000000000005</c:v>
                </c:pt>
                <c:pt idx="133">
                  <c:v>582.47</c:v>
                </c:pt>
                <c:pt idx="134">
                  <c:v>582.47</c:v>
                </c:pt>
                <c:pt idx="135">
                  <c:v>582.47</c:v>
                </c:pt>
                <c:pt idx="136">
                  <c:v>582.47</c:v>
                </c:pt>
                <c:pt idx="137">
                  <c:v>582.47</c:v>
                </c:pt>
                <c:pt idx="138">
                  <c:v>582.47</c:v>
                </c:pt>
                <c:pt idx="139">
                  <c:v>582.47</c:v>
                </c:pt>
                <c:pt idx="140">
                  <c:v>582.47</c:v>
                </c:pt>
                <c:pt idx="141">
                  <c:v>582.41</c:v>
                </c:pt>
                <c:pt idx="142">
                  <c:v>582.35</c:v>
                </c:pt>
                <c:pt idx="143">
                  <c:v>582.29</c:v>
                </c:pt>
                <c:pt idx="144">
                  <c:v>582.23</c:v>
                </c:pt>
                <c:pt idx="145">
                  <c:v>582.14</c:v>
                </c:pt>
                <c:pt idx="146">
                  <c:v>582.04999999999995</c:v>
                </c:pt>
                <c:pt idx="147">
                  <c:v>581.99</c:v>
                </c:pt>
                <c:pt idx="148">
                  <c:v>581.89</c:v>
                </c:pt>
                <c:pt idx="149">
                  <c:v>581.79999999999995</c:v>
                </c:pt>
                <c:pt idx="150">
                  <c:v>581.71</c:v>
                </c:pt>
                <c:pt idx="151">
                  <c:v>581.62</c:v>
                </c:pt>
                <c:pt idx="152">
                  <c:v>581.55999999999995</c:v>
                </c:pt>
              </c:numCache>
            </c:numRef>
          </c:xVal>
          <c:yVal>
            <c:numRef>
              <c:f>Khadakwasla!$D$11:$D$163</c:f>
              <c:numCache>
                <c:formatCode>0.00</c:formatCode>
                <c:ptCount val="153"/>
                <c:pt idx="0">
                  <c:v>20.770000000000003</c:v>
                </c:pt>
                <c:pt idx="1">
                  <c:v>21.369999999999997</c:v>
                </c:pt>
                <c:pt idx="2">
                  <c:v>21.68</c:v>
                </c:pt>
                <c:pt idx="3">
                  <c:v>21.68</c:v>
                </c:pt>
                <c:pt idx="4">
                  <c:v>22.28</c:v>
                </c:pt>
                <c:pt idx="5">
                  <c:v>23.67</c:v>
                </c:pt>
                <c:pt idx="6">
                  <c:v>23.67</c:v>
                </c:pt>
                <c:pt idx="7">
                  <c:v>23.67</c:v>
                </c:pt>
                <c:pt idx="8">
                  <c:v>24.229999999999997</c:v>
                </c:pt>
                <c:pt idx="9">
                  <c:v>24.54</c:v>
                </c:pt>
                <c:pt idx="10">
                  <c:v>23.67</c:v>
                </c:pt>
                <c:pt idx="11">
                  <c:v>22.28</c:v>
                </c:pt>
                <c:pt idx="12">
                  <c:v>21.060000000000002</c:v>
                </c:pt>
                <c:pt idx="13">
                  <c:v>19.189999999999998</c:v>
                </c:pt>
                <c:pt idx="14">
                  <c:v>17.71</c:v>
                </c:pt>
                <c:pt idx="15">
                  <c:v>16.299999999999997</c:v>
                </c:pt>
                <c:pt idx="16">
                  <c:v>14.770000000000003</c:v>
                </c:pt>
                <c:pt idx="17">
                  <c:v>12.840000000000003</c:v>
                </c:pt>
                <c:pt idx="18">
                  <c:v>9.9500000000000028</c:v>
                </c:pt>
                <c:pt idx="19">
                  <c:v>7.259999999999998</c:v>
                </c:pt>
                <c:pt idx="20">
                  <c:v>6.7800000000000011</c:v>
                </c:pt>
                <c:pt idx="21">
                  <c:v>7.259999999999998</c:v>
                </c:pt>
                <c:pt idx="22">
                  <c:v>7.0399999999999991</c:v>
                </c:pt>
                <c:pt idx="23">
                  <c:v>7.0399999999999991</c:v>
                </c:pt>
                <c:pt idx="24">
                  <c:v>7.0399999999999991</c:v>
                </c:pt>
                <c:pt idx="25">
                  <c:v>7.259999999999998</c:v>
                </c:pt>
                <c:pt idx="26">
                  <c:v>7.5200000000000031</c:v>
                </c:pt>
                <c:pt idx="27">
                  <c:v>7.5200000000000031</c:v>
                </c:pt>
                <c:pt idx="28">
                  <c:v>7.7999999999999972</c:v>
                </c:pt>
                <c:pt idx="29">
                  <c:v>8.6499999999999986</c:v>
                </c:pt>
                <c:pt idx="30">
                  <c:v>8.6499999999999986</c:v>
                </c:pt>
                <c:pt idx="31">
                  <c:v>9.1599999999999966</c:v>
                </c:pt>
                <c:pt idx="32">
                  <c:v>10.530000000000001</c:v>
                </c:pt>
                <c:pt idx="33">
                  <c:v>11.350000000000001</c:v>
                </c:pt>
                <c:pt idx="34">
                  <c:v>11.96</c:v>
                </c:pt>
                <c:pt idx="35">
                  <c:v>12.840000000000003</c:v>
                </c:pt>
                <c:pt idx="36">
                  <c:v>13.409999999999997</c:v>
                </c:pt>
                <c:pt idx="37">
                  <c:v>14.259999999999998</c:v>
                </c:pt>
                <c:pt idx="38">
                  <c:v>14.509999999999998</c:v>
                </c:pt>
                <c:pt idx="39">
                  <c:v>15.509999999999998</c:v>
                </c:pt>
                <c:pt idx="40">
                  <c:v>16.299999999999997</c:v>
                </c:pt>
                <c:pt idx="41">
                  <c:v>15.509999999999998</c:v>
                </c:pt>
                <c:pt idx="42">
                  <c:v>14.509999999999998</c:v>
                </c:pt>
                <c:pt idx="43">
                  <c:v>15.969999999999999</c:v>
                </c:pt>
                <c:pt idx="44">
                  <c:v>16.299999999999997</c:v>
                </c:pt>
                <c:pt idx="45">
                  <c:v>20.490000000000002</c:v>
                </c:pt>
                <c:pt idx="46">
                  <c:v>24.880000000000003</c:v>
                </c:pt>
                <c:pt idx="47">
                  <c:v>30.07</c:v>
                </c:pt>
                <c:pt idx="48">
                  <c:v>35.180000000000007</c:v>
                </c:pt>
                <c:pt idx="49">
                  <c:v>39.269999999999996</c:v>
                </c:pt>
                <c:pt idx="50">
                  <c:v>45.53</c:v>
                </c:pt>
                <c:pt idx="51">
                  <c:v>55.91</c:v>
                </c:pt>
                <c:pt idx="52">
                  <c:v>55.91</c:v>
                </c:pt>
                <c:pt idx="53">
                  <c:v>55.91</c:v>
                </c:pt>
                <c:pt idx="54">
                  <c:v>55.91</c:v>
                </c:pt>
                <c:pt idx="55">
                  <c:v>55.91</c:v>
                </c:pt>
                <c:pt idx="56">
                  <c:v>55.91</c:v>
                </c:pt>
                <c:pt idx="57">
                  <c:v>55.91</c:v>
                </c:pt>
                <c:pt idx="58">
                  <c:v>55.91</c:v>
                </c:pt>
                <c:pt idx="59">
                  <c:v>55.91</c:v>
                </c:pt>
                <c:pt idx="60">
                  <c:v>55.91</c:v>
                </c:pt>
                <c:pt idx="61">
                  <c:v>55.91</c:v>
                </c:pt>
                <c:pt idx="62">
                  <c:v>55.91</c:v>
                </c:pt>
                <c:pt idx="63">
                  <c:v>55.91</c:v>
                </c:pt>
                <c:pt idx="64">
                  <c:v>55.91</c:v>
                </c:pt>
                <c:pt idx="65">
                  <c:v>55.91</c:v>
                </c:pt>
                <c:pt idx="66">
                  <c:v>55.91</c:v>
                </c:pt>
                <c:pt idx="67">
                  <c:v>55.019999999999996</c:v>
                </c:pt>
                <c:pt idx="68">
                  <c:v>54.569999999999993</c:v>
                </c:pt>
                <c:pt idx="69">
                  <c:v>53.769999999999996</c:v>
                </c:pt>
                <c:pt idx="70">
                  <c:v>52.599999999999994</c:v>
                </c:pt>
                <c:pt idx="71">
                  <c:v>52.17</c:v>
                </c:pt>
                <c:pt idx="72">
                  <c:v>50.91</c:v>
                </c:pt>
                <c:pt idx="73">
                  <c:v>50.230000000000004</c:v>
                </c:pt>
                <c:pt idx="74">
                  <c:v>49.06</c:v>
                </c:pt>
                <c:pt idx="75">
                  <c:v>47.819999999999993</c:v>
                </c:pt>
                <c:pt idx="76">
                  <c:v>46.94</c:v>
                </c:pt>
                <c:pt idx="77">
                  <c:v>46.58</c:v>
                </c:pt>
                <c:pt idx="78">
                  <c:v>46.269999999999996</c:v>
                </c:pt>
                <c:pt idx="79">
                  <c:v>45.53</c:v>
                </c:pt>
                <c:pt idx="80">
                  <c:v>45.099999999999994</c:v>
                </c:pt>
                <c:pt idx="81">
                  <c:v>47.819999999999993</c:v>
                </c:pt>
                <c:pt idx="82">
                  <c:v>49.06</c:v>
                </c:pt>
                <c:pt idx="83">
                  <c:v>49.489999999999995</c:v>
                </c:pt>
                <c:pt idx="84">
                  <c:v>49.89</c:v>
                </c:pt>
                <c:pt idx="85">
                  <c:v>48.64</c:v>
                </c:pt>
                <c:pt idx="86">
                  <c:v>55.019999999999996</c:v>
                </c:pt>
                <c:pt idx="87">
                  <c:v>55.91</c:v>
                </c:pt>
                <c:pt idx="88">
                  <c:v>55.91</c:v>
                </c:pt>
                <c:pt idx="89">
                  <c:v>55.91</c:v>
                </c:pt>
                <c:pt idx="90">
                  <c:v>55.91</c:v>
                </c:pt>
                <c:pt idx="91">
                  <c:v>55.91</c:v>
                </c:pt>
                <c:pt idx="92">
                  <c:v>55.91</c:v>
                </c:pt>
                <c:pt idx="93">
                  <c:v>55.91</c:v>
                </c:pt>
                <c:pt idx="94">
                  <c:v>55.91</c:v>
                </c:pt>
                <c:pt idx="95">
                  <c:v>55.91</c:v>
                </c:pt>
                <c:pt idx="96">
                  <c:v>55.91</c:v>
                </c:pt>
                <c:pt idx="97">
                  <c:v>53.41</c:v>
                </c:pt>
                <c:pt idx="98">
                  <c:v>49.89</c:v>
                </c:pt>
                <c:pt idx="99">
                  <c:v>46.94</c:v>
                </c:pt>
                <c:pt idx="100">
                  <c:v>52.17</c:v>
                </c:pt>
                <c:pt idx="101">
                  <c:v>52.599999999999994</c:v>
                </c:pt>
                <c:pt idx="102">
                  <c:v>53.400000000000006</c:v>
                </c:pt>
                <c:pt idx="103">
                  <c:v>54.16</c:v>
                </c:pt>
                <c:pt idx="104">
                  <c:v>54.569999999999993</c:v>
                </c:pt>
                <c:pt idx="105">
                  <c:v>54.569999999999993</c:v>
                </c:pt>
                <c:pt idx="106">
                  <c:v>55.44</c:v>
                </c:pt>
                <c:pt idx="107">
                  <c:v>55.91</c:v>
                </c:pt>
                <c:pt idx="108">
                  <c:v>55.91</c:v>
                </c:pt>
                <c:pt idx="109">
                  <c:v>55.91</c:v>
                </c:pt>
                <c:pt idx="110">
                  <c:v>55.91</c:v>
                </c:pt>
                <c:pt idx="111">
                  <c:v>55.91</c:v>
                </c:pt>
                <c:pt idx="112">
                  <c:v>55.91</c:v>
                </c:pt>
                <c:pt idx="113">
                  <c:v>55.91</c:v>
                </c:pt>
                <c:pt idx="114">
                  <c:v>55.91</c:v>
                </c:pt>
                <c:pt idx="115">
                  <c:v>55.91</c:v>
                </c:pt>
                <c:pt idx="116">
                  <c:v>55.91</c:v>
                </c:pt>
                <c:pt idx="117">
                  <c:v>55.91</c:v>
                </c:pt>
                <c:pt idx="118">
                  <c:v>55.91</c:v>
                </c:pt>
                <c:pt idx="119">
                  <c:v>55.91</c:v>
                </c:pt>
                <c:pt idx="120">
                  <c:v>55.91</c:v>
                </c:pt>
                <c:pt idx="121">
                  <c:v>55.91</c:v>
                </c:pt>
                <c:pt idx="122">
                  <c:v>55.91</c:v>
                </c:pt>
                <c:pt idx="123">
                  <c:v>55.91</c:v>
                </c:pt>
                <c:pt idx="124">
                  <c:v>55.91</c:v>
                </c:pt>
                <c:pt idx="125">
                  <c:v>55.019999999999996</c:v>
                </c:pt>
                <c:pt idx="126">
                  <c:v>54.16</c:v>
                </c:pt>
                <c:pt idx="127">
                  <c:v>53</c:v>
                </c:pt>
                <c:pt idx="128">
                  <c:v>52.17</c:v>
                </c:pt>
                <c:pt idx="129">
                  <c:v>51.33</c:v>
                </c:pt>
                <c:pt idx="130">
                  <c:v>50.540000000000006</c:v>
                </c:pt>
                <c:pt idx="131">
                  <c:v>51.33</c:v>
                </c:pt>
                <c:pt idx="132">
                  <c:v>53.769999999999996</c:v>
                </c:pt>
                <c:pt idx="133">
                  <c:v>55.91</c:v>
                </c:pt>
                <c:pt idx="134">
                  <c:v>55.91</c:v>
                </c:pt>
                <c:pt idx="135">
                  <c:v>55.91</c:v>
                </c:pt>
                <c:pt idx="136">
                  <c:v>55.91</c:v>
                </c:pt>
                <c:pt idx="137">
                  <c:v>55.91</c:v>
                </c:pt>
                <c:pt idx="138">
                  <c:v>55.91</c:v>
                </c:pt>
                <c:pt idx="139">
                  <c:v>55.91</c:v>
                </c:pt>
                <c:pt idx="140">
                  <c:v>55.91</c:v>
                </c:pt>
                <c:pt idx="141">
                  <c:v>55.019999999999996</c:v>
                </c:pt>
                <c:pt idx="142">
                  <c:v>54.16</c:v>
                </c:pt>
                <c:pt idx="143">
                  <c:v>53.400000000000006</c:v>
                </c:pt>
                <c:pt idx="144">
                  <c:v>52.599999999999994</c:v>
                </c:pt>
                <c:pt idx="145">
                  <c:v>51.33</c:v>
                </c:pt>
                <c:pt idx="146">
                  <c:v>50.230000000000004</c:v>
                </c:pt>
                <c:pt idx="147">
                  <c:v>49.489999999999995</c:v>
                </c:pt>
                <c:pt idx="148">
                  <c:v>48.22</c:v>
                </c:pt>
                <c:pt idx="149">
                  <c:v>46.94</c:v>
                </c:pt>
                <c:pt idx="150">
                  <c:v>45.92</c:v>
                </c:pt>
                <c:pt idx="151">
                  <c:v>44.650000000000006</c:v>
                </c:pt>
                <c:pt idx="152">
                  <c:v>43.83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5-44EC-A683-FD175531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4048"/>
        <c:axId val="860724880"/>
      </c:scatterChart>
      <c:valAx>
        <c:axId val="8607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4880"/>
        <c:crosses val="autoZero"/>
        <c:crossBetween val="midCat"/>
      </c:valAx>
      <c:valAx>
        <c:axId val="8607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Manikdoh!$B$11:$B$164</c:f>
              <c:numCache>
                <c:formatCode>0.00</c:formatCode>
                <c:ptCount val="154"/>
                <c:pt idx="0">
                  <c:v>685.24</c:v>
                </c:pt>
                <c:pt idx="1">
                  <c:v>685.23</c:v>
                </c:pt>
                <c:pt idx="2">
                  <c:v>685.22</c:v>
                </c:pt>
                <c:pt idx="3">
                  <c:v>685.21</c:v>
                </c:pt>
                <c:pt idx="4">
                  <c:v>685.21</c:v>
                </c:pt>
                <c:pt idx="5">
                  <c:v>685.19</c:v>
                </c:pt>
                <c:pt idx="6">
                  <c:v>685.18</c:v>
                </c:pt>
                <c:pt idx="7">
                  <c:v>685.17</c:v>
                </c:pt>
                <c:pt idx="8">
                  <c:v>685.16</c:v>
                </c:pt>
                <c:pt idx="9">
                  <c:v>685.15</c:v>
                </c:pt>
                <c:pt idx="10">
                  <c:v>685.14</c:v>
                </c:pt>
                <c:pt idx="11">
                  <c:v>685.14</c:v>
                </c:pt>
                <c:pt idx="12">
                  <c:v>685.14</c:v>
                </c:pt>
                <c:pt idx="13">
                  <c:v>685.13</c:v>
                </c:pt>
                <c:pt idx="14">
                  <c:v>685.13</c:v>
                </c:pt>
                <c:pt idx="15">
                  <c:v>685.13</c:v>
                </c:pt>
                <c:pt idx="16">
                  <c:v>685.13</c:v>
                </c:pt>
                <c:pt idx="17">
                  <c:v>685.13</c:v>
                </c:pt>
                <c:pt idx="18">
                  <c:v>685.13</c:v>
                </c:pt>
                <c:pt idx="19">
                  <c:v>685.25</c:v>
                </c:pt>
                <c:pt idx="20">
                  <c:v>685.28</c:v>
                </c:pt>
                <c:pt idx="21">
                  <c:v>685.29</c:v>
                </c:pt>
                <c:pt idx="22">
                  <c:v>685.35</c:v>
                </c:pt>
                <c:pt idx="23">
                  <c:v>685.4</c:v>
                </c:pt>
                <c:pt idx="24">
                  <c:v>686.35</c:v>
                </c:pt>
                <c:pt idx="25">
                  <c:v>686.6</c:v>
                </c:pt>
                <c:pt idx="26">
                  <c:v>686.65</c:v>
                </c:pt>
                <c:pt idx="27">
                  <c:v>686.7</c:v>
                </c:pt>
                <c:pt idx="28">
                  <c:v>687.52</c:v>
                </c:pt>
                <c:pt idx="29">
                  <c:v>687.702</c:v>
                </c:pt>
                <c:pt idx="30">
                  <c:v>688.3</c:v>
                </c:pt>
                <c:pt idx="31">
                  <c:v>689.65</c:v>
                </c:pt>
                <c:pt idx="32">
                  <c:v>690.95</c:v>
                </c:pt>
                <c:pt idx="33">
                  <c:v>691.3</c:v>
                </c:pt>
                <c:pt idx="34">
                  <c:v>691.4</c:v>
                </c:pt>
                <c:pt idx="35">
                  <c:v>691.6</c:v>
                </c:pt>
                <c:pt idx="36">
                  <c:v>692</c:v>
                </c:pt>
                <c:pt idx="37">
                  <c:v>692.3</c:v>
                </c:pt>
                <c:pt idx="38">
                  <c:v>692.5</c:v>
                </c:pt>
                <c:pt idx="39">
                  <c:v>692.6</c:v>
                </c:pt>
                <c:pt idx="40">
                  <c:v>692.75</c:v>
                </c:pt>
                <c:pt idx="41">
                  <c:v>692.9</c:v>
                </c:pt>
                <c:pt idx="42">
                  <c:v>693</c:v>
                </c:pt>
                <c:pt idx="43">
                  <c:v>694</c:v>
                </c:pt>
                <c:pt idx="44">
                  <c:v>696.15</c:v>
                </c:pt>
                <c:pt idx="45">
                  <c:v>697.15</c:v>
                </c:pt>
                <c:pt idx="46">
                  <c:v>697.7</c:v>
                </c:pt>
                <c:pt idx="47">
                  <c:v>698.15</c:v>
                </c:pt>
                <c:pt idx="48">
                  <c:v>698.5</c:v>
                </c:pt>
                <c:pt idx="49">
                  <c:v>698.7</c:v>
                </c:pt>
                <c:pt idx="50">
                  <c:v>699.2</c:v>
                </c:pt>
                <c:pt idx="51">
                  <c:v>699.75</c:v>
                </c:pt>
                <c:pt idx="52">
                  <c:v>700.45</c:v>
                </c:pt>
                <c:pt idx="53">
                  <c:v>701.15</c:v>
                </c:pt>
                <c:pt idx="54">
                  <c:v>701.47</c:v>
                </c:pt>
                <c:pt idx="55">
                  <c:v>701.75</c:v>
                </c:pt>
                <c:pt idx="56">
                  <c:v>701.93</c:v>
                </c:pt>
                <c:pt idx="57">
                  <c:v>702.1</c:v>
                </c:pt>
                <c:pt idx="58">
                  <c:v>702.4</c:v>
                </c:pt>
                <c:pt idx="59">
                  <c:v>702.65</c:v>
                </c:pt>
                <c:pt idx="60">
                  <c:v>702.75</c:v>
                </c:pt>
                <c:pt idx="61">
                  <c:v>702.85</c:v>
                </c:pt>
                <c:pt idx="62">
                  <c:v>702.9</c:v>
                </c:pt>
                <c:pt idx="63">
                  <c:v>703</c:v>
                </c:pt>
                <c:pt idx="64">
                  <c:v>703.05</c:v>
                </c:pt>
                <c:pt idx="65">
                  <c:v>703.1</c:v>
                </c:pt>
                <c:pt idx="66">
                  <c:v>703.16</c:v>
                </c:pt>
                <c:pt idx="67">
                  <c:v>703.16</c:v>
                </c:pt>
                <c:pt idx="68">
                  <c:v>703.2</c:v>
                </c:pt>
                <c:pt idx="69">
                  <c:v>703.22</c:v>
                </c:pt>
                <c:pt idx="70">
                  <c:v>703.3</c:v>
                </c:pt>
                <c:pt idx="71">
                  <c:v>703.33</c:v>
                </c:pt>
                <c:pt idx="72">
                  <c:v>703.36</c:v>
                </c:pt>
                <c:pt idx="73">
                  <c:v>703.42</c:v>
                </c:pt>
                <c:pt idx="74">
                  <c:v>703.55</c:v>
                </c:pt>
                <c:pt idx="75">
                  <c:v>703.65</c:v>
                </c:pt>
                <c:pt idx="76">
                  <c:v>703.7</c:v>
                </c:pt>
                <c:pt idx="77">
                  <c:v>703.78</c:v>
                </c:pt>
                <c:pt idx="78">
                  <c:v>703.87</c:v>
                </c:pt>
                <c:pt idx="79">
                  <c:v>704</c:v>
                </c:pt>
                <c:pt idx="80">
                  <c:v>704.1</c:v>
                </c:pt>
                <c:pt idx="81">
                  <c:v>704.8</c:v>
                </c:pt>
                <c:pt idx="82">
                  <c:v>705.1</c:v>
                </c:pt>
                <c:pt idx="83">
                  <c:v>705.18</c:v>
                </c:pt>
                <c:pt idx="84">
                  <c:v>705.23</c:v>
                </c:pt>
                <c:pt idx="85">
                  <c:v>705.27</c:v>
                </c:pt>
                <c:pt idx="86">
                  <c:v>705.6</c:v>
                </c:pt>
                <c:pt idx="87">
                  <c:v>705.75</c:v>
                </c:pt>
                <c:pt idx="88">
                  <c:v>706.5</c:v>
                </c:pt>
                <c:pt idx="89">
                  <c:v>706.4</c:v>
                </c:pt>
                <c:pt idx="90">
                  <c:v>706.65</c:v>
                </c:pt>
                <c:pt idx="91">
                  <c:v>706.8</c:v>
                </c:pt>
                <c:pt idx="92">
                  <c:v>706.87</c:v>
                </c:pt>
                <c:pt idx="93">
                  <c:v>706.94</c:v>
                </c:pt>
                <c:pt idx="94">
                  <c:v>706.96</c:v>
                </c:pt>
                <c:pt idx="95">
                  <c:v>707</c:v>
                </c:pt>
                <c:pt idx="96">
                  <c:v>707</c:v>
                </c:pt>
                <c:pt idx="97">
                  <c:v>707.04</c:v>
                </c:pt>
                <c:pt idx="98">
                  <c:v>707.08</c:v>
                </c:pt>
                <c:pt idx="99">
                  <c:v>707.09</c:v>
                </c:pt>
                <c:pt idx="100">
                  <c:v>707.11</c:v>
                </c:pt>
                <c:pt idx="101">
                  <c:v>707.13</c:v>
                </c:pt>
                <c:pt idx="102">
                  <c:v>707.13</c:v>
                </c:pt>
                <c:pt idx="103">
                  <c:v>707.14</c:v>
                </c:pt>
                <c:pt idx="104">
                  <c:v>707.14</c:v>
                </c:pt>
                <c:pt idx="105">
                  <c:v>707.15</c:v>
                </c:pt>
                <c:pt idx="106">
                  <c:v>707.18</c:v>
                </c:pt>
                <c:pt idx="107">
                  <c:v>707.19</c:v>
                </c:pt>
                <c:pt idx="108">
                  <c:v>707.21</c:v>
                </c:pt>
                <c:pt idx="109">
                  <c:v>707.23</c:v>
                </c:pt>
                <c:pt idx="110">
                  <c:v>707.23</c:v>
                </c:pt>
                <c:pt idx="111">
                  <c:v>707.41</c:v>
                </c:pt>
                <c:pt idx="112">
                  <c:v>707.61</c:v>
                </c:pt>
                <c:pt idx="113">
                  <c:v>707.85</c:v>
                </c:pt>
                <c:pt idx="114">
                  <c:v>707.91</c:v>
                </c:pt>
                <c:pt idx="115">
                  <c:v>707.96</c:v>
                </c:pt>
                <c:pt idx="116">
                  <c:v>708</c:v>
                </c:pt>
                <c:pt idx="117">
                  <c:v>708.01</c:v>
                </c:pt>
                <c:pt idx="118">
                  <c:v>708.02</c:v>
                </c:pt>
                <c:pt idx="119">
                  <c:v>708.02</c:v>
                </c:pt>
                <c:pt idx="120">
                  <c:v>708.02</c:v>
                </c:pt>
                <c:pt idx="121">
                  <c:v>708.03</c:v>
                </c:pt>
                <c:pt idx="122">
                  <c:v>708.03</c:v>
                </c:pt>
                <c:pt idx="123">
                  <c:v>708.04</c:v>
                </c:pt>
                <c:pt idx="124">
                  <c:v>708.04</c:v>
                </c:pt>
                <c:pt idx="125">
                  <c:v>708.04</c:v>
                </c:pt>
                <c:pt idx="126">
                  <c:v>708.04</c:v>
                </c:pt>
                <c:pt idx="127">
                  <c:v>708.04</c:v>
                </c:pt>
                <c:pt idx="128">
                  <c:v>708.04</c:v>
                </c:pt>
                <c:pt idx="129">
                  <c:v>708.05</c:v>
                </c:pt>
                <c:pt idx="130">
                  <c:v>708.1</c:v>
                </c:pt>
                <c:pt idx="131">
                  <c:v>708.11</c:v>
                </c:pt>
                <c:pt idx="132">
                  <c:v>708.26</c:v>
                </c:pt>
                <c:pt idx="133">
                  <c:v>708.34</c:v>
                </c:pt>
                <c:pt idx="134">
                  <c:v>708.37</c:v>
                </c:pt>
                <c:pt idx="135">
                  <c:v>708.43</c:v>
                </c:pt>
                <c:pt idx="136">
                  <c:v>708.45</c:v>
                </c:pt>
                <c:pt idx="137">
                  <c:v>708.46</c:v>
                </c:pt>
                <c:pt idx="138">
                  <c:v>708.49</c:v>
                </c:pt>
                <c:pt idx="139">
                  <c:v>708.5</c:v>
                </c:pt>
                <c:pt idx="140">
                  <c:v>708.5</c:v>
                </c:pt>
                <c:pt idx="141">
                  <c:v>708.5</c:v>
                </c:pt>
                <c:pt idx="142">
                  <c:v>708.5</c:v>
                </c:pt>
                <c:pt idx="143">
                  <c:v>708.5</c:v>
                </c:pt>
                <c:pt idx="144">
                  <c:v>708.5</c:v>
                </c:pt>
                <c:pt idx="145">
                  <c:v>708.49</c:v>
                </c:pt>
                <c:pt idx="146">
                  <c:v>708.49</c:v>
                </c:pt>
                <c:pt idx="147">
                  <c:v>708.49</c:v>
                </c:pt>
                <c:pt idx="148">
                  <c:v>708.48</c:v>
                </c:pt>
                <c:pt idx="149">
                  <c:v>708.48</c:v>
                </c:pt>
                <c:pt idx="150">
                  <c:v>708.48</c:v>
                </c:pt>
                <c:pt idx="151">
                  <c:v>708.48</c:v>
                </c:pt>
                <c:pt idx="152">
                  <c:v>708.47</c:v>
                </c:pt>
                <c:pt idx="153">
                  <c:v>711.15</c:v>
                </c:pt>
              </c:numCache>
            </c:numRef>
          </c:xVal>
          <c:yVal>
            <c:numRef>
              <c:f>Manikdoh!$D$11:$D$164</c:f>
              <c:numCache>
                <c:formatCode>0.00</c:formatCode>
                <c:ptCount val="154"/>
                <c:pt idx="0">
                  <c:v>8.0300000000000011</c:v>
                </c:pt>
                <c:pt idx="1">
                  <c:v>7.990000000000002</c:v>
                </c:pt>
                <c:pt idx="2">
                  <c:v>7.9600000000000009</c:v>
                </c:pt>
                <c:pt idx="3">
                  <c:v>7.9200000000000017</c:v>
                </c:pt>
                <c:pt idx="4">
                  <c:v>7.9200000000000017</c:v>
                </c:pt>
                <c:pt idx="5">
                  <c:v>7.8500000000000014</c:v>
                </c:pt>
                <c:pt idx="6">
                  <c:v>7.82</c:v>
                </c:pt>
                <c:pt idx="7">
                  <c:v>7.7800000000000011</c:v>
                </c:pt>
                <c:pt idx="8">
                  <c:v>7.740000000000002</c:v>
                </c:pt>
                <c:pt idx="9">
                  <c:v>7.7100000000000009</c:v>
                </c:pt>
                <c:pt idx="10">
                  <c:v>7.68</c:v>
                </c:pt>
                <c:pt idx="11">
                  <c:v>7.68</c:v>
                </c:pt>
                <c:pt idx="12">
                  <c:v>7.68</c:v>
                </c:pt>
                <c:pt idx="13">
                  <c:v>7.6400000000000006</c:v>
                </c:pt>
                <c:pt idx="14">
                  <c:v>7.6400000000000006</c:v>
                </c:pt>
                <c:pt idx="15">
                  <c:v>7.6400000000000006</c:v>
                </c:pt>
                <c:pt idx="16">
                  <c:v>7.6400000000000006</c:v>
                </c:pt>
                <c:pt idx="17">
                  <c:v>7.6400000000000006</c:v>
                </c:pt>
                <c:pt idx="18">
                  <c:v>7.6400000000000006</c:v>
                </c:pt>
                <c:pt idx="19">
                  <c:v>8.0600000000000023</c:v>
                </c:pt>
                <c:pt idx="20">
                  <c:v>8.1700000000000017</c:v>
                </c:pt>
                <c:pt idx="21">
                  <c:v>8.2000000000000028</c:v>
                </c:pt>
                <c:pt idx="22">
                  <c:v>8.41</c:v>
                </c:pt>
                <c:pt idx="23">
                  <c:v>8.59</c:v>
                </c:pt>
                <c:pt idx="24">
                  <c:v>12.680000000000003</c:v>
                </c:pt>
                <c:pt idx="25">
                  <c:v>13.900000000000002</c:v>
                </c:pt>
                <c:pt idx="26">
                  <c:v>14.150000000000002</c:v>
                </c:pt>
                <c:pt idx="27">
                  <c:v>14.250000000000004</c:v>
                </c:pt>
                <c:pt idx="28">
                  <c:v>15.860000000000003</c:v>
                </c:pt>
                <c:pt idx="29">
                  <c:v>19.3</c:v>
                </c:pt>
                <c:pt idx="30">
                  <c:v>22.24</c:v>
                </c:pt>
                <c:pt idx="31">
                  <c:v>30.099999999999998</c:v>
                </c:pt>
                <c:pt idx="32">
                  <c:v>38.489999999999995</c:v>
                </c:pt>
                <c:pt idx="33">
                  <c:v>40.760000000000005</c:v>
                </c:pt>
                <c:pt idx="34">
                  <c:v>41.400000000000006</c:v>
                </c:pt>
                <c:pt idx="35">
                  <c:v>42.7</c:v>
                </c:pt>
                <c:pt idx="36">
                  <c:v>45.44</c:v>
                </c:pt>
                <c:pt idx="37">
                  <c:v>47.86</c:v>
                </c:pt>
                <c:pt idx="38">
                  <c:v>49.47</c:v>
                </c:pt>
                <c:pt idx="39">
                  <c:v>50.269999999999996</c:v>
                </c:pt>
                <c:pt idx="40">
                  <c:v>51.480000000000004</c:v>
                </c:pt>
                <c:pt idx="41">
                  <c:v>52.69</c:v>
                </c:pt>
                <c:pt idx="42">
                  <c:v>53.5</c:v>
                </c:pt>
                <c:pt idx="43">
                  <c:v>61.56</c:v>
                </c:pt>
                <c:pt idx="44">
                  <c:v>80.73</c:v>
                </c:pt>
                <c:pt idx="45">
                  <c:v>90.33</c:v>
                </c:pt>
                <c:pt idx="46">
                  <c:v>95.62</c:v>
                </c:pt>
                <c:pt idx="47">
                  <c:v>100.19</c:v>
                </c:pt>
                <c:pt idx="48">
                  <c:v>104.11</c:v>
                </c:pt>
                <c:pt idx="49">
                  <c:v>106.35</c:v>
                </c:pt>
                <c:pt idx="50">
                  <c:v>111.94999999999999</c:v>
                </c:pt>
                <c:pt idx="51">
                  <c:v>118.10999999999999</c:v>
                </c:pt>
                <c:pt idx="52">
                  <c:v>125.94999999999999</c:v>
                </c:pt>
                <c:pt idx="53">
                  <c:v>134</c:v>
                </c:pt>
                <c:pt idx="54">
                  <c:v>138.19</c:v>
                </c:pt>
                <c:pt idx="55">
                  <c:v>141.85999999999999</c:v>
                </c:pt>
                <c:pt idx="56">
                  <c:v>144.22</c:v>
                </c:pt>
                <c:pt idx="57">
                  <c:v>146.44</c:v>
                </c:pt>
                <c:pt idx="58">
                  <c:v>150.37</c:v>
                </c:pt>
                <c:pt idx="59">
                  <c:v>153.65</c:v>
                </c:pt>
                <c:pt idx="60">
                  <c:v>154.96</c:v>
                </c:pt>
                <c:pt idx="61">
                  <c:v>156.27000000000001</c:v>
                </c:pt>
                <c:pt idx="62">
                  <c:v>156.93</c:v>
                </c:pt>
                <c:pt idx="63">
                  <c:v>158.24</c:v>
                </c:pt>
                <c:pt idx="64">
                  <c:v>158.88999999999999</c:v>
                </c:pt>
                <c:pt idx="65">
                  <c:v>159.55000000000001</c:v>
                </c:pt>
                <c:pt idx="66">
                  <c:v>159.94</c:v>
                </c:pt>
                <c:pt idx="67">
                  <c:v>160.32999999999998</c:v>
                </c:pt>
                <c:pt idx="68">
                  <c:v>160.85</c:v>
                </c:pt>
                <c:pt idx="69">
                  <c:v>161.10999999999999</c:v>
                </c:pt>
                <c:pt idx="70">
                  <c:v>162.16</c:v>
                </c:pt>
                <c:pt idx="71">
                  <c:v>162.56</c:v>
                </c:pt>
                <c:pt idx="72">
                  <c:v>162.94999999999999</c:v>
                </c:pt>
                <c:pt idx="73">
                  <c:v>163.72999999999999</c:v>
                </c:pt>
                <c:pt idx="74">
                  <c:v>165.44</c:v>
                </c:pt>
                <c:pt idx="75">
                  <c:v>166.75</c:v>
                </c:pt>
                <c:pt idx="76">
                  <c:v>167.4</c:v>
                </c:pt>
                <c:pt idx="77">
                  <c:v>168.45</c:v>
                </c:pt>
                <c:pt idx="78">
                  <c:v>169.63</c:v>
                </c:pt>
                <c:pt idx="79">
                  <c:v>171.34</c:v>
                </c:pt>
                <c:pt idx="80">
                  <c:v>172.66</c:v>
                </c:pt>
                <c:pt idx="81">
                  <c:v>183.06</c:v>
                </c:pt>
                <c:pt idx="82">
                  <c:v>187.51</c:v>
                </c:pt>
                <c:pt idx="83">
                  <c:v>188.7</c:v>
                </c:pt>
                <c:pt idx="84">
                  <c:v>189.44</c:v>
                </c:pt>
                <c:pt idx="85">
                  <c:v>190.03</c:v>
                </c:pt>
                <c:pt idx="86">
                  <c:v>194.94</c:v>
                </c:pt>
                <c:pt idx="87">
                  <c:v>197.17</c:v>
                </c:pt>
                <c:pt idx="88">
                  <c:v>207.62</c:v>
                </c:pt>
                <c:pt idx="89">
                  <c:v>206.82</c:v>
                </c:pt>
                <c:pt idx="90">
                  <c:v>210.53</c:v>
                </c:pt>
                <c:pt idx="91">
                  <c:v>212.76</c:v>
                </c:pt>
                <c:pt idx="92">
                  <c:v>213.79</c:v>
                </c:pt>
                <c:pt idx="93">
                  <c:v>214.82999999999998</c:v>
                </c:pt>
                <c:pt idx="94">
                  <c:v>215.13</c:v>
                </c:pt>
                <c:pt idx="95">
                  <c:v>215.73</c:v>
                </c:pt>
                <c:pt idx="96">
                  <c:v>215.73</c:v>
                </c:pt>
                <c:pt idx="97">
                  <c:v>216.32</c:v>
                </c:pt>
                <c:pt idx="98">
                  <c:v>216.92</c:v>
                </c:pt>
                <c:pt idx="99">
                  <c:v>217.06</c:v>
                </c:pt>
                <c:pt idx="100">
                  <c:v>217.35999999999999</c:v>
                </c:pt>
                <c:pt idx="101">
                  <c:v>217.66</c:v>
                </c:pt>
                <c:pt idx="102">
                  <c:v>217.66</c:v>
                </c:pt>
                <c:pt idx="103">
                  <c:v>217.8</c:v>
                </c:pt>
                <c:pt idx="104">
                  <c:v>217.8</c:v>
                </c:pt>
                <c:pt idx="105">
                  <c:v>217.97</c:v>
                </c:pt>
                <c:pt idx="106">
                  <c:v>218.47</c:v>
                </c:pt>
                <c:pt idx="107">
                  <c:v>218.63</c:v>
                </c:pt>
                <c:pt idx="108">
                  <c:v>218.96</c:v>
                </c:pt>
                <c:pt idx="109">
                  <c:v>219.29</c:v>
                </c:pt>
                <c:pt idx="110">
                  <c:v>219.29</c:v>
                </c:pt>
                <c:pt idx="111">
                  <c:v>222.26</c:v>
                </c:pt>
                <c:pt idx="112">
                  <c:v>225.56</c:v>
                </c:pt>
                <c:pt idx="113">
                  <c:v>229.52</c:v>
                </c:pt>
                <c:pt idx="114">
                  <c:v>230.51</c:v>
                </c:pt>
                <c:pt idx="115">
                  <c:v>231.32999999999998</c:v>
                </c:pt>
                <c:pt idx="116">
                  <c:v>231.99</c:v>
                </c:pt>
                <c:pt idx="117">
                  <c:v>232.16</c:v>
                </c:pt>
                <c:pt idx="118">
                  <c:v>232.32999999999998</c:v>
                </c:pt>
                <c:pt idx="119">
                  <c:v>232.32999999999998</c:v>
                </c:pt>
                <c:pt idx="120">
                  <c:v>232.32999999999998</c:v>
                </c:pt>
                <c:pt idx="121">
                  <c:v>233.49</c:v>
                </c:pt>
                <c:pt idx="122">
                  <c:v>232.49</c:v>
                </c:pt>
                <c:pt idx="123">
                  <c:v>232.66</c:v>
                </c:pt>
                <c:pt idx="124">
                  <c:v>232.66</c:v>
                </c:pt>
                <c:pt idx="125">
                  <c:v>232.66</c:v>
                </c:pt>
                <c:pt idx="126">
                  <c:v>232.66</c:v>
                </c:pt>
                <c:pt idx="127">
                  <c:v>232.66</c:v>
                </c:pt>
                <c:pt idx="128">
                  <c:v>232.66</c:v>
                </c:pt>
                <c:pt idx="129">
                  <c:v>232.82</c:v>
                </c:pt>
                <c:pt idx="130">
                  <c:v>233.64</c:v>
                </c:pt>
                <c:pt idx="131">
                  <c:v>233.81</c:v>
                </c:pt>
                <c:pt idx="132">
                  <c:v>236.27999999999997</c:v>
                </c:pt>
                <c:pt idx="133">
                  <c:v>237.60000000000002</c:v>
                </c:pt>
                <c:pt idx="134">
                  <c:v>238.10000000000002</c:v>
                </c:pt>
                <c:pt idx="135">
                  <c:v>239.08999999999997</c:v>
                </c:pt>
                <c:pt idx="136">
                  <c:v>239.42000000000002</c:v>
                </c:pt>
                <c:pt idx="137">
                  <c:v>239.57999999999998</c:v>
                </c:pt>
                <c:pt idx="138">
                  <c:v>240.07999999999998</c:v>
                </c:pt>
                <c:pt idx="139">
                  <c:v>240.24</c:v>
                </c:pt>
                <c:pt idx="140">
                  <c:v>240.24</c:v>
                </c:pt>
                <c:pt idx="141">
                  <c:v>240.24</c:v>
                </c:pt>
                <c:pt idx="142">
                  <c:v>240.24</c:v>
                </c:pt>
                <c:pt idx="143">
                  <c:v>240.24</c:v>
                </c:pt>
                <c:pt idx="144">
                  <c:v>240.24</c:v>
                </c:pt>
                <c:pt idx="145">
                  <c:v>240.07999999999998</c:v>
                </c:pt>
                <c:pt idx="146">
                  <c:v>240.07999999999998</c:v>
                </c:pt>
                <c:pt idx="147">
                  <c:v>240.07999999999998</c:v>
                </c:pt>
                <c:pt idx="148">
                  <c:v>239.91000000000003</c:v>
                </c:pt>
                <c:pt idx="149">
                  <c:v>239.91000000000003</c:v>
                </c:pt>
                <c:pt idx="150">
                  <c:v>239.91000000000003</c:v>
                </c:pt>
                <c:pt idx="151">
                  <c:v>239.91000000000003</c:v>
                </c:pt>
                <c:pt idx="152">
                  <c:v>239.75</c:v>
                </c:pt>
                <c:pt idx="153">
                  <c:v>288.10000000000002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44E5-A24C-6DF175BCB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16976"/>
        <c:axId val="747407760"/>
      </c:scatterChart>
      <c:valAx>
        <c:axId val="6450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07760"/>
        <c:crosses val="autoZero"/>
        <c:crossBetween val="midCat"/>
      </c:valAx>
      <c:valAx>
        <c:axId val="7474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Gunjawani!$B$10:$B$162</c:f>
              <c:numCache>
                <c:formatCode>0.00</c:formatCode>
                <c:ptCount val="153"/>
                <c:pt idx="0">
                  <c:v>703.8</c:v>
                </c:pt>
                <c:pt idx="1">
                  <c:v>703.7</c:v>
                </c:pt>
                <c:pt idx="2">
                  <c:v>703.5</c:v>
                </c:pt>
                <c:pt idx="3">
                  <c:v>703.4</c:v>
                </c:pt>
                <c:pt idx="4">
                  <c:v>703.3</c:v>
                </c:pt>
                <c:pt idx="5">
                  <c:v>703.2</c:v>
                </c:pt>
                <c:pt idx="6">
                  <c:v>703.1</c:v>
                </c:pt>
                <c:pt idx="7">
                  <c:v>703</c:v>
                </c:pt>
                <c:pt idx="8">
                  <c:v>702.9</c:v>
                </c:pt>
                <c:pt idx="9">
                  <c:v>702.8</c:v>
                </c:pt>
                <c:pt idx="10">
                  <c:v>702.7</c:v>
                </c:pt>
                <c:pt idx="11">
                  <c:v>702.6</c:v>
                </c:pt>
                <c:pt idx="12">
                  <c:v>702.5</c:v>
                </c:pt>
                <c:pt idx="13">
                  <c:v>702.4</c:v>
                </c:pt>
                <c:pt idx="14">
                  <c:v>702.2</c:v>
                </c:pt>
                <c:pt idx="15">
                  <c:v>702</c:v>
                </c:pt>
                <c:pt idx="16">
                  <c:v>701.8</c:v>
                </c:pt>
                <c:pt idx="17">
                  <c:v>701.5</c:v>
                </c:pt>
                <c:pt idx="18">
                  <c:v>701.2</c:v>
                </c:pt>
                <c:pt idx="19">
                  <c:v>700.9</c:v>
                </c:pt>
                <c:pt idx="20">
                  <c:v>700.6</c:v>
                </c:pt>
                <c:pt idx="21">
                  <c:v>700.4</c:v>
                </c:pt>
                <c:pt idx="22">
                  <c:v>700.1</c:v>
                </c:pt>
                <c:pt idx="23">
                  <c:v>699.8</c:v>
                </c:pt>
                <c:pt idx="24">
                  <c:v>699.6</c:v>
                </c:pt>
                <c:pt idx="25">
                  <c:v>699.4</c:v>
                </c:pt>
                <c:pt idx="26">
                  <c:v>699.6</c:v>
                </c:pt>
                <c:pt idx="27">
                  <c:v>700.9</c:v>
                </c:pt>
                <c:pt idx="28">
                  <c:v>701.7</c:v>
                </c:pt>
                <c:pt idx="29">
                  <c:v>703.5</c:v>
                </c:pt>
                <c:pt idx="30">
                  <c:v>705.2</c:v>
                </c:pt>
                <c:pt idx="31">
                  <c:v>706.4</c:v>
                </c:pt>
                <c:pt idx="32">
                  <c:v>707.7</c:v>
                </c:pt>
                <c:pt idx="33">
                  <c:v>708.3</c:v>
                </c:pt>
                <c:pt idx="34">
                  <c:v>708.8</c:v>
                </c:pt>
                <c:pt idx="35">
                  <c:v>709.3</c:v>
                </c:pt>
                <c:pt idx="36">
                  <c:v>709.6</c:v>
                </c:pt>
                <c:pt idx="37">
                  <c:v>709.7</c:v>
                </c:pt>
                <c:pt idx="38">
                  <c:v>709.9</c:v>
                </c:pt>
                <c:pt idx="39">
                  <c:v>710</c:v>
                </c:pt>
                <c:pt idx="40">
                  <c:v>710</c:v>
                </c:pt>
                <c:pt idx="41">
                  <c:v>710.2</c:v>
                </c:pt>
                <c:pt idx="42">
                  <c:v>710.3</c:v>
                </c:pt>
                <c:pt idx="43">
                  <c:v>711</c:v>
                </c:pt>
                <c:pt idx="44">
                  <c:v>712.1</c:v>
                </c:pt>
                <c:pt idx="45">
                  <c:v>713.2</c:v>
                </c:pt>
                <c:pt idx="46">
                  <c:v>714.4</c:v>
                </c:pt>
                <c:pt idx="47">
                  <c:v>715</c:v>
                </c:pt>
                <c:pt idx="48">
                  <c:v>715.8</c:v>
                </c:pt>
                <c:pt idx="49">
                  <c:v>716.9</c:v>
                </c:pt>
                <c:pt idx="50">
                  <c:v>718.2</c:v>
                </c:pt>
                <c:pt idx="51">
                  <c:v>720.2</c:v>
                </c:pt>
                <c:pt idx="52">
                  <c:v>720.5</c:v>
                </c:pt>
                <c:pt idx="53">
                  <c:v>720.5</c:v>
                </c:pt>
                <c:pt idx="54">
                  <c:v>720.4</c:v>
                </c:pt>
                <c:pt idx="55">
                  <c:v>720.3</c:v>
                </c:pt>
                <c:pt idx="56">
                  <c:v>720.1</c:v>
                </c:pt>
                <c:pt idx="57">
                  <c:v>720</c:v>
                </c:pt>
                <c:pt idx="58">
                  <c:v>719.9</c:v>
                </c:pt>
                <c:pt idx="59">
                  <c:v>719.9</c:v>
                </c:pt>
                <c:pt idx="60">
                  <c:v>719.8</c:v>
                </c:pt>
                <c:pt idx="61">
                  <c:v>719.8</c:v>
                </c:pt>
                <c:pt idx="62">
                  <c:v>719.8</c:v>
                </c:pt>
                <c:pt idx="63">
                  <c:v>719.8</c:v>
                </c:pt>
                <c:pt idx="64">
                  <c:v>719.8</c:v>
                </c:pt>
                <c:pt idx="65">
                  <c:v>719.8</c:v>
                </c:pt>
                <c:pt idx="66">
                  <c:v>719.7</c:v>
                </c:pt>
                <c:pt idx="67">
                  <c:v>719.6</c:v>
                </c:pt>
                <c:pt idx="68">
                  <c:v>719.6</c:v>
                </c:pt>
                <c:pt idx="69">
                  <c:v>719.5</c:v>
                </c:pt>
                <c:pt idx="70">
                  <c:v>719.5</c:v>
                </c:pt>
                <c:pt idx="71">
                  <c:v>719.6</c:v>
                </c:pt>
                <c:pt idx="72">
                  <c:v>719.6</c:v>
                </c:pt>
                <c:pt idx="73">
                  <c:v>719.5</c:v>
                </c:pt>
                <c:pt idx="74">
                  <c:v>719.5</c:v>
                </c:pt>
                <c:pt idx="75">
                  <c:v>719.5</c:v>
                </c:pt>
                <c:pt idx="76">
                  <c:v>719.5</c:v>
                </c:pt>
                <c:pt idx="77">
                  <c:v>719.5</c:v>
                </c:pt>
                <c:pt idx="78">
                  <c:v>719.5</c:v>
                </c:pt>
                <c:pt idx="79">
                  <c:v>719.5</c:v>
                </c:pt>
                <c:pt idx="80">
                  <c:v>719.5</c:v>
                </c:pt>
                <c:pt idx="81">
                  <c:v>719.6</c:v>
                </c:pt>
                <c:pt idx="82">
                  <c:v>719.6</c:v>
                </c:pt>
                <c:pt idx="83">
                  <c:v>719.6</c:v>
                </c:pt>
                <c:pt idx="84">
                  <c:v>719.6</c:v>
                </c:pt>
                <c:pt idx="85">
                  <c:v>719.5</c:v>
                </c:pt>
                <c:pt idx="86">
                  <c:v>719.7</c:v>
                </c:pt>
                <c:pt idx="87">
                  <c:v>719.7</c:v>
                </c:pt>
                <c:pt idx="88">
                  <c:v>719.7</c:v>
                </c:pt>
                <c:pt idx="89">
                  <c:v>719.8</c:v>
                </c:pt>
                <c:pt idx="90">
                  <c:v>720</c:v>
                </c:pt>
                <c:pt idx="91">
                  <c:v>719.9</c:v>
                </c:pt>
                <c:pt idx="92">
                  <c:v>719.9</c:v>
                </c:pt>
                <c:pt idx="93">
                  <c:v>719.8</c:v>
                </c:pt>
                <c:pt idx="94">
                  <c:v>719.7</c:v>
                </c:pt>
                <c:pt idx="95">
                  <c:v>719.7</c:v>
                </c:pt>
                <c:pt idx="96">
                  <c:v>719.6</c:v>
                </c:pt>
                <c:pt idx="97">
                  <c:v>719.5</c:v>
                </c:pt>
                <c:pt idx="98">
                  <c:v>719.5</c:v>
                </c:pt>
                <c:pt idx="99">
                  <c:v>719.5</c:v>
                </c:pt>
                <c:pt idx="100">
                  <c:v>719.5</c:v>
                </c:pt>
                <c:pt idx="101">
                  <c:v>719.5</c:v>
                </c:pt>
                <c:pt idx="102">
                  <c:v>719.5</c:v>
                </c:pt>
                <c:pt idx="103">
                  <c:v>719.5</c:v>
                </c:pt>
                <c:pt idx="104">
                  <c:v>719.5</c:v>
                </c:pt>
                <c:pt idx="105">
                  <c:v>719.5</c:v>
                </c:pt>
                <c:pt idx="106">
                  <c:v>719.5</c:v>
                </c:pt>
                <c:pt idx="107">
                  <c:v>719.5</c:v>
                </c:pt>
                <c:pt idx="108">
                  <c:v>719.5</c:v>
                </c:pt>
                <c:pt idx="109">
                  <c:v>719.4</c:v>
                </c:pt>
                <c:pt idx="110">
                  <c:v>719.5</c:v>
                </c:pt>
                <c:pt idx="111">
                  <c:v>719.8</c:v>
                </c:pt>
                <c:pt idx="112">
                  <c:v>719.9</c:v>
                </c:pt>
                <c:pt idx="113">
                  <c:v>719.8</c:v>
                </c:pt>
                <c:pt idx="114">
                  <c:v>719.8</c:v>
                </c:pt>
                <c:pt idx="115">
                  <c:v>719.7</c:v>
                </c:pt>
                <c:pt idx="116">
                  <c:v>719.6</c:v>
                </c:pt>
                <c:pt idx="117">
                  <c:v>719.6</c:v>
                </c:pt>
                <c:pt idx="118">
                  <c:v>719.6</c:v>
                </c:pt>
                <c:pt idx="119">
                  <c:v>719.5</c:v>
                </c:pt>
                <c:pt idx="120">
                  <c:v>719.4</c:v>
                </c:pt>
                <c:pt idx="121">
                  <c:v>719.4</c:v>
                </c:pt>
                <c:pt idx="122">
                  <c:v>719.4</c:v>
                </c:pt>
                <c:pt idx="123">
                  <c:v>719.4</c:v>
                </c:pt>
                <c:pt idx="124">
                  <c:v>719.4</c:v>
                </c:pt>
                <c:pt idx="125">
                  <c:v>719.4</c:v>
                </c:pt>
                <c:pt idx="126">
                  <c:v>719.3</c:v>
                </c:pt>
                <c:pt idx="127">
                  <c:v>719.3</c:v>
                </c:pt>
                <c:pt idx="128">
                  <c:v>719.3</c:v>
                </c:pt>
                <c:pt idx="129">
                  <c:v>719.4</c:v>
                </c:pt>
                <c:pt idx="130">
                  <c:v>719.4</c:v>
                </c:pt>
                <c:pt idx="131">
                  <c:v>719.3</c:v>
                </c:pt>
                <c:pt idx="132">
                  <c:v>719.3</c:v>
                </c:pt>
                <c:pt idx="133">
                  <c:v>719.3</c:v>
                </c:pt>
                <c:pt idx="134">
                  <c:v>719.3</c:v>
                </c:pt>
                <c:pt idx="135">
                  <c:v>719.3</c:v>
                </c:pt>
                <c:pt idx="136">
                  <c:v>719.3</c:v>
                </c:pt>
                <c:pt idx="137">
                  <c:v>719.4</c:v>
                </c:pt>
                <c:pt idx="138">
                  <c:v>719.4</c:v>
                </c:pt>
                <c:pt idx="139">
                  <c:v>719.3</c:v>
                </c:pt>
                <c:pt idx="140">
                  <c:v>719.3</c:v>
                </c:pt>
                <c:pt idx="141">
                  <c:v>719.3</c:v>
                </c:pt>
                <c:pt idx="142">
                  <c:v>719.3</c:v>
                </c:pt>
                <c:pt idx="143">
                  <c:v>719.3</c:v>
                </c:pt>
                <c:pt idx="144">
                  <c:v>719.3</c:v>
                </c:pt>
                <c:pt idx="145">
                  <c:v>719.2</c:v>
                </c:pt>
                <c:pt idx="146">
                  <c:v>719.2</c:v>
                </c:pt>
                <c:pt idx="147">
                  <c:v>719.2</c:v>
                </c:pt>
                <c:pt idx="148">
                  <c:v>719.2</c:v>
                </c:pt>
                <c:pt idx="149">
                  <c:v>719.2</c:v>
                </c:pt>
                <c:pt idx="150">
                  <c:v>719.2</c:v>
                </c:pt>
                <c:pt idx="151">
                  <c:v>719.2</c:v>
                </c:pt>
                <c:pt idx="152">
                  <c:v>719.1</c:v>
                </c:pt>
              </c:numCache>
            </c:numRef>
          </c:xVal>
          <c:yVal>
            <c:numRef>
              <c:f>Gunjawani!$C$10:$C$162</c:f>
              <c:numCache>
                <c:formatCode>0.00</c:formatCode>
                <c:ptCount val="153"/>
                <c:pt idx="0">
                  <c:v>16.18</c:v>
                </c:pt>
                <c:pt idx="1">
                  <c:v>16.02</c:v>
                </c:pt>
                <c:pt idx="2">
                  <c:v>15.72</c:v>
                </c:pt>
                <c:pt idx="3">
                  <c:v>15.57</c:v>
                </c:pt>
                <c:pt idx="4">
                  <c:v>15.42</c:v>
                </c:pt>
                <c:pt idx="5">
                  <c:v>15.26</c:v>
                </c:pt>
                <c:pt idx="6">
                  <c:v>15.11</c:v>
                </c:pt>
                <c:pt idx="7">
                  <c:v>14.96</c:v>
                </c:pt>
                <c:pt idx="8">
                  <c:v>14.82</c:v>
                </c:pt>
                <c:pt idx="9">
                  <c:v>14.68</c:v>
                </c:pt>
                <c:pt idx="10">
                  <c:v>14.54</c:v>
                </c:pt>
                <c:pt idx="11">
                  <c:v>14.4</c:v>
                </c:pt>
                <c:pt idx="12">
                  <c:v>14.26</c:v>
                </c:pt>
                <c:pt idx="13">
                  <c:v>14.12</c:v>
                </c:pt>
                <c:pt idx="14">
                  <c:v>13.84</c:v>
                </c:pt>
                <c:pt idx="15">
                  <c:v>13.56</c:v>
                </c:pt>
                <c:pt idx="16">
                  <c:v>13.3</c:v>
                </c:pt>
                <c:pt idx="17">
                  <c:v>12.91</c:v>
                </c:pt>
                <c:pt idx="18">
                  <c:v>12.51</c:v>
                </c:pt>
                <c:pt idx="19">
                  <c:v>12.13</c:v>
                </c:pt>
                <c:pt idx="20">
                  <c:v>11.75</c:v>
                </c:pt>
                <c:pt idx="21">
                  <c:v>11.51</c:v>
                </c:pt>
                <c:pt idx="22">
                  <c:v>11.13</c:v>
                </c:pt>
                <c:pt idx="23">
                  <c:v>10.78</c:v>
                </c:pt>
                <c:pt idx="24">
                  <c:v>10.54</c:v>
                </c:pt>
                <c:pt idx="25">
                  <c:v>10.31</c:v>
                </c:pt>
                <c:pt idx="26">
                  <c:v>10.54</c:v>
                </c:pt>
                <c:pt idx="27">
                  <c:v>12.13</c:v>
                </c:pt>
                <c:pt idx="28">
                  <c:v>13.17</c:v>
                </c:pt>
                <c:pt idx="29">
                  <c:v>15.72</c:v>
                </c:pt>
                <c:pt idx="30">
                  <c:v>18.43</c:v>
                </c:pt>
                <c:pt idx="31">
                  <c:v>20.54</c:v>
                </c:pt>
                <c:pt idx="32">
                  <c:v>23.06</c:v>
                </c:pt>
                <c:pt idx="33">
                  <c:v>24.33</c:v>
                </c:pt>
                <c:pt idx="34">
                  <c:v>25.44</c:v>
                </c:pt>
                <c:pt idx="35">
                  <c:v>26.59</c:v>
                </c:pt>
                <c:pt idx="36">
                  <c:v>27.29</c:v>
                </c:pt>
                <c:pt idx="37">
                  <c:v>27.53</c:v>
                </c:pt>
                <c:pt idx="38">
                  <c:v>28</c:v>
                </c:pt>
                <c:pt idx="39">
                  <c:v>28.23</c:v>
                </c:pt>
                <c:pt idx="40">
                  <c:v>28.23</c:v>
                </c:pt>
                <c:pt idx="41">
                  <c:v>28.75</c:v>
                </c:pt>
                <c:pt idx="42">
                  <c:v>29.01</c:v>
                </c:pt>
                <c:pt idx="43">
                  <c:v>30.83</c:v>
                </c:pt>
                <c:pt idx="44">
                  <c:v>33.92</c:v>
                </c:pt>
                <c:pt idx="45">
                  <c:v>37.25</c:v>
                </c:pt>
                <c:pt idx="46">
                  <c:v>41.15</c:v>
                </c:pt>
                <c:pt idx="47">
                  <c:v>43.18</c:v>
                </c:pt>
                <c:pt idx="48">
                  <c:v>46.05</c:v>
                </c:pt>
                <c:pt idx="49">
                  <c:v>51.13</c:v>
                </c:pt>
                <c:pt idx="50">
                  <c:v>56.88</c:v>
                </c:pt>
                <c:pt idx="51">
                  <c:v>65.98</c:v>
                </c:pt>
                <c:pt idx="52">
                  <c:v>67.44</c:v>
                </c:pt>
                <c:pt idx="53">
                  <c:v>67.44</c:v>
                </c:pt>
                <c:pt idx="54">
                  <c:v>66.95</c:v>
                </c:pt>
                <c:pt idx="55">
                  <c:v>66.47</c:v>
                </c:pt>
                <c:pt idx="56">
                  <c:v>65.5</c:v>
                </c:pt>
                <c:pt idx="57">
                  <c:v>65.010000000000005</c:v>
                </c:pt>
                <c:pt idx="58">
                  <c:v>64.55</c:v>
                </c:pt>
                <c:pt idx="59">
                  <c:v>64.55</c:v>
                </c:pt>
                <c:pt idx="60">
                  <c:v>64.09</c:v>
                </c:pt>
                <c:pt idx="61">
                  <c:v>64.09</c:v>
                </c:pt>
                <c:pt idx="62">
                  <c:v>64.09</c:v>
                </c:pt>
                <c:pt idx="63">
                  <c:v>64.09</c:v>
                </c:pt>
                <c:pt idx="64">
                  <c:v>64.09</c:v>
                </c:pt>
                <c:pt idx="65">
                  <c:v>64.09</c:v>
                </c:pt>
                <c:pt idx="66">
                  <c:v>63.62</c:v>
                </c:pt>
                <c:pt idx="67">
                  <c:v>63.16</c:v>
                </c:pt>
                <c:pt idx="68">
                  <c:v>63.16</c:v>
                </c:pt>
                <c:pt idx="69">
                  <c:v>62.7</c:v>
                </c:pt>
                <c:pt idx="70">
                  <c:v>62.7</c:v>
                </c:pt>
                <c:pt idx="71">
                  <c:v>63.16</c:v>
                </c:pt>
                <c:pt idx="72">
                  <c:v>63.16</c:v>
                </c:pt>
                <c:pt idx="73">
                  <c:v>62.7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62.7</c:v>
                </c:pt>
                <c:pt idx="78">
                  <c:v>62.7</c:v>
                </c:pt>
                <c:pt idx="79">
                  <c:v>62.7</c:v>
                </c:pt>
                <c:pt idx="80">
                  <c:v>62.7</c:v>
                </c:pt>
                <c:pt idx="81">
                  <c:v>63.16</c:v>
                </c:pt>
                <c:pt idx="82">
                  <c:v>63.16</c:v>
                </c:pt>
                <c:pt idx="83">
                  <c:v>63.16</c:v>
                </c:pt>
                <c:pt idx="84">
                  <c:v>63.16</c:v>
                </c:pt>
                <c:pt idx="85">
                  <c:v>62.7</c:v>
                </c:pt>
                <c:pt idx="86">
                  <c:v>63.62</c:v>
                </c:pt>
                <c:pt idx="87">
                  <c:v>63.62</c:v>
                </c:pt>
                <c:pt idx="88">
                  <c:v>63.62</c:v>
                </c:pt>
                <c:pt idx="89">
                  <c:v>64.09</c:v>
                </c:pt>
                <c:pt idx="90">
                  <c:v>65.010000000000005</c:v>
                </c:pt>
                <c:pt idx="91">
                  <c:v>64.55</c:v>
                </c:pt>
                <c:pt idx="92">
                  <c:v>64.55</c:v>
                </c:pt>
                <c:pt idx="93">
                  <c:v>64.09</c:v>
                </c:pt>
                <c:pt idx="94">
                  <c:v>63.62</c:v>
                </c:pt>
                <c:pt idx="95">
                  <c:v>63.62</c:v>
                </c:pt>
                <c:pt idx="96">
                  <c:v>63.16</c:v>
                </c:pt>
                <c:pt idx="97">
                  <c:v>62.7</c:v>
                </c:pt>
                <c:pt idx="98">
                  <c:v>62.7</c:v>
                </c:pt>
                <c:pt idx="99">
                  <c:v>62.7</c:v>
                </c:pt>
                <c:pt idx="100">
                  <c:v>62.7</c:v>
                </c:pt>
                <c:pt idx="101">
                  <c:v>62.7</c:v>
                </c:pt>
                <c:pt idx="102">
                  <c:v>62.7</c:v>
                </c:pt>
                <c:pt idx="103">
                  <c:v>62.7</c:v>
                </c:pt>
                <c:pt idx="104">
                  <c:v>62.7</c:v>
                </c:pt>
                <c:pt idx="105">
                  <c:v>62.7</c:v>
                </c:pt>
                <c:pt idx="106">
                  <c:v>62.7</c:v>
                </c:pt>
                <c:pt idx="107">
                  <c:v>62.7</c:v>
                </c:pt>
                <c:pt idx="108">
                  <c:v>62.7</c:v>
                </c:pt>
                <c:pt idx="109">
                  <c:v>62.24</c:v>
                </c:pt>
                <c:pt idx="110">
                  <c:v>62.7</c:v>
                </c:pt>
                <c:pt idx="111">
                  <c:v>64.09</c:v>
                </c:pt>
                <c:pt idx="112">
                  <c:v>64.55</c:v>
                </c:pt>
                <c:pt idx="113">
                  <c:v>64.09</c:v>
                </c:pt>
                <c:pt idx="114">
                  <c:v>64.09</c:v>
                </c:pt>
                <c:pt idx="115">
                  <c:v>63.62</c:v>
                </c:pt>
                <c:pt idx="116">
                  <c:v>63.16</c:v>
                </c:pt>
                <c:pt idx="117">
                  <c:v>63.16</c:v>
                </c:pt>
                <c:pt idx="118">
                  <c:v>63.16</c:v>
                </c:pt>
                <c:pt idx="119">
                  <c:v>62.7</c:v>
                </c:pt>
                <c:pt idx="120">
                  <c:v>62.24</c:v>
                </c:pt>
                <c:pt idx="121">
                  <c:v>62.24</c:v>
                </c:pt>
                <c:pt idx="122">
                  <c:v>62.24</c:v>
                </c:pt>
                <c:pt idx="123">
                  <c:v>62.24</c:v>
                </c:pt>
                <c:pt idx="124">
                  <c:v>62.24</c:v>
                </c:pt>
                <c:pt idx="125">
                  <c:v>62.24</c:v>
                </c:pt>
                <c:pt idx="126">
                  <c:v>61.78</c:v>
                </c:pt>
                <c:pt idx="127">
                  <c:v>61.78</c:v>
                </c:pt>
                <c:pt idx="128">
                  <c:v>61.78</c:v>
                </c:pt>
                <c:pt idx="129">
                  <c:v>62.24</c:v>
                </c:pt>
                <c:pt idx="130">
                  <c:v>62.24</c:v>
                </c:pt>
                <c:pt idx="131">
                  <c:v>61.78</c:v>
                </c:pt>
                <c:pt idx="132">
                  <c:v>61.78</c:v>
                </c:pt>
                <c:pt idx="133">
                  <c:v>61.78</c:v>
                </c:pt>
                <c:pt idx="134">
                  <c:v>61.78</c:v>
                </c:pt>
                <c:pt idx="135">
                  <c:v>61.78</c:v>
                </c:pt>
                <c:pt idx="136">
                  <c:v>61.78</c:v>
                </c:pt>
                <c:pt idx="137">
                  <c:v>62.24</c:v>
                </c:pt>
                <c:pt idx="138">
                  <c:v>62.24</c:v>
                </c:pt>
                <c:pt idx="139">
                  <c:v>61.78</c:v>
                </c:pt>
                <c:pt idx="140">
                  <c:v>61.78</c:v>
                </c:pt>
                <c:pt idx="141">
                  <c:v>61.78</c:v>
                </c:pt>
                <c:pt idx="142">
                  <c:v>61.78</c:v>
                </c:pt>
                <c:pt idx="143">
                  <c:v>61.78</c:v>
                </c:pt>
                <c:pt idx="144">
                  <c:v>61.78</c:v>
                </c:pt>
                <c:pt idx="145">
                  <c:v>61.31</c:v>
                </c:pt>
                <c:pt idx="146">
                  <c:v>61.31</c:v>
                </c:pt>
                <c:pt idx="147">
                  <c:v>61.31</c:v>
                </c:pt>
                <c:pt idx="148">
                  <c:v>61.31</c:v>
                </c:pt>
                <c:pt idx="149">
                  <c:v>61.31</c:v>
                </c:pt>
                <c:pt idx="150">
                  <c:v>61.31</c:v>
                </c:pt>
                <c:pt idx="151">
                  <c:v>61.31</c:v>
                </c:pt>
                <c:pt idx="152">
                  <c:v>60.85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6-4FE1-AC7E-32B6D743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01936"/>
        <c:axId val="747404016"/>
      </c:scatterChart>
      <c:valAx>
        <c:axId val="7474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04016"/>
        <c:crosses val="autoZero"/>
        <c:crossBetween val="midCat"/>
      </c:valAx>
      <c:valAx>
        <c:axId val="7474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0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'Nira Deoghar'!$B$10:$B$163</c:f>
              <c:numCache>
                <c:formatCode>0.00</c:formatCode>
                <c:ptCount val="154"/>
                <c:pt idx="0">
                  <c:v>612</c:v>
                </c:pt>
                <c:pt idx="1">
                  <c:v>632.04999999999995</c:v>
                </c:pt>
                <c:pt idx="2">
                  <c:v>632.04999999999995</c:v>
                </c:pt>
                <c:pt idx="3">
                  <c:v>632.04999999999995</c:v>
                </c:pt>
                <c:pt idx="4">
                  <c:v>632.04999999999995</c:v>
                </c:pt>
                <c:pt idx="5">
                  <c:v>632.04999999999995</c:v>
                </c:pt>
                <c:pt idx="6">
                  <c:v>632</c:v>
                </c:pt>
                <c:pt idx="7">
                  <c:v>632</c:v>
                </c:pt>
                <c:pt idx="8">
                  <c:v>632</c:v>
                </c:pt>
                <c:pt idx="9">
                  <c:v>632</c:v>
                </c:pt>
                <c:pt idx="10">
                  <c:v>632</c:v>
                </c:pt>
                <c:pt idx="11">
                  <c:v>632</c:v>
                </c:pt>
                <c:pt idx="12">
                  <c:v>632</c:v>
                </c:pt>
                <c:pt idx="13">
                  <c:v>632</c:v>
                </c:pt>
                <c:pt idx="14">
                  <c:v>632</c:v>
                </c:pt>
                <c:pt idx="15">
                  <c:v>632</c:v>
                </c:pt>
                <c:pt idx="16">
                  <c:v>631.5</c:v>
                </c:pt>
                <c:pt idx="17">
                  <c:v>630.9</c:v>
                </c:pt>
                <c:pt idx="18">
                  <c:v>630.29999999999995</c:v>
                </c:pt>
                <c:pt idx="19">
                  <c:v>629.6</c:v>
                </c:pt>
                <c:pt idx="20">
                  <c:v>628.79999999999995</c:v>
                </c:pt>
                <c:pt idx="21">
                  <c:v>628</c:v>
                </c:pt>
                <c:pt idx="22">
                  <c:v>627.4</c:v>
                </c:pt>
                <c:pt idx="23">
                  <c:v>627.4</c:v>
                </c:pt>
                <c:pt idx="24">
                  <c:v>627.4</c:v>
                </c:pt>
                <c:pt idx="25">
                  <c:v>629.6</c:v>
                </c:pt>
                <c:pt idx="26">
                  <c:v>631.21</c:v>
                </c:pt>
                <c:pt idx="27">
                  <c:v>633.1</c:v>
                </c:pt>
                <c:pt idx="28">
                  <c:v>634.4</c:v>
                </c:pt>
                <c:pt idx="29">
                  <c:v>635.29999999999995</c:v>
                </c:pt>
                <c:pt idx="30">
                  <c:v>637.5</c:v>
                </c:pt>
                <c:pt idx="31">
                  <c:v>638.9</c:v>
                </c:pt>
                <c:pt idx="32">
                  <c:v>639.9</c:v>
                </c:pt>
                <c:pt idx="33">
                  <c:v>641.1</c:v>
                </c:pt>
                <c:pt idx="34">
                  <c:v>642</c:v>
                </c:pt>
                <c:pt idx="35">
                  <c:v>642.70100000000002</c:v>
                </c:pt>
                <c:pt idx="36">
                  <c:v>643.5</c:v>
                </c:pt>
                <c:pt idx="37">
                  <c:v>644.20000000000005</c:v>
                </c:pt>
                <c:pt idx="38">
                  <c:v>644.6</c:v>
                </c:pt>
                <c:pt idx="39">
                  <c:v>644.79999999999995</c:v>
                </c:pt>
                <c:pt idx="40">
                  <c:v>645</c:v>
                </c:pt>
                <c:pt idx="41">
                  <c:v>645.1</c:v>
                </c:pt>
                <c:pt idx="42">
                  <c:v>645.4</c:v>
                </c:pt>
                <c:pt idx="43">
                  <c:v>645.70000000000005</c:v>
                </c:pt>
                <c:pt idx="44">
                  <c:v>646.20000000000005</c:v>
                </c:pt>
                <c:pt idx="45">
                  <c:v>647.29999999999995</c:v>
                </c:pt>
                <c:pt idx="46">
                  <c:v>648.20000000000005</c:v>
                </c:pt>
                <c:pt idx="47">
                  <c:v>649.70000000000005</c:v>
                </c:pt>
                <c:pt idx="48">
                  <c:v>651.20000000000005</c:v>
                </c:pt>
                <c:pt idx="49">
                  <c:v>652.70000000000005</c:v>
                </c:pt>
                <c:pt idx="50">
                  <c:v>653.79999999999995</c:v>
                </c:pt>
                <c:pt idx="51">
                  <c:v>655.29999999999995</c:v>
                </c:pt>
                <c:pt idx="52">
                  <c:v>656.5</c:v>
                </c:pt>
                <c:pt idx="53">
                  <c:v>658.4</c:v>
                </c:pt>
                <c:pt idx="54">
                  <c:v>659.5</c:v>
                </c:pt>
                <c:pt idx="55">
                  <c:v>660.2</c:v>
                </c:pt>
                <c:pt idx="56">
                  <c:v>660.7</c:v>
                </c:pt>
                <c:pt idx="57">
                  <c:v>661.1</c:v>
                </c:pt>
                <c:pt idx="58">
                  <c:v>661.6</c:v>
                </c:pt>
                <c:pt idx="59">
                  <c:v>661.8</c:v>
                </c:pt>
                <c:pt idx="60">
                  <c:v>662.4</c:v>
                </c:pt>
                <c:pt idx="61">
                  <c:v>662.8</c:v>
                </c:pt>
                <c:pt idx="62">
                  <c:v>663.2</c:v>
                </c:pt>
                <c:pt idx="63">
                  <c:v>663.5</c:v>
                </c:pt>
                <c:pt idx="64">
                  <c:v>663.8</c:v>
                </c:pt>
                <c:pt idx="65">
                  <c:v>664.2</c:v>
                </c:pt>
                <c:pt idx="66">
                  <c:v>664.5</c:v>
                </c:pt>
                <c:pt idx="67">
                  <c:v>664.6</c:v>
                </c:pt>
                <c:pt idx="68">
                  <c:v>664.8</c:v>
                </c:pt>
                <c:pt idx="69">
                  <c:v>664.9</c:v>
                </c:pt>
                <c:pt idx="70">
                  <c:v>665</c:v>
                </c:pt>
                <c:pt idx="71">
                  <c:v>665.1</c:v>
                </c:pt>
                <c:pt idx="72">
                  <c:v>665.3</c:v>
                </c:pt>
                <c:pt idx="73">
                  <c:v>665.5</c:v>
                </c:pt>
                <c:pt idx="74">
                  <c:v>665.7</c:v>
                </c:pt>
                <c:pt idx="75">
                  <c:v>665.8</c:v>
                </c:pt>
                <c:pt idx="76">
                  <c:v>665.9</c:v>
                </c:pt>
                <c:pt idx="77">
                  <c:v>665.9</c:v>
                </c:pt>
                <c:pt idx="78">
                  <c:v>666</c:v>
                </c:pt>
                <c:pt idx="79">
                  <c:v>666.05</c:v>
                </c:pt>
                <c:pt idx="80">
                  <c:v>666.1</c:v>
                </c:pt>
                <c:pt idx="81">
                  <c:v>666.3</c:v>
                </c:pt>
                <c:pt idx="82">
                  <c:v>666.5</c:v>
                </c:pt>
                <c:pt idx="83">
                  <c:v>666.6</c:v>
                </c:pt>
                <c:pt idx="84">
                  <c:v>666.7</c:v>
                </c:pt>
                <c:pt idx="85">
                  <c:v>666.8</c:v>
                </c:pt>
                <c:pt idx="86">
                  <c:v>666.9</c:v>
                </c:pt>
                <c:pt idx="87">
                  <c:v>667.1</c:v>
                </c:pt>
                <c:pt idx="88">
                  <c:v>667.1</c:v>
                </c:pt>
                <c:pt idx="89">
                  <c:v>667.1</c:v>
                </c:pt>
                <c:pt idx="90">
                  <c:v>667.1</c:v>
                </c:pt>
                <c:pt idx="91">
                  <c:v>667.1</c:v>
                </c:pt>
                <c:pt idx="92">
                  <c:v>667.1</c:v>
                </c:pt>
                <c:pt idx="93">
                  <c:v>667.1</c:v>
                </c:pt>
                <c:pt idx="94">
                  <c:v>667.1</c:v>
                </c:pt>
                <c:pt idx="95">
                  <c:v>667.1</c:v>
                </c:pt>
                <c:pt idx="96">
                  <c:v>667.1</c:v>
                </c:pt>
                <c:pt idx="97">
                  <c:v>667.1</c:v>
                </c:pt>
                <c:pt idx="98">
                  <c:v>667.1</c:v>
                </c:pt>
                <c:pt idx="99">
                  <c:v>667.1</c:v>
                </c:pt>
                <c:pt idx="100">
                  <c:v>667.1</c:v>
                </c:pt>
                <c:pt idx="101">
                  <c:v>667.1</c:v>
                </c:pt>
                <c:pt idx="102">
                  <c:v>667.1</c:v>
                </c:pt>
                <c:pt idx="103">
                  <c:v>667.1</c:v>
                </c:pt>
                <c:pt idx="104">
                  <c:v>667.1</c:v>
                </c:pt>
                <c:pt idx="105">
                  <c:v>667.1</c:v>
                </c:pt>
                <c:pt idx="106">
                  <c:v>667.1</c:v>
                </c:pt>
                <c:pt idx="107">
                  <c:v>667.1</c:v>
                </c:pt>
                <c:pt idx="108">
                  <c:v>667.1</c:v>
                </c:pt>
                <c:pt idx="109">
                  <c:v>667.1</c:v>
                </c:pt>
                <c:pt idx="110">
                  <c:v>667.1</c:v>
                </c:pt>
                <c:pt idx="111">
                  <c:v>667.1</c:v>
                </c:pt>
                <c:pt idx="112">
                  <c:v>667.1</c:v>
                </c:pt>
                <c:pt idx="113">
                  <c:v>667.1</c:v>
                </c:pt>
                <c:pt idx="114">
                  <c:v>667.1</c:v>
                </c:pt>
                <c:pt idx="115">
                  <c:v>667.1</c:v>
                </c:pt>
                <c:pt idx="116">
                  <c:v>667.1</c:v>
                </c:pt>
                <c:pt idx="117">
                  <c:v>667.1</c:v>
                </c:pt>
                <c:pt idx="118">
                  <c:v>667.1</c:v>
                </c:pt>
                <c:pt idx="119">
                  <c:v>667.1</c:v>
                </c:pt>
                <c:pt idx="120">
                  <c:v>667.1</c:v>
                </c:pt>
                <c:pt idx="121">
                  <c:v>667.1</c:v>
                </c:pt>
                <c:pt idx="122">
                  <c:v>667.1</c:v>
                </c:pt>
                <c:pt idx="123">
                  <c:v>667.1</c:v>
                </c:pt>
                <c:pt idx="124">
                  <c:v>667.1</c:v>
                </c:pt>
                <c:pt idx="125">
                  <c:v>667.1</c:v>
                </c:pt>
                <c:pt idx="126">
                  <c:v>667.1</c:v>
                </c:pt>
                <c:pt idx="127">
                  <c:v>667.1</c:v>
                </c:pt>
                <c:pt idx="128">
                  <c:v>667.1</c:v>
                </c:pt>
                <c:pt idx="129">
                  <c:v>667.1</c:v>
                </c:pt>
                <c:pt idx="130">
                  <c:v>667.1</c:v>
                </c:pt>
                <c:pt idx="131">
                  <c:v>667.1</c:v>
                </c:pt>
                <c:pt idx="132">
                  <c:v>667.1</c:v>
                </c:pt>
                <c:pt idx="133">
                  <c:v>667.1</c:v>
                </c:pt>
                <c:pt idx="134">
                  <c:v>667.1</c:v>
                </c:pt>
                <c:pt idx="135">
                  <c:v>667.1</c:v>
                </c:pt>
                <c:pt idx="136">
                  <c:v>667.1</c:v>
                </c:pt>
                <c:pt idx="137">
                  <c:v>667.1</c:v>
                </c:pt>
                <c:pt idx="138">
                  <c:v>667.1</c:v>
                </c:pt>
                <c:pt idx="139">
                  <c:v>667.1</c:v>
                </c:pt>
                <c:pt idx="140">
                  <c:v>667.1</c:v>
                </c:pt>
                <c:pt idx="141">
                  <c:v>667.1</c:v>
                </c:pt>
                <c:pt idx="142">
                  <c:v>667.1</c:v>
                </c:pt>
                <c:pt idx="143">
                  <c:v>667.1</c:v>
                </c:pt>
                <c:pt idx="144">
                  <c:v>667.1</c:v>
                </c:pt>
                <c:pt idx="145">
                  <c:v>667.1</c:v>
                </c:pt>
                <c:pt idx="146">
                  <c:v>667.1</c:v>
                </c:pt>
                <c:pt idx="147">
                  <c:v>667.1</c:v>
                </c:pt>
                <c:pt idx="148">
                  <c:v>667.1</c:v>
                </c:pt>
                <c:pt idx="149">
                  <c:v>667.1</c:v>
                </c:pt>
                <c:pt idx="150">
                  <c:v>667.1</c:v>
                </c:pt>
                <c:pt idx="151">
                  <c:v>667.1</c:v>
                </c:pt>
                <c:pt idx="152">
                  <c:v>667.1</c:v>
                </c:pt>
                <c:pt idx="153">
                  <c:v>667.1</c:v>
                </c:pt>
              </c:numCache>
            </c:numRef>
          </c:xVal>
          <c:yVal>
            <c:numRef>
              <c:f>'Nira Deoghar'!$C$10:$C$163</c:f>
              <c:numCache>
                <c:formatCode>0.00</c:formatCode>
                <c:ptCount val="154"/>
                <c:pt idx="0">
                  <c:v>0</c:v>
                </c:pt>
                <c:pt idx="1">
                  <c:v>18.940000000000001</c:v>
                </c:pt>
                <c:pt idx="2">
                  <c:v>18.940000000000001</c:v>
                </c:pt>
                <c:pt idx="3">
                  <c:v>18.940000000000001</c:v>
                </c:pt>
                <c:pt idx="4">
                  <c:v>18.940000000000001</c:v>
                </c:pt>
                <c:pt idx="5">
                  <c:v>18.940000000000001</c:v>
                </c:pt>
                <c:pt idx="6">
                  <c:v>18.75</c:v>
                </c:pt>
                <c:pt idx="7">
                  <c:v>18.75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18.75</c:v>
                </c:pt>
                <c:pt idx="13">
                  <c:v>18.75</c:v>
                </c:pt>
                <c:pt idx="14">
                  <c:v>18.75</c:v>
                </c:pt>
                <c:pt idx="15">
                  <c:v>18.75</c:v>
                </c:pt>
                <c:pt idx="16">
                  <c:v>17.309999999999999</c:v>
                </c:pt>
                <c:pt idx="17">
                  <c:v>15.58</c:v>
                </c:pt>
                <c:pt idx="18">
                  <c:v>13.85</c:v>
                </c:pt>
                <c:pt idx="19">
                  <c:v>12.1</c:v>
                </c:pt>
                <c:pt idx="20">
                  <c:v>10.32</c:v>
                </c:pt>
                <c:pt idx="21">
                  <c:v>8.5399999999999991</c:v>
                </c:pt>
                <c:pt idx="22">
                  <c:v>7.55</c:v>
                </c:pt>
                <c:pt idx="23">
                  <c:v>7.55</c:v>
                </c:pt>
                <c:pt idx="24">
                  <c:v>7.55</c:v>
                </c:pt>
                <c:pt idx="25">
                  <c:v>12.1</c:v>
                </c:pt>
                <c:pt idx="26">
                  <c:v>16.45</c:v>
                </c:pt>
                <c:pt idx="27">
                  <c:v>22.79</c:v>
                </c:pt>
                <c:pt idx="28">
                  <c:v>27.85</c:v>
                </c:pt>
                <c:pt idx="29">
                  <c:v>31.82</c:v>
                </c:pt>
                <c:pt idx="30">
                  <c:v>42.49</c:v>
                </c:pt>
                <c:pt idx="31">
                  <c:v>50.19</c:v>
                </c:pt>
                <c:pt idx="32">
                  <c:v>55.93</c:v>
                </c:pt>
                <c:pt idx="33">
                  <c:v>63.64</c:v>
                </c:pt>
                <c:pt idx="34">
                  <c:v>69.48</c:v>
                </c:pt>
                <c:pt idx="35">
                  <c:v>74.5</c:v>
                </c:pt>
                <c:pt idx="36">
                  <c:v>80.23</c:v>
                </c:pt>
                <c:pt idx="37">
                  <c:v>85.37</c:v>
                </c:pt>
                <c:pt idx="38">
                  <c:v>88.47</c:v>
                </c:pt>
                <c:pt idx="39">
                  <c:v>90.02</c:v>
                </c:pt>
                <c:pt idx="40">
                  <c:v>91.57</c:v>
                </c:pt>
                <c:pt idx="41">
                  <c:v>92.32</c:v>
                </c:pt>
                <c:pt idx="42">
                  <c:v>94.37</c:v>
                </c:pt>
                <c:pt idx="43">
                  <c:v>97</c:v>
                </c:pt>
                <c:pt idx="44">
                  <c:v>100.99</c:v>
                </c:pt>
                <c:pt idx="45">
                  <c:v>110.12</c:v>
                </c:pt>
                <c:pt idx="46">
                  <c:v>117.7</c:v>
                </c:pt>
                <c:pt idx="47">
                  <c:v>130.97999999999999</c:v>
                </c:pt>
                <c:pt idx="48">
                  <c:v>145.06</c:v>
                </c:pt>
                <c:pt idx="49">
                  <c:v>159.78</c:v>
                </c:pt>
                <c:pt idx="50">
                  <c:v>170.95</c:v>
                </c:pt>
                <c:pt idx="51">
                  <c:v>186.94</c:v>
                </c:pt>
                <c:pt idx="52">
                  <c:v>200.19</c:v>
                </c:pt>
                <c:pt idx="53">
                  <c:v>226.26</c:v>
                </c:pt>
                <c:pt idx="54">
                  <c:v>235</c:v>
                </c:pt>
                <c:pt idx="55">
                  <c:v>244.35</c:v>
                </c:pt>
                <c:pt idx="56">
                  <c:v>250.74</c:v>
                </c:pt>
                <c:pt idx="57">
                  <c:v>255.85</c:v>
                </c:pt>
                <c:pt idx="58">
                  <c:v>258.41000000000003</c:v>
                </c:pt>
                <c:pt idx="59">
                  <c:v>264.8</c:v>
                </c:pt>
                <c:pt idx="60">
                  <c:v>272.69</c:v>
                </c:pt>
                <c:pt idx="61">
                  <c:v>278.02</c:v>
                </c:pt>
                <c:pt idx="62">
                  <c:v>283.36</c:v>
                </c:pt>
                <c:pt idx="63">
                  <c:v>287.36</c:v>
                </c:pt>
                <c:pt idx="64">
                  <c:v>291.36</c:v>
                </c:pt>
                <c:pt idx="65">
                  <c:v>296.8</c:v>
                </c:pt>
                <c:pt idx="66">
                  <c:v>300.95</c:v>
                </c:pt>
                <c:pt idx="67">
                  <c:v>302.33</c:v>
                </c:pt>
                <c:pt idx="68">
                  <c:v>305.10000000000002</c:v>
                </c:pt>
                <c:pt idx="69">
                  <c:v>306.48</c:v>
                </c:pt>
                <c:pt idx="70">
                  <c:v>307.86</c:v>
                </c:pt>
                <c:pt idx="71">
                  <c:v>309.25</c:v>
                </c:pt>
                <c:pt idx="72">
                  <c:v>312.2</c:v>
                </c:pt>
                <c:pt idx="73">
                  <c:v>314.77999999999997</c:v>
                </c:pt>
                <c:pt idx="74">
                  <c:v>317.55</c:v>
                </c:pt>
                <c:pt idx="75">
                  <c:v>318.95</c:v>
                </c:pt>
                <c:pt idx="76">
                  <c:v>320.32</c:v>
                </c:pt>
                <c:pt idx="77">
                  <c:v>320.32</c:v>
                </c:pt>
                <c:pt idx="78">
                  <c:v>321.17</c:v>
                </c:pt>
                <c:pt idx="79">
                  <c:v>322.42</c:v>
                </c:pt>
                <c:pt idx="80">
                  <c:v>323.13</c:v>
                </c:pt>
                <c:pt idx="81">
                  <c:v>325.98</c:v>
                </c:pt>
                <c:pt idx="82">
                  <c:v>328.84</c:v>
                </c:pt>
                <c:pt idx="83">
                  <c:v>330.27</c:v>
                </c:pt>
                <c:pt idx="84">
                  <c:v>331.7</c:v>
                </c:pt>
                <c:pt idx="85">
                  <c:v>333.13</c:v>
                </c:pt>
                <c:pt idx="86">
                  <c:v>334.56</c:v>
                </c:pt>
                <c:pt idx="87">
                  <c:v>337.4</c:v>
                </c:pt>
                <c:pt idx="88">
                  <c:v>337.4</c:v>
                </c:pt>
                <c:pt idx="89">
                  <c:v>337.4</c:v>
                </c:pt>
                <c:pt idx="90">
                  <c:v>337.4</c:v>
                </c:pt>
                <c:pt idx="91">
                  <c:v>337.4</c:v>
                </c:pt>
                <c:pt idx="92">
                  <c:v>337.4</c:v>
                </c:pt>
                <c:pt idx="93">
                  <c:v>337.4</c:v>
                </c:pt>
                <c:pt idx="94">
                  <c:v>337.4</c:v>
                </c:pt>
                <c:pt idx="95">
                  <c:v>337.4</c:v>
                </c:pt>
                <c:pt idx="96">
                  <c:v>337.4</c:v>
                </c:pt>
                <c:pt idx="97">
                  <c:v>337.4</c:v>
                </c:pt>
                <c:pt idx="98">
                  <c:v>337.4</c:v>
                </c:pt>
                <c:pt idx="99">
                  <c:v>337.4</c:v>
                </c:pt>
                <c:pt idx="100">
                  <c:v>337.4</c:v>
                </c:pt>
                <c:pt idx="101">
                  <c:v>337.4</c:v>
                </c:pt>
                <c:pt idx="102">
                  <c:v>337.4</c:v>
                </c:pt>
                <c:pt idx="103">
                  <c:v>337.4</c:v>
                </c:pt>
                <c:pt idx="104">
                  <c:v>337.4</c:v>
                </c:pt>
                <c:pt idx="105">
                  <c:v>337.4</c:v>
                </c:pt>
                <c:pt idx="106">
                  <c:v>337.4</c:v>
                </c:pt>
                <c:pt idx="107">
                  <c:v>337.4</c:v>
                </c:pt>
                <c:pt idx="108">
                  <c:v>337.4</c:v>
                </c:pt>
                <c:pt idx="109">
                  <c:v>337.4</c:v>
                </c:pt>
                <c:pt idx="110">
                  <c:v>337.4</c:v>
                </c:pt>
                <c:pt idx="111">
                  <c:v>337.4</c:v>
                </c:pt>
                <c:pt idx="112">
                  <c:v>337.4</c:v>
                </c:pt>
                <c:pt idx="113">
                  <c:v>337.4</c:v>
                </c:pt>
                <c:pt idx="114">
                  <c:v>337.4</c:v>
                </c:pt>
                <c:pt idx="115">
                  <c:v>337.4</c:v>
                </c:pt>
                <c:pt idx="116">
                  <c:v>337.4</c:v>
                </c:pt>
                <c:pt idx="117">
                  <c:v>337.4</c:v>
                </c:pt>
                <c:pt idx="118">
                  <c:v>337.4</c:v>
                </c:pt>
                <c:pt idx="119">
                  <c:v>337.4</c:v>
                </c:pt>
                <c:pt idx="120">
                  <c:v>337.4</c:v>
                </c:pt>
                <c:pt idx="121">
                  <c:v>337.4</c:v>
                </c:pt>
                <c:pt idx="122">
                  <c:v>337.4</c:v>
                </c:pt>
                <c:pt idx="123">
                  <c:v>337.4</c:v>
                </c:pt>
                <c:pt idx="124">
                  <c:v>337.4</c:v>
                </c:pt>
                <c:pt idx="125">
                  <c:v>337.4</c:v>
                </c:pt>
                <c:pt idx="126">
                  <c:v>337.4</c:v>
                </c:pt>
                <c:pt idx="127">
                  <c:v>337.4</c:v>
                </c:pt>
                <c:pt idx="128">
                  <c:v>337.4</c:v>
                </c:pt>
                <c:pt idx="129">
                  <c:v>337.4</c:v>
                </c:pt>
                <c:pt idx="130">
                  <c:v>337.4</c:v>
                </c:pt>
                <c:pt idx="131">
                  <c:v>337.4</c:v>
                </c:pt>
                <c:pt idx="132">
                  <c:v>337.4</c:v>
                </c:pt>
                <c:pt idx="133">
                  <c:v>337.4</c:v>
                </c:pt>
                <c:pt idx="134">
                  <c:v>337.4</c:v>
                </c:pt>
                <c:pt idx="135">
                  <c:v>337.4</c:v>
                </c:pt>
                <c:pt idx="136">
                  <c:v>337.4</c:v>
                </c:pt>
                <c:pt idx="137">
                  <c:v>337.4</c:v>
                </c:pt>
                <c:pt idx="138">
                  <c:v>337.4</c:v>
                </c:pt>
                <c:pt idx="139">
                  <c:v>337.4</c:v>
                </c:pt>
                <c:pt idx="140">
                  <c:v>337.4</c:v>
                </c:pt>
                <c:pt idx="141">
                  <c:v>337.4</c:v>
                </c:pt>
                <c:pt idx="142">
                  <c:v>337.4</c:v>
                </c:pt>
                <c:pt idx="143">
                  <c:v>337.4</c:v>
                </c:pt>
                <c:pt idx="144">
                  <c:v>337.4</c:v>
                </c:pt>
                <c:pt idx="145">
                  <c:v>337.4</c:v>
                </c:pt>
                <c:pt idx="146">
                  <c:v>337.4</c:v>
                </c:pt>
                <c:pt idx="147">
                  <c:v>337.4</c:v>
                </c:pt>
                <c:pt idx="148">
                  <c:v>337.4</c:v>
                </c:pt>
                <c:pt idx="149">
                  <c:v>337.4</c:v>
                </c:pt>
                <c:pt idx="150">
                  <c:v>337.4</c:v>
                </c:pt>
                <c:pt idx="151">
                  <c:v>337.4</c:v>
                </c:pt>
                <c:pt idx="152">
                  <c:v>337.4</c:v>
                </c:pt>
                <c:pt idx="153">
                  <c:v>337.4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6-4BFA-9618-DE823C97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093824"/>
        <c:axId val="863095488"/>
      </c:scatterChart>
      <c:valAx>
        <c:axId val="8630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95488"/>
        <c:crosses val="autoZero"/>
        <c:crossBetween val="midCat"/>
      </c:valAx>
      <c:valAx>
        <c:axId val="8630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9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Bhatghar!$B$11:$B$163</c:f>
              <c:numCache>
                <c:formatCode>0.00</c:formatCode>
                <c:ptCount val="153"/>
                <c:pt idx="0">
                  <c:v>593.47</c:v>
                </c:pt>
                <c:pt idx="1">
                  <c:v>593.47</c:v>
                </c:pt>
                <c:pt idx="2">
                  <c:v>593.47</c:v>
                </c:pt>
                <c:pt idx="3">
                  <c:v>593.44000000000005</c:v>
                </c:pt>
                <c:pt idx="4">
                  <c:v>593.44000000000005</c:v>
                </c:pt>
                <c:pt idx="5">
                  <c:v>593.44000000000005</c:v>
                </c:pt>
                <c:pt idx="6">
                  <c:v>593.4</c:v>
                </c:pt>
                <c:pt idx="7">
                  <c:v>593.4</c:v>
                </c:pt>
                <c:pt idx="8">
                  <c:v>593.4</c:v>
                </c:pt>
                <c:pt idx="9">
                  <c:v>593.37</c:v>
                </c:pt>
                <c:pt idx="10">
                  <c:v>593.37</c:v>
                </c:pt>
                <c:pt idx="11">
                  <c:v>593.37</c:v>
                </c:pt>
                <c:pt idx="12">
                  <c:v>593.37</c:v>
                </c:pt>
                <c:pt idx="13">
                  <c:v>593.37</c:v>
                </c:pt>
                <c:pt idx="14">
                  <c:v>593.37</c:v>
                </c:pt>
                <c:pt idx="15">
                  <c:v>593.37</c:v>
                </c:pt>
                <c:pt idx="16">
                  <c:v>593.37</c:v>
                </c:pt>
                <c:pt idx="17">
                  <c:v>593.01</c:v>
                </c:pt>
                <c:pt idx="18">
                  <c:v>592.5</c:v>
                </c:pt>
                <c:pt idx="19">
                  <c:v>591.86</c:v>
                </c:pt>
                <c:pt idx="20">
                  <c:v>591.54999999999995</c:v>
                </c:pt>
                <c:pt idx="21">
                  <c:v>591.28</c:v>
                </c:pt>
                <c:pt idx="22">
                  <c:v>591.28</c:v>
                </c:pt>
                <c:pt idx="23">
                  <c:v>591.89</c:v>
                </c:pt>
                <c:pt idx="24">
                  <c:v>592.37</c:v>
                </c:pt>
                <c:pt idx="25">
                  <c:v>592.95000000000005</c:v>
                </c:pt>
                <c:pt idx="26">
                  <c:v>594.29999999999995</c:v>
                </c:pt>
                <c:pt idx="27">
                  <c:v>595.38</c:v>
                </c:pt>
                <c:pt idx="28">
                  <c:v>597.01</c:v>
                </c:pt>
                <c:pt idx="29">
                  <c:v>598.58000000000004</c:v>
                </c:pt>
                <c:pt idx="30">
                  <c:v>599.80999999999995</c:v>
                </c:pt>
                <c:pt idx="31">
                  <c:v>600.76</c:v>
                </c:pt>
                <c:pt idx="32">
                  <c:v>601.70000000000005</c:v>
                </c:pt>
                <c:pt idx="33">
                  <c:v>602.34</c:v>
                </c:pt>
                <c:pt idx="34">
                  <c:v>603</c:v>
                </c:pt>
                <c:pt idx="35">
                  <c:v>603.55999999999995</c:v>
                </c:pt>
                <c:pt idx="36">
                  <c:v>603.99</c:v>
                </c:pt>
                <c:pt idx="37">
                  <c:v>604.29</c:v>
                </c:pt>
                <c:pt idx="38">
                  <c:v>604.53</c:v>
                </c:pt>
                <c:pt idx="39">
                  <c:v>604.72</c:v>
                </c:pt>
                <c:pt idx="40">
                  <c:v>604.87</c:v>
                </c:pt>
                <c:pt idx="41">
                  <c:v>605.02</c:v>
                </c:pt>
                <c:pt idx="42">
                  <c:v>605.24</c:v>
                </c:pt>
                <c:pt idx="43">
                  <c:v>605.63</c:v>
                </c:pt>
                <c:pt idx="44">
                  <c:v>606.58000000000004</c:v>
                </c:pt>
                <c:pt idx="45">
                  <c:v>607.37</c:v>
                </c:pt>
                <c:pt idx="46">
                  <c:v>608.41</c:v>
                </c:pt>
                <c:pt idx="47">
                  <c:v>609.5</c:v>
                </c:pt>
                <c:pt idx="48">
                  <c:v>610.48</c:v>
                </c:pt>
                <c:pt idx="49">
                  <c:v>611.24</c:v>
                </c:pt>
                <c:pt idx="50">
                  <c:v>612.30999999999995</c:v>
                </c:pt>
                <c:pt idx="51">
                  <c:v>613.99</c:v>
                </c:pt>
                <c:pt idx="52">
                  <c:v>615.04999999999995</c:v>
                </c:pt>
                <c:pt idx="53">
                  <c:v>615.96</c:v>
                </c:pt>
                <c:pt idx="54">
                  <c:v>616.76</c:v>
                </c:pt>
                <c:pt idx="55">
                  <c:v>617.28</c:v>
                </c:pt>
                <c:pt idx="56">
                  <c:v>617.64</c:v>
                </c:pt>
                <c:pt idx="57">
                  <c:v>617.98</c:v>
                </c:pt>
                <c:pt idx="58">
                  <c:v>618.42999999999995</c:v>
                </c:pt>
                <c:pt idx="59">
                  <c:v>618.86</c:v>
                </c:pt>
                <c:pt idx="60">
                  <c:v>619.16999999999996</c:v>
                </c:pt>
                <c:pt idx="61">
                  <c:v>619.47</c:v>
                </c:pt>
                <c:pt idx="62">
                  <c:v>619.67999999999995</c:v>
                </c:pt>
                <c:pt idx="63">
                  <c:v>619.9</c:v>
                </c:pt>
                <c:pt idx="64">
                  <c:v>620.16999999999996</c:v>
                </c:pt>
                <c:pt idx="65">
                  <c:v>620.35</c:v>
                </c:pt>
                <c:pt idx="66">
                  <c:v>620.48</c:v>
                </c:pt>
                <c:pt idx="67">
                  <c:v>620.57000000000005</c:v>
                </c:pt>
                <c:pt idx="68">
                  <c:v>620.63</c:v>
                </c:pt>
                <c:pt idx="69">
                  <c:v>620.69000000000005</c:v>
                </c:pt>
                <c:pt idx="70">
                  <c:v>620.83000000000004</c:v>
                </c:pt>
                <c:pt idx="71">
                  <c:v>621</c:v>
                </c:pt>
                <c:pt idx="72">
                  <c:v>621.15</c:v>
                </c:pt>
                <c:pt idx="73">
                  <c:v>621.29999999999995</c:v>
                </c:pt>
                <c:pt idx="74">
                  <c:v>621.41999999999996</c:v>
                </c:pt>
                <c:pt idx="75">
                  <c:v>621.48</c:v>
                </c:pt>
                <c:pt idx="76">
                  <c:v>621.54</c:v>
                </c:pt>
                <c:pt idx="77">
                  <c:v>621.6</c:v>
                </c:pt>
                <c:pt idx="78">
                  <c:v>621.66</c:v>
                </c:pt>
                <c:pt idx="79">
                  <c:v>621.69000000000005</c:v>
                </c:pt>
                <c:pt idx="80">
                  <c:v>621.79</c:v>
                </c:pt>
                <c:pt idx="81">
                  <c:v>621.91</c:v>
                </c:pt>
                <c:pt idx="82">
                  <c:v>622</c:v>
                </c:pt>
                <c:pt idx="83">
                  <c:v>622.09</c:v>
                </c:pt>
                <c:pt idx="84">
                  <c:v>622.15</c:v>
                </c:pt>
                <c:pt idx="85">
                  <c:v>622.24</c:v>
                </c:pt>
                <c:pt idx="86">
                  <c:v>622.37</c:v>
                </c:pt>
                <c:pt idx="87">
                  <c:v>622.49</c:v>
                </c:pt>
                <c:pt idx="88">
                  <c:v>622.61</c:v>
                </c:pt>
                <c:pt idx="89">
                  <c:v>622.73</c:v>
                </c:pt>
                <c:pt idx="90">
                  <c:v>623.07000000000005</c:v>
                </c:pt>
                <c:pt idx="91">
                  <c:v>623.28</c:v>
                </c:pt>
                <c:pt idx="92">
                  <c:v>623.28</c:v>
                </c:pt>
                <c:pt idx="93">
                  <c:v>623.28</c:v>
                </c:pt>
                <c:pt idx="94">
                  <c:v>623.28</c:v>
                </c:pt>
                <c:pt idx="95">
                  <c:v>623.28</c:v>
                </c:pt>
                <c:pt idx="96">
                  <c:v>623.28</c:v>
                </c:pt>
                <c:pt idx="97">
                  <c:v>623.28</c:v>
                </c:pt>
                <c:pt idx="98">
                  <c:v>623.28</c:v>
                </c:pt>
                <c:pt idx="99">
                  <c:v>623.28</c:v>
                </c:pt>
                <c:pt idx="100">
                  <c:v>623.28</c:v>
                </c:pt>
                <c:pt idx="101">
                  <c:v>623.28</c:v>
                </c:pt>
                <c:pt idx="102">
                  <c:v>623.28</c:v>
                </c:pt>
                <c:pt idx="103">
                  <c:v>623.28</c:v>
                </c:pt>
                <c:pt idx="104">
                  <c:v>623.28</c:v>
                </c:pt>
                <c:pt idx="105">
                  <c:v>623.28</c:v>
                </c:pt>
                <c:pt idx="106">
                  <c:v>623.28</c:v>
                </c:pt>
                <c:pt idx="107">
                  <c:v>623.28</c:v>
                </c:pt>
                <c:pt idx="108">
                  <c:v>623.28</c:v>
                </c:pt>
                <c:pt idx="109">
                  <c:v>623.28</c:v>
                </c:pt>
                <c:pt idx="110">
                  <c:v>623.28</c:v>
                </c:pt>
                <c:pt idx="111">
                  <c:v>623.28</c:v>
                </c:pt>
                <c:pt idx="112">
                  <c:v>623.28</c:v>
                </c:pt>
                <c:pt idx="113">
                  <c:v>623.28</c:v>
                </c:pt>
                <c:pt idx="114">
                  <c:v>623.28</c:v>
                </c:pt>
                <c:pt idx="115">
                  <c:v>623.28</c:v>
                </c:pt>
                <c:pt idx="116">
                  <c:v>623.28</c:v>
                </c:pt>
                <c:pt idx="117">
                  <c:v>623.28</c:v>
                </c:pt>
                <c:pt idx="118">
                  <c:v>623.28</c:v>
                </c:pt>
                <c:pt idx="119">
                  <c:v>623.28</c:v>
                </c:pt>
                <c:pt idx="120">
                  <c:v>623.28</c:v>
                </c:pt>
                <c:pt idx="121">
                  <c:v>623.28</c:v>
                </c:pt>
                <c:pt idx="122">
                  <c:v>623.28</c:v>
                </c:pt>
                <c:pt idx="123">
                  <c:v>623.28</c:v>
                </c:pt>
                <c:pt idx="124">
                  <c:v>623.28</c:v>
                </c:pt>
                <c:pt idx="125">
                  <c:v>623.28</c:v>
                </c:pt>
                <c:pt idx="126">
                  <c:v>623.28</c:v>
                </c:pt>
                <c:pt idx="127">
                  <c:v>623.28</c:v>
                </c:pt>
                <c:pt idx="128">
                  <c:v>623.28</c:v>
                </c:pt>
                <c:pt idx="129">
                  <c:v>623.28</c:v>
                </c:pt>
                <c:pt idx="130">
                  <c:v>623.28</c:v>
                </c:pt>
                <c:pt idx="131">
                  <c:v>623.28</c:v>
                </c:pt>
                <c:pt idx="132">
                  <c:v>623.28</c:v>
                </c:pt>
                <c:pt idx="133">
                  <c:v>623.28</c:v>
                </c:pt>
                <c:pt idx="134">
                  <c:v>623.28</c:v>
                </c:pt>
                <c:pt idx="135">
                  <c:v>623.28</c:v>
                </c:pt>
                <c:pt idx="136">
                  <c:v>623.28</c:v>
                </c:pt>
                <c:pt idx="137">
                  <c:v>623.28</c:v>
                </c:pt>
                <c:pt idx="138">
                  <c:v>623.28</c:v>
                </c:pt>
                <c:pt idx="139">
                  <c:v>623.28</c:v>
                </c:pt>
                <c:pt idx="140">
                  <c:v>623.28</c:v>
                </c:pt>
                <c:pt idx="141">
                  <c:v>623.28</c:v>
                </c:pt>
                <c:pt idx="142">
                  <c:v>623.28</c:v>
                </c:pt>
                <c:pt idx="143">
                  <c:v>623.28</c:v>
                </c:pt>
                <c:pt idx="144">
                  <c:v>623.28</c:v>
                </c:pt>
                <c:pt idx="145">
                  <c:v>623.28</c:v>
                </c:pt>
                <c:pt idx="146">
                  <c:v>623.28</c:v>
                </c:pt>
                <c:pt idx="147">
                  <c:v>623.28</c:v>
                </c:pt>
                <c:pt idx="148">
                  <c:v>623.28</c:v>
                </c:pt>
                <c:pt idx="149">
                  <c:v>623.28</c:v>
                </c:pt>
                <c:pt idx="150">
                  <c:v>623.28</c:v>
                </c:pt>
                <c:pt idx="151">
                  <c:v>623.28</c:v>
                </c:pt>
                <c:pt idx="152">
                  <c:v>623.28</c:v>
                </c:pt>
              </c:numCache>
            </c:numRef>
          </c:xVal>
          <c:yVal>
            <c:numRef>
              <c:f>Bhatghar!$D$11:$D$163</c:f>
              <c:numCache>
                <c:formatCode>0.00</c:formatCode>
                <c:ptCount val="153"/>
                <c:pt idx="0">
                  <c:v>18.43</c:v>
                </c:pt>
                <c:pt idx="1">
                  <c:v>18.43</c:v>
                </c:pt>
                <c:pt idx="2">
                  <c:v>18.43</c:v>
                </c:pt>
                <c:pt idx="3">
                  <c:v>18.29</c:v>
                </c:pt>
                <c:pt idx="4">
                  <c:v>18.29</c:v>
                </c:pt>
                <c:pt idx="5">
                  <c:v>18.29</c:v>
                </c:pt>
                <c:pt idx="6">
                  <c:v>18.149999999999999</c:v>
                </c:pt>
                <c:pt idx="7">
                  <c:v>18.149999999999999</c:v>
                </c:pt>
                <c:pt idx="8">
                  <c:v>18.149999999999999</c:v>
                </c:pt>
                <c:pt idx="9">
                  <c:v>17.990000000000002</c:v>
                </c:pt>
                <c:pt idx="10">
                  <c:v>17.990000000000002</c:v>
                </c:pt>
                <c:pt idx="11">
                  <c:v>17.990000000000002</c:v>
                </c:pt>
                <c:pt idx="12">
                  <c:v>17.990000000000002</c:v>
                </c:pt>
                <c:pt idx="13">
                  <c:v>17.990000000000002</c:v>
                </c:pt>
                <c:pt idx="14">
                  <c:v>17.990000000000002</c:v>
                </c:pt>
                <c:pt idx="15">
                  <c:v>17.990000000000002</c:v>
                </c:pt>
                <c:pt idx="16">
                  <c:v>17.990000000000002</c:v>
                </c:pt>
                <c:pt idx="17">
                  <c:v>16.32</c:v>
                </c:pt>
                <c:pt idx="18">
                  <c:v>14.37</c:v>
                </c:pt>
                <c:pt idx="19">
                  <c:v>11.94</c:v>
                </c:pt>
                <c:pt idx="20">
                  <c:v>10.840000000000002</c:v>
                </c:pt>
                <c:pt idx="21">
                  <c:v>8.15</c:v>
                </c:pt>
                <c:pt idx="22">
                  <c:v>8.15</c:v>
                </c:pt>
                <c:pt idx="23">
                  <c:v>12.06</c:v>
                </c:pt>
                <c:pt idx="24">
                  <c:v>13.770000000000001</c:v>
                </c:pt>
                <c:pt idx="25">
                  <c:v>16.04</c:v>
                </c:pt>
                <c:pt idx="26">
                  <c:v>22.32</c:v>
                </c:pt>
                <c:pt idx="27">
                  <c:v>28.54</c:v>
                </c:pt>
                <c:pt idx="28">
                  <c:v>39.840000000000003</c:v>
                </c:pt>
                <c:pt idx="29">
                  <c:v>54.95</c:v>
                </c:pt>
                <c:pt idx="30">
                  <c:v>69.3</c:v>
                </c:pt>
                <c:pt idx="31">
                  <c:v>82.04</c:v>
                </c:pt>
                <c:pt idx="32">
                  <c:v>96.75</c:v>
                </c:pt>
                <c:pt idx="33">
                  <c:v>107.72</c:v>
                </c:pt>
                <c:pt idx="34">
                  <c:v>119.87</c:v>
                </c:pt>
                <c:pt idx="35">
                  <c:v>130.01</c:v>
                </c:pt>
                <c:pt idx="36">
                  <c:v>138.75</c:v>
                </c:pt>
                <c:pt idx="37">
                  <c:v>144.97</c:v>
                </c:pt>
                <c:pt idx="38">
                  <c:v>149.66999999999999</c:v>
                </c:pt>
                <c:pt idx="39">
                  <c:v>153.72</c:v>
                </c:pt>
                <c:pt idx="40">
                  <c:v>156.82999999999998</c:v>
                </c:pt>
                <c:pt idx="41">
                  <c:v>160.03</c:v>
                </c:pt>
                <c:pt idx="42">
                  <c:v>164.76</c:v>
                </c:pt>
                <c:pt idx="43">
                  <c:v>173.57</c:v>
                </c:pt>
                <c:pt idx="44">
                  <c:v>194.72</c:v>
                </c:pt>
                <c:pt idx="45">
                  <c:v>213.5</c:v>
                </c:pt>
                <c:pt idx="46">
                  <c:v>238.58999999999997</c:v>
                </c:pt>
                <c:pt idx="47">
                  <c:v>266.07</c:v>
                </c:pt>
                <c:pt idx="48">
                  <c:v>291.06</c:v>
                </c:pt>
                <c:pt idx="49">
                  <c:v>311.18</c:v>
                </c:pt>
                <c:pt idx="50">
                  <c:v>339.82</c:v>
                </c:pt>
                <c:pt idx="51">
                  <c:v>385.83000000000004</c:v>
                </c:pt>
                <c:pt idx="52">
                  <c:v>415.8</c:v>
                </c:pt>
                <c:pt idx="53">
                  <c:v>441.76</c:v>
                </c:pt>
                <c:pt idx="54">
                  <c:v>464.73</c:v>
                </c:pt>
                <c:pt idx="55">
                  <c:v>479.76</c:v>
                </c:pt>
                <c:pt idx="56">
                  <c:v>490.63</c:v>
                </c:pt>
                <c:pt idx="57">
                  <c:v>500.61</c:v>
                </c:pt>
                <c:pt idx="58">
                  <c:v>514.19999999999993</c:v>
                </c:pt>
                <c:pt idx="59">
                  <c:v>527.03</c:v>
                </c:pt>
                <c:pt idx="60">
                  <c:v>536.34999999999991</c:v>
                </c:pt>
                <c:pt idx="61">
                  <c:v>545.66</c:v>
                </c:pt>
                <c:pt idx="62">
                  <c:v>552.17999999999995</c:v>
                </c:pt>
                <c:pt idx="63">
                  <c:v>558.68999999999994</c:v>
                </c:pt>
                <c:pt idx="64">
                  <c:v>567.06999999999994</c:v>
                </c:pt>
                <c:pt idx="65">
                  <c:v>572.77</c:v>
                </c:pt>
                <c:pt idx="66">
                  <c:v>576.76</c:v>
                </c:pt>
                <c:pt idx="67">
                  <c:v>579.41999999999996</c:v>
                </c:pt>
                <c:pt idx="68">
                  <c:v>581.34999999999991</c:v>
                </c:pt>
                <c:pt idx="69">
                  <c:v>583.25</c:v>
                </c:pt>
                <c:pt idx="70">
                  <c:v>587.57999999999993</c:v>
                </c:pt>
                <c:pt idx="71">
                  <c:v>592.76</c:v>
                </c:pt>
                <c:pt idx="72">
                  <c:v>597.55999999999995</c:v>
                </c:pt>
                <c:pt idx="73">
                  <c:v>602.29999999999995</c:v>
                </c:pt>
                <c:pt idx="74">
                  <c:v>606.13</c:v>
                </c:pt>
                <c:pt idx="75">
                  <c:v>608.03</c:v>
                </c:pt>
                <c:pt idx="76">
                  <c:v>609.91999999999996</c:v>
                </c:pt>
                <c:pt idx="77">
                  <c:v>611.81999999999994</c:v>
                </c:pt>
                <c:pt idx="78">
                  <c:v>613.75</c:v>
                </c:pt>
                <c:pt idx="79">
                  <c:v>614.67999999999995</c:v>
                </c:pt>
                <c:pt idx="80">
                  <c:v>617.56999999999994</c:v>
                </c:pt>
                <c:pt idx="81">
                  <c:v>621.4799999999999</c:v>
                </c:pt>
                <c:pt idx="82">
                  <c:v>624.16999999999996</c:v>
                </c:pt>
                <c:pt idx="83">
                  <c:v>627.37</c:v>
                </c:pt>
                <c:pt idx="84">
                  <c:v>629.31999999999994</c:v>
                </c:pt>
                <c:pt idx="85">
                  <c:v>632.24</c:v>
                </c:pt>
                <c:pt idx="86">
                  <c:v>636.16</c:v>
                </c:pt>
                <c:pt idx="87">
                  <c:v>640.11</c:v>
                </c:pt>
                <c:pt idx="88">
                  <c:v>644.07999999999993</c:v>
                </c:pt>
                <c:pt idx="89">
                  <c:v>647.92999999999995</c:v>
                </c:pt>
                <c:pt idx="90">
                  <c:v>658.70999999999992</c:v>
                </c:pt>
                <c:pt idx="91">
                  <c:v>665.56999999999994</c:v>
                </c:pt>
                <c:pt idx="92">
                  <c:v>665.56999999999994</c:v>
                </c:pt>
                <c:pt idx="93">
                  <c:v>665.56999999999994</c:v>
                </c:pt>
                <c:pt idx="94">
                  <c:v>665.56999999999994</c:v>
                </c:pt>
                <c:pt idx="95">
                  <c:v>665.56999999999994</c:v>
                </c:pt>
                <c:pt idx="96">
                  <c:v>665.56999999999994</c:v>
                </c:pt>
                <c:pt idx="97">
                  <c:v>665.56999999999994</c:v>
                </c:pt>
                <c:pt idx="98">
                  <c:v>665.56999999999994</c:v>
                </c:pt>
                <c:pt idx="99">
                  <c:v>665.56999999999994</c:v>
                </c:pt>
                <c:pt idx="100">
                  <c:v>665.56999999999994</c:v>
                </c:pt>
                <c:pt idx="101">
                  <c:v>665.56999999999994</c:v>
                </c:pt>
                <c:pt idx="102">
                  <c:v>665.56999999999994</c:v>
                </c:pt>
                <c:pt idx="103">
                  <c:v>665.56999999999994</c:v>
                </c:pt>
                <c:pt idx="104">
                  <c:v>665.56999999999994</c:v>
                </c:pt>
                <c:pt idx="105">
                  <c:v>665.56999999999994</c:v>
                </c:pt>
                <c:pt idx="106">
                  <c:v>665.56999999999994</c:v>
                </c:pt>
                <c:pt idx="107">
                  <c:v>665.56999999999994</c:v>
                </c:pt>
                <c:pt idx="108">
                  <c:v>665.56999999999994</c:v>
                </c:pt>
                <c:pt idx="109">
                  <c:v>665.56999999999994</c:v>
                </c:pt>
                <c:pt idx="110">
                  <c:v>665.56999999999994</c:v>
                </c:pt>
                <c:pt idx="111">
                  <c:v>665.56999999999994</c:v>
                </c:pt>
                <c:pt idx="112">
                  <c:v>665.56999999999994</c:v>
                </c:pt>
                <c:pt idx="113">
                  <c:v>665.56999999999994</c:v>
                </c:pt>
                <c:pt idx="114">
                  <c:v>665.56999999999994</c:v>
                </c:pt>
                <c:pt idx="115">
                  <c:v>665.56999999999994</c:v>
                </c:pt>
                <c:pt idx="116">
                  <c:v>665.56999999999994</c:v>
                </c:pt>
                <c:pt idx="117">
                  <c:v>665.56999999999994</c:v>
                </c:pt>
                <c:pt idx="118">
                  <c:v>665.56999999999994</c:v>
                </c:pt>
                <c:pt idx="119">
                  <c:v>665.56999999999994</c:v>
                </c:pt>
                <c:pt idx="120">
                  <c:v>665.56999999999994</c:v>
                </c:pt>
                <c:pt idx="121">
                  <c:v>665.56999999999994</c:v>
                </c:pt>
                <c:pt idx="122">
                  <c:v>665.56999999999994</c:v>
                </c:pt>
                <c:pt idx="123">
                  <c:v>665.56999999999994</c:v>
                </c:pt>
                <c:pt idx="124">
                  <c:v>665.56999999999994</c:v>
                </c:pt>
                <c:pt idx="125">
                  <c:v>665.56999999999994</c:v>
                </c:pt>
                <c:pt idx="126">
                  <c:v>665.56999999999994</c:v>
                </c:pt>
                <c:pt idx="127">
                  <c:v>665.56999999999994</c:v>
                </c:pt>
                <c:pt idx="128">
                  <c:v>665.56999999999994</c:v>
                </c:pt>
                <c:pt idx="129">
                  <c:v>665.56999999999994</c:v>
                </c:pt>
                <c:pt idx="130">
                  <c:v>665.56999999999994</c:v>
                </c:pt>
                <c:pt idx="131">
                  <c:v>665.56999999999994</c:v>
                </c:pt>
                <c:pt idx="132">
                  <c:v>665.56999999999994</c:v>
                </c:pt>
                <c:pt idx="133">
                  <c:v>665.56999999999994</c:v>
                </c:pt>
                <c:pt idx="134">
                  <c:v>665.56999999999994</c:v>
                </c:pt>
                <c:pt idx="135">
                  <c:v>665.56999999999994</c:v>
                </c:pt>
                <c:pt idx="136">
                  <c:v>665.56999999999994</c:v>
                </c:pt>
                <c:pt idx="137">
                  <c:v>665.56999999999994</c:v>
                </c:pt>
                <c:pt idx="138">
                  <c:v>665.56999999999994</c:v>
                </c:pt>
                <c:pt idx="139">
                  <c:v>665.56999999999994</c:v>
                </c:pt>
                <c:pt idx="140">
                  <c:v>665.56999999999994</c:v>
                </c:pt>
                <c:pt idx="141">
                  <c:v>665.56999999999994</c:v>
                </c:pt>
                <c:pt idx="142">
                  <c:v>665.56999999999994</c:v>
                </c:pt>
                <c:pt idx="143">
                  <c:v>665.56999999999994</c:v>
                </c:pt>
                <c:pt idx="144">
                  <c:v>665.56999999999994</c:v>
                </c:pt>
                <c:pt idx="145">
                  <c:v>665.56999999999994</c:v>
                </c:pt>
                <c:pt idx="146">
                  <c:v>665.56999999999994</c:v>
                </c:pt>
                <c:pt idx="147">
                  <c:v>665.56999999999994</c:v>
                </c:pt>
                <c:pt idx="148">
                  <c:v>665.56999999999994</c:v>
                </c:pt>
                <c:pt idx="149">
                  <c:v>665.56999999999994</c:v>
                </c:pt>
                <c:pt idx="150">
                  <c:v>665.56999999999994</c:v>
                </c:pt>
                <c:pt idx="151">
                  <c:v>665.56999999999994</c:v>
                </c:pt>
                <c:pt idx="152">
                  <c:v>665.56999999999994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4-486D-9663-241643C9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22224"/>
        <c:axId val="755319312"/>
      </c:scatterChart>
      <c:valAx>
        <c:axId val="7553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19312"/>
        <c:crosses val="autoZero"/>
        <c:crossBetween val="midCat"/>
      </c:valAx>
      <c:valAx>
        <c:axId val="7553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Vir!$B$10:$B$163</c:f>
              <c:numCache>
                <c:formatCode>0.00</c:formatCode>
                <c:ptCount val="154"/>
                <c:pt idx="0">
                  <c:v>547</c:v>
                </c:pt>
                <c:pt idx="1">
                  <c:v>562.36</c:v>
                </c:pt>
                <c:pt idx="2">
                  <c:v>562.36</c:v>
                </c:pt>
                <c:pt idx="3">
                  <c:v>562.36</c:v>
                </c:pt>
                <c:pt idx="4">
                  <c:v>562.36</c:v>
                </c:pt>
                <c:pt idx="5">
                  <c:v>562.36</c:v>
                </c:pt>
                <c:pt idx="6">
                  <c:v>562.36</c:v>
                </c:pt>
                <c:pt idx="7">
                  <c:v>562.36</c:v>
                </c:pt>
                <c:pt idx="8">
                  <c:v>562.36</c:v>
                </c:pt>
                <c:pt idx="9">
                  <c:v>562.36</c:v>
                </c:pt>
                <c:pt idx="10">
                  <c:v>562.36</c:v>
                </c:pt>
                <c:pt idx="11">
                  <c:v>562.36</c:v>
                </c:pt>
                <c:pt idx="12">
                  <c:v>562.36</c:v>
                </c:pt>
                <c:pt idx="13">
                  <c:v>562.36</c:v>
                </c:pt>
                <c:pt idx="14">
                  <c:v>562.36</c:v>
                </c:pt>
                <c:pt idx="15">
                  <c:v>562.36</c:v>
                </c:pt>
                <c:pt idx="16">
                  <c:v>562.36</c:v>
                </c:pt>
                <c:pt idx="17">
                  <c:v>562.87</c:v>
                </c:pt>
                <c:pt idx="18">
                  <c:v>564.4</c:v>
                </c:pt>
                <c:pt idx="19">
                  <c:v>565.04</c:v>
                </c:pt>
                <c:pt idx="20">
                  <c:v>565.61</c:v>
                </c:pt>
                <c:pt idx="21">
                  <c:v>565.73</c:v>
                </c:pt>
                <c:pt idx="22">
                  <c:v>566.07000000000005</c:v>
                </c:pt>
                <c:pt idx="23">
                  <c:v>566.07000000000005</c:v>
                </c:pt>
                <c:pt idx="24">
                  <c:v>565.91999999999996</c:v>
                </c:pt>
                <c:pt idx="25">
                  <c:v>565.67999999999995</c:v>
                </c:pt>
                <c:pt idx="26">
                  <c:v>565.19000000000005</c:v>
                </c:pt>
                <c:pt idx="27">
                  <c:v>564.79</c:v>
                </c:pt>
                <c:pt idx="28">
                  <c:v>564.58000000000004</c:v>
                </c:pt>
                <c:pt idx="29">
                  <c:v>564.33000000000004</c:v>
                </c:pt>
                <c:pt idx="30">
                  <c:v>564.17999999999995</c:v>
                </c:pt>
                <c:pt idx="31">
                  <c:v>564.70000000000005</c:v>
                </c:pt>
                <c:pt idx="32">
                  <c:v>565.4</c:v>
                </c:pt>
                <c:pt idx="33">
                  <c:v>566.01</c:v>
                </c:pt>
                <c:pt idx="34">
                  <c:v>566.5</c:v>
                </c:pt>
                <c:pt idx="35">
                  <c:v>567.04999999999995</c:v>
                </c:pt>
                <c:pt idx="36">
                  <c:v>567.48</c:v>
                </c:pt>
                <c:pt idx="37">
                  <c:v>567.80999999999995</c:v>
                </c:pt>
                <c:pt idx="38">
                  <c:v>568.03</c:v>
                </c:pt>
                <c:pt idx="39">
                  <c:v>568.15</c:v>
                </c:pt>
                <c:pt idx="40">
                  <c:v>568.24</c:v>
                </c:pt>
                <c:pt idx="41">
                  <c:v>568.27</c:v>
                </c:pt>
                <c:pt idx="42">
                  <c:v>568.29999999999995</c:v>
                </c:pt>
                <c:pt idx="43">
                  <c:v>568.41999999999996</c:v>
                </c:pt>
                <c:pt idx="44">
                  <c:v>568.54</c:v>
                </c:pt>
                <c:pt idx="45">
                  <c:v>569</c:v>
                </c:pt>
                <c:pt idx="46">
                  <c:v>569.85</c:v>
                </c:pt>
                <c:pt idx="47">
                  <c:v>570.89</c:v>
                </c:pt>
                <c:pt idx="48">
                  <c:v>571.92999999999995</c:v>
                </c:pt>
                <c:pt idx="49">
                  <c:v>572.87</c:v>
                </c:pt>
                <c:pt idx="50">
                  <c:v>573.63</c:v>
                </c:pt>
                <c:pt idx="51">
                  <c:v>574.54999999999995</c:v>
                </c:pt>
                <c:pt idx="52">
                  <c:v>576.07000000000005</c:v>
                </c:pt>
                <c:pt idx="53">
                  <c:v>577.14</c:v>
                </c:pt>
                <c:pt idx="54">
                  <c:v>577.80999999999995</c:v>
                </c:pt>
                <c:pt idx="55">
                  <c:v>578.48</c:v>
                </c:pt>
                <c:pt idx="56">
                  <c:v>578.82000000000005</c:v>
                </c:pt>
                <c:pt idx="57">
                  <c:v>578.97</c:v>
                </c:pt>
                <c:pt idx="58">
                  <c:v>579</c:v>
                </c:pt>
                <c:pt idx="59">
                  <c:v>579.21</c:v>
                </c:pt>
                <c:pt idx="60">
                  <c:v>579.41999999999996</c:v>
                </c:pt>
                <c:pt idx="61">
                  <c:v>579.29999999999995</c:v>
                </c:pt>
                <c:pt idx="62">
                  <c:v>579.09</c:v>
                </c:pt>
                <c:pt idx="63">
                  <c:v>579.12</c:v>
                </c:pt>
                <c:pt idx="64">
                  <c:v>579.12</c:v>
                </c:pt>
                <c:pt idx="65">
                  <c:v>579.12</c:v>
                </c:pt>
                <c:pt idx="66">
                  <c:v>579.12</c:v>
                </c:pt>
                <c:pt idx="67">
                  <c:v>579.05999999999995</c:v>
                </c:pt>
                <c:pt idx="68">
                  <c:v>578.97</c:v>
                </c:pt>
                <c:pt idx="69">
                  <c:v>578.88</c:v>
                </c:pt>
                <c:pt idx="70">
                  <c:v>578.78</c:v>
                </c:pt>
                <c:pt idx="71">
                  <c:v>578.6</c:v>
                </c:pt>
                <c:pt idx="72">
                  <c:v>578.45000000000005</c:v>
                </c:pt>
                <c:pt idx="73">
                  <c:v>578.29999999999995</c:v>
                </c:pt>
                <c:pt idx="74">
                  <c:v>578.21</c:v>
                </c:pt>
                <c:pt idx="75">
                  <c:v>578.11</c:v>
                </c:pt>
                <c:pt idx="76">
                  <c:v>577.96</c:v>
                </c:pt>
                <c:pt idx="77">
                  <c:v>577.80999999999995</c:v>
                </c:pt>
                <c:pt idx="78">
                  <c:v>577.66</c:v>
                </c:pt>
                <c:pt idx="79">
                  <c:v>577.47</c:v>
                </c:pt>
                <c:pt idx="80">
                  <c:v>577.29</c:v>
                </c:pt>
                <c:pt idx="81">
                  <c:v>577.11</c:v>
                </c:pt>
                <c:pt idx="82">
                  <c:v>577.11</c:v>
                </c:pt>
                <c:pt idx="83">
                  <c:v>577.11</c:v>
                </c:pt>
                <c:pt idx="84">
                  <c:v>577.08000000000004</c:v>
                </c:pt>
                <c:pt idx="85">
                  <c:v>576.92999999999995</c:v>
                </c:pt>
                <c:pt idx="86">
                  <c:v>576.79999999999995</c:v>
                </c:pt>
                <c:pt idx="87">
                  <c:v>576.79999999999995</c:v>
                </c:pt>
                <c:pt idx="88">
                  <c:v>576.99</c:v>
                </c:pt>
                <c:pt idx="89">
                  <c:v>577.20000000000005</c:v>
                </c:pt>
                <c:pt idx="90">
                  <c:v>577.38</c:v>
                </c:pt>
                <c:pt idx="91">
                  <c:v>578.11</c:v>
                </c:pt>
                <c:pt idx="92">
                  <c:v>578.75</c:v>
                </c:pt>
                <c:pt idx="93">
                  <c:v>579.17999999999995</c:v>
                </c:pt>
                <c:pt idx="94">
                  <c:v>579.36</c:v>
                </c:pt>
                <c:pt idx="95">
                  <c:v>579.54</c:v>
                </c:pt>
                <c:pt idx="96">
                  <c:v>579.64</c:v>
                </c:pt>
                <c:pt idx="97">
                  <c:v>579.54</c:v>
                </c:pt>
                <c:pt idx="98">
                  <c:v>579.48</c:v>
                </c:pt>
                <c:pt idx="99">
                  <c:v>579.41999999999996</c:v>
                </c:pt>
                <c:pt idx="100">
                  <c:v>579.51</c:v>
                </c:pt>
                <c:pt idx="101">
                  <c:v>579.70000000000005</c:v>
                </c:pt>
                <c:pt idx="102">
                  <c:v>579.76</c:v>
                </c:pt>
                <c:pt idx="103">
                  <c:v>579.79</c:v>
                </c:pt>
                <c:pt idx="104">
                  <c:v>579.85</c:v>
                </c:pt>
                <c:pt idx="105">
                  <c:v>579.85</c:v>
                </c:pt>
                <c:pt idx="106">
                  <c:v>579.85</c:v>
                </c:pt>
                <c:pt idx="107">
                  <c:v>579.85</c:v>
                </c:pt>
                <c:pt idx="108">
                  <c:v>579.85</c:v>
                </c:pt>
                <c:pt idx="109">
                  <c:v>579.85</c:v>
                </c:pt>
                <c:pt idx="110">
                  <c:v>579.85</c:v>
                </c:pt>
                <c:pt idx="111">
                  <c:v>579.85</c:v>
                </c:pt>
                <c:pt idx="112">
                  <c:v>579.85</c:v>
                </c:pt>
                <c:pt idx="113">
                  <c:v>579.85</c:v>
                </c:pt>
                <c:pt idx="114">
                  <c:v>579.85</c:v>
                </c:pt>
                <c:pt idx="115">
                  <c:v>579.85</c:v>
                </c:pt>
                <c:pt idx="116">
                  <c:v>579.85</c:v>
                </c:pt>
                <c:pt idx="117">
                  <c:v>579.85</c:v>
                </c:pt>
                <c:pt idx="118">
                  <c:v>579.85</c:v>
                </c:pt>
                <c:pt idx="119">
                  <c:v>579.85</c:v>
                </c:pt>
                <c:pt idx="120">
                  <c:v>579.85</c:v>
                </c:pt>
                <c:pt idx="121">
                  <c:v>579.85</c:v>
                </c:pt>
                <c:pt idx="122">
                  <c:v>579.85</c:v>
                </c:pt>
                <c:pt idx="123">
                  <c:v>579.85</c:v>
                </c:pt>
                <c:pt idx="124">
                  <c:v>579.85</c:v>
                </c:pt>
                <c:pt idx="125">
                  <c:v>579.85</c:v>
                </c:pt>
                <c:pt idx="126">
                  <c:v>579.85</c:v>
                </c:pt>
                <c:pt idx="127">
                  <c:v>579.85</c:v>
                </c:pt>
                <c:pt idx="128">
                  <c:v>579.85</c:v>
                </c:pt>
                <c:pt idx="129">
                  <c:v>579.85</c:v>
                </c:pt>
                <c:pt idx="130">
                  <c:v>579.85</c:v>
                </c:pt>
                <c:pt idx="131">
                  <c:v>579.85</c:v>
                </c:pt>
                <c:pt idx="132">
                  <c:v>579.85</c:v>
                </c:pt>
                <c:pt idx="133">
                  <c:v>579.85</c:v>
                </c:pt>
                <c:pt idx="134">
                  <c:v>579.85</c:v>
                </c:pt>
                <c:pt idx="135">
                  <c:v>579.85</c:v>
                </c:pt>
                <c:pt idx="136">
                  <c:v>579.85</c:v>
                </c:pt>
                <c:pt idx="137">
                  <c:v>579.85</c:v>
                </c:pt>
                <c:pt idx="138">
                  <c:v>579.85</c:v>
                </c:pt>
                <c:pt idx="139">
                  <c:v>579.85</c:v>
                </c:pt>
                <c:pt idx="140">
                  <c:v>579.85</c:v>
                </c:pt>
                <c:pt idx="141">
                  <c:v>579.85</c:v>
                </c:pt>
                <c:pt idx="142">
                  <c:v>579.85</c:v>
                </c:pt>
                <c:pt idx="143">
                  <c:v>579.85</c:v>
                </c:pt>
                <c:pt idx="144">
                  <c:v>579.85</c:v>
                </c:pt>
                <c:pt idx="145">
                  <c:v>579.85</c:v>
                </c:pt>
                <c:pt idx="146">
                  <c:v>579.85</c:v>
                </c:pt>
                <c:pt idx="147">
                  <c:v>579.85</c:v>
                </c:pt>
                <c:pt idx="148">
                  <c:v>579.85</c:v>
                </c:pt>
                <c:pt idx="149">
                  <c:v>579.85</c:v>
                </c:pt>
                <c:pt idx="150">
                  <c:v>579.85</c:v>
                </c:pt>
                <c:pt idx="151">
                  <c:v>579.85</c:v>
                </c:pt>
                <c:pt idx="152">
                  <c:v>579.85</c:v>
                </c:pt>
                <c:pt idx="153">
                  <c:v>579.85</c:v>
                </c:pt>
              </c:numCache>
            </c:numRef>
          </c:xVal>
          <c:yVal>
            <c:numRef>
              <c:f>Vir!$C$10:$C$163</c:f>
              <c:numCache>
                <c:formatCode>0.00</c:formatCode>
                <c:ptCount val="154"/>
                <c:pt idx="0">
                  <c:v>0</c:v>
                </c:pt>
                <c:pt idx="1">
                  <c:v>12.23</c:v>
                </c:pt>
                <c:pt idx="2">
                  <c:v>12.23</c:v>
                </c:pt>
                <c:pt idx="3">
                  <c:v>12.23</c:v>
                </c:pt>
                <c:pt idx="4">
                  <c:v>12.23</c:v>
                </c:pt>
                <c:pt idx="5">
                  <c:v>12.23</c:v>
                </c:pt>
                <c:pt idx="6">
                  <c:v>12.23</c:v>
                </c:pt>
                <c:pt idx="7">
                  <c:v>12.23</c:v>
                </c:pt>
                <c:pt idx="8">
                  <c:v>12.23</c:v>
                </c:pt>
                <c:pt idx="9">
                  <c:v>12.23</c:v>
                </c:pt>
                <c:pt idx="10">
                  <c:v>12.23</c:v>
                </c:pt>
                <c:pt idx="11">
                  <c:v>12.23</c:v>
                </c:pt>
                <c:pt idx="12">
                  <c:v>12.23</c:v>
                </c:pt>
                <c:pt idx="13">
                  <c:v>12.23</c:v>
                </c:pt>
                <c:pt idx="14">
                  <c:v>12.23</c:v>
                </c:pt>
                <c:pt idx="15">
                  <c:v>12.23</c:v>
                </c:pt>
                <c:pt idx="16">
                  <c:v>12.23</c:v>
                </c:pt>
                <c:pt idx="17">
                  <c:v>14.72</c:v>
                </c:pt>
                <c:pt idx="18">
                  <c:v>23.18</c:v>
                </c:pt>
                <c:pt idx="19">
                  <c:v>27.29</c:v>
                </c:pt>
                <c:pt idx="20">
                  <c:v>31.17</c:v>
                </c:pt>
                <c:pt idx="21">
                  <c:v>33.950000000000003</c:v>
                </c:pt>
                <c:pt idx="22">
                  <c:v>34.630000000000003</c:v>
                </c:pt>
                <c:pt idx="23">
                  <c:v>34.630000000000003</c:v>
                </c:pt>
                <c:pt idx="24">
                  <c:v>33.49</c:v>
                </c:pt>
                <c:pt idx="25">
                  <c:v>31.72</c:v>
                </c:pt>
                <c:pt idx="26">
                  <c:v>28.32</c:v>
                </c:pt>
                <c:pt idx="27">
                  <c:v>25.69</c:v>
                </c:pt>
                <c:pt idx="28">
                  <c:v>24.32</c:v>
                </c:pt>
                <c:pt idx="29">
                  <c:v>22.79</c:v>
                </c:pt>
                <c:pt idx="30">
                  <c:v>21.88</c:v>
                </c:pt>
                <c:pt idx="31">
                  <c:v>25.24</c:v>
                </c:pt>
                <c:pt idx="32">
                  <c:v>29.78</c:v>
                </c:pt>
                <c:pt idx="33">
                  <c:v>34.17</c:v>
                </c:pt>
                <c:pt idx="34">
                  <c:v>37.89</c:v>
                </c:pt>
                <c:pt idx="35">
                  <c:v>42.32</c:v>
                </c:pt>
                <c:pt idx="36">
                  <c:v>45.94</c:v>
                </c:pt>
                <c:pt idx="37">
                  <c:v>48.9</c:v>
                </c:pt>
                <c:pt idx="38">
                  <c:v>50.85</c:v>
                </c:pt>
                <c:pt idx="39">
                  <c:v>51.98</c:v>
                </c:pt>
                <c:pt idx="40">
                  <c:v>52.84</c:v>
                </c:pt>
                <c:pt idx="41">
                  <c:v>53.13</c:v>
                </c:pt>
                <c:pt idx="42">
                  <c:v>53.42</c:v>
                </c:pt>
                <c:pt idx="43">
                  <c:v>54.6</c:v>
                </c:pt>
                <c:pt idx="44">
                  <c:v>55.72</c:v>
                </c:pt>
                <c:pt idx="45">
                  <c:v>60.42</c:v>
                </c:pt>
                <c:pt idx="46">
                  <c:v>69.430000000000007</c:v>
                </c:pt>
                <c:pt idx="47">
                  <c:v>82.28</c:v>
                </c:pt>
                <c:pt idx="48">
                  <c:v>96.51</c:v>
                </c:pt>
                <c:pt idx="49">
                  <c:v>111.05</c:v>
                </c:pt>
                <c:pt idx="50">
                  <c:v>124.13</c:v>
                </c:pt>
                <c:pt idx="51">
                  <c:v>141.26</c:v>
                </c:pt>
                <c:pt idx="52">
                  <c:v>173.74</c:v>
                </c:pt>
                <c:pt idx="53">
                  <c:v>199.63</c:v>
                </c:pt>
                <c:pt idx="54">
                  <c:v>217.4</c:v>
                </c:pt>
                <c:pt idx="55">
                  <c:v>236.44</c:v>
                </c:pt>
                <c:pt idx="56">
                  <c:v>246.44</c:v>
                </c:pt>
                <c:pt idx="57">
                  <c:v>251.07</c:v>
                </c:pt>
                <c:pt idx="58">
                  <c:v>252</c:v>
                </c:pt>
                <c:pt idx="59">
                  <c:v>258.54000000000002</c:v>
                </c:pt>
                <c:pt idx="60">
                  <c:v>265.14999999999998</c:v>
                </c:pt>
                <c:pt idx="61">
                  <c:v>261.36</c:v>
                </c:pt>
                <c:pt idx="62">
                  <c:v>254.79</c:v>
                </c:pt>
                <c:pt idx="63">
                  <c:v>255.73</c:v>
                </c:pt>
                <c:pt idx="64">
                  <c:v>255.73</c:v>
                </c:pt>
                <c:pt idx="65">
                  <c:v>255.73</c:v>
                </c:pt>
                <c:pt idx="66">
                  <c:v>255.73</c:v>
                </c:pt>
                <c:pt idx="67">
                  <c:v>253.86</c:v>
                </c:pt>
                <c:pt idx="68">
                  <c:v>251.07</c:v>
                </c:pt>
                <c:pt idx="69">
                  <c:v>248.29</c:v>
                </c:pt>
                <c:pt idx="70">
                  <c:v>245.52</c:v>
                </c:pt>
                <c:pt idx="71">
                  <c:v>240.04</c:v>
                </c:pt>
                <c:pt idx="72">
                  <c:v>235.55</c:v>
                </c:pt>
                <c:pt idx="73">
                  <c:v>231.12</c:v>
                </c:pt>
                <c:pt idx="74">
                  <c:v>228.5</c:v>
                </c:pt>
                <c:pt idx="75">
                  <c:v>225.9</c:v>
                </c:pt>
                <c:pt idx="76">
                  <c:v>221.62</c:v>
                </c:pt>
                <c:pt idx="77">
                  <c:v>217.4</c:v>
                </c:pt>
                <c:pt idx="78">
                  <c:v>213.26</c:v>
                </c:pt>
                <c:pt idx="79">
                  <c:v>208.36</c:v>
                </c:pt>
                <c:pt idx="80">
                  <c:v>203.56</c:v>
                </c:pt>
                <c:pt idx="81">
                  <c:v>198.85</c:v>
                </c:pt>
                <c:pt idx="82">
                  <c:v>198.85</c:v>
                </c:pt>
                <c:pt idx="83">
                  <c:v>198.85</c:v>
                </c:pt>
                <c:pt idx="84">
                  <c:v>198.07</c:v>
                </c:pt>
                <c:pt idx="85">
                  <c:v>194.22</c:v>
                </c:pt>
                <c:pt idx="86">
                  <c:v>191.19</c:v>
                </c:pt>
                <c:pt idx="87">
                  <c:v>191.19</c:v>
                </c:pt>
                <c:pt idx="88">
                  <c:v>195.76</c:v>
                </c:pt>
                <c:pt idx="89">
                  <c:v>201.22</c:v>
                </c:pt>
                <c:pt idx="90">
                  <c:v>205.95</c:v>
                </c:pt>
                <c:pt idx="91">
                  <c:v>225.9</c:v>
                </c:pt>
                <c:pt idx="92">
                  <c:v>244.6</c:v>
                </c:pt>
                <c:pt idx="93">
                  <c:v>257.60000000000002</c:v>
                </c:pt>
                <c:pt idx="94">
                  <c:v>263.25</c:v>
                </c:pt>
                <c:pt idx="95">
                  <c:v>268.95</c:v>
                </c:pt>
                <c:pt idx="96">
                  <c:v>270.97000000000003</c:v>
                </c:pt>
                <c:pt idx="97">
                  <c:v>268.95</c:v>
                </c:pt>
                <c:pt idx="98">
                  <c:v>267.04000000000002</c:v>
                </c:pt>
                <c:pt idx="99">
                  <c:v>265.14999999999998</c:v>
                </c:pt>
                <c:pt idx="100">
                  <c:v>267.99</c:v>
                </c:pt>
                <c:pt idx="101">
                  <c:v>273.73</c:v>
                </c:pt>
                <c:pt idx="102">
                  <c:v>275.64999999999998</c:v>
                </c:pt>
                <c:pt idx="103">
                  <c:v>276.61</c:v>
                </c:pt>
                <c:pt idx="104">
                  <c:v>278.49</c:v>
                </c:pt>
                <c:pt idx="105">
                  <c:v>278.49</c:v>
                </c:pt>
                <c:pt idx="106">
                  <c:v>278.49</c:v>
                </c:pt>
                <c:pt idx="107">
                  <c:v>278.49</c:v>
                </c:pt>
                <c:pt idx="108">
                  <c:v>278.49</c:v>
                </c:pt>
                <c:pt idx="109">
                  <c:v>278.49</c:v>
                </c:pt>
                <c:pt idx="110">
                  <c:v>278.49</c:v>
                </c:pt>
                <c:pt idx="111">
                  <c:v>278.49</c:v>
                </c:pt>
                <c:pt idx="112">
                  <c:v>278.49</c:v>
                </c:pt>
                <c:pt idx="113">
                  <c:v>278.49</c:v>
                </c:pt>
                <c:pt idx="114">
                  <c:v>278.49</c:v>
                </c:pt>
                <c:pt idx="115">
                  <c:v>278.49</c:v>
                </c:pt>
                <c:pt idx="116">
                  <c:v>278.49</c:v>
                </c:pt>
                <c:pt idx="117">
                  <c:v>278.49</c:v>
                </c:pt>
                <c:pt idx="118">
                  <c:v>278.49</c:v>
                </c:pt>
                <c:pt idx="119">
                  <c:v>278.49</c:v>
                </c:pt>
                <c:pt idx="120">
                  <c:v>278.49</c:v>
                </c:pt>
                <c:pt idx="121">
                  <c:v>278.49</c:v>
                </c:pt>
                <c:pt idx="122">
                  <c:v>278.49</c:v>
                </c:pt>
                <c:pt idx="123">
                  <c:v>278.49</c:v>
                </c:pt>
                <c:pt idx="124">
                  <c:v>278.49</c:v>
                </c:pt>
                <c:pt idx="125">
                  <c:v>278.49</c:v>
                </c:pt>
                <c:pt idx="126">
                  <c:v>278.49</c:v>
                </c:pt>
                <c:pt idx="127">
                  <c:v>278.49</c:v>
                </c:pt>
                <c:pt idx="128">
                  <c:v>278.49</c:v>
                </c:pt>
                <c:pt idx="129">
                  <c:v>278.49</c:v>
                </c:pt>
                <c:pt idx="130">
                  <c:v>278.49</c:v>
                </c:pt>
                <c:pt idx="131">
                  <c:v>278.49</c:v>
                </c:pt>
                <c:pt idx="132">
                  <c:v>278.49</c:v>
                </c:pt>
                <c:pt idx="133">
                  <c:v>278.49</c:v>
                </c:pt>
                <c:pt idx="134">
                  <c:v>278.49</c:v>
                </c:pt>
                <c:pt idx="135">
                  <c:v>278.49</c:v>
                </c:pt>
                <c:pt idx="136">
                  <c:v>278.49</c:v>
                </c:pt>
                <c:pt idx="137">
                  <c:v>278.49</c:v>
                </c:pt>
                <c:pt idx="138">
                  <c:v>278.49</c:v>
                </c:pt>
                <c:pt idx="139">
                  <c:v>278.49</c:v>
                </c:pt>
                <c:pt idx="140">
                  <c:v>278.49</c:v>
                </c:pt>
                <c:pt idx="141">
                  <c:v>278.49</c:v>
                </c:pt>
                <c:pt idx="142">
                  <c:v>278.49</c:v>
                </c:pt>
                <c:pt idx="143">
                  <c:v>278.49</c:v>
                </c:pt>
                <c:pt idx="144">
                  <c:v>278.49</c:v>
                </c:pt>
                <c:pt idx="145">
                  <c:v>278.49</c:v>
                </c:pt>
                <c:pt idx="146">
                  <c:v>278.49</c:v>
                </c:pt>
                <c:pt idx="147">
                  <c:v>278.49</c:v>
                </c:pt>
                <c:pt idx="148">
                  <c:v>278.49</c:v>
                </c:pt>
                <c:pt idx="149">
                  <c:v>278.49</c:v>
                </c:pt>
                <c:pt idx="150">
                  <c:v>278.49</c:v>
                </c:pt>
                <c:pt idx="151">
                  <c:v>278.49</c:v>
                </c:pt>
                <c:pt idx="152">
                  <c:v>278.49</c:v>
                </c:pt>
                <c:pt idx="153">
                  <c:v>278.49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D-4B4B-AB64-19DAD0746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87216"/>
        <c:axId val="838786800"/>
      </c:scatterChart>
      <c:valAx>
        <c:axId val="83878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86800"/>
        <c:crosses val="autoZero"/>
        <c:crossBetween val="midCat"/>
      </c:valAx>
      <c:valAx>
        <c:axId val="8387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8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Nazare!$B$10:$B$164</c:f>
              <c:numCache>
                <c:formatCode>0.00</c:formatCode>
                <c:ptCount val="155"/>
                <c:pt idx="0">
                  <c:v>658.75</c:v>
                </c:pt>
                <c:pt idx="1">
                  <c:v>667.81</c:v>
                </c:pt>
                <c:pt idx="2">
                  <c:v>667.79</c:v>
                </c:pt>
                <c:pt idx="3">
                  <c:v>667.76</c:v>
                </c:pt>
                <c:pt idx="4">
                  <c:v>667.73</c:v>
                </c:pt>
                <c:pt idx="5">
                  <c:v>667.7</c:v>
                </c:pt>
                <c:pt idx="6">
                  <c:v>667.68</c:v>
                </c:pt>
                <c:pt idx="7">
                  <c:v>667.65</c:v>
                </c:pt>
                <c:pt idx="8">
                  <c:v>667.62</c:v>
                </c:pt>
                <c:pt idx="9">
                  <c:v>667.59</c:v>
                </c:pt>
                <c:pt idx="10">
                  <c:v>667.56</c:v>
                </c:pt>
                <c:pt idx="11">
                  <c:v>667.53</c:v>
                </c:pt>
                <c:pt idx="12">
                  <c:v>667.5</c:v>
                </c:pt>
                <c:pt idx="13">
                  <c:v>667.47</c:v>
                </c:pt>
                <c:pt idx="14">
                  <c:v>667.45</c:v>
                </c:pt>
                <c:pt idx="15">
                  <c:v>667.42</c:v>
                </c:pt>
                <c:pt idx="16">
                  <c:v>667.39</c:v>
                </c:pt>
                <c:pt idx="17">
                  <c:v>667.36</c:v>
                </c:pt>
                <c:pt idx="18">
                  <c:v>667.32</c:v>
                </c:pt>
                <c:pt idx="19">
                  <c:v>667.29</c:v>
                </c:pt>
                <c:pt idx="20">
                  <c:v>667.26</c:v>
                </c:pt>
                <c:pt idx="21">
                  <c:v>667.23</c:v>
                </c:pt>
                <c:pt idx="22">
                  <c:v>667.2</c:v>
                </c:pt>
                <c:pt idx="23">
                  <c:v>667.17</c:v>
                </c:pt>
                <c:pt idx="24">
                  <c:v>667.14</c:v>
                </c:pt>
                <c:pt idx="25">
                  <c:v>667.11</c:v>
                </c:pt>
                <c:pt idx="26">
                  <c:v>667.09</c:v>
                </c:pt>
                <c:pt idx="27">
                  <c:v>667.07</c:v>
                </c:pt>
                <c:pt idx="28">
                  <c:v>667.05</c:v>
                </c:pt>
                <c:pt idx="29">
                  <c:v>667.03</c:v>
                </c:pt>
                <c:pt idx="30">
                  <c:v>667.01</c:v>
                </c:pt>
                <c:pt idx="31">
                  <c:v>666.99</c:v>
                </c:pt>
                <c:pt idx="32">
                  <c:v>666.97</c:v>
                </c:pt>
                <c:pt idx="33">
                  <c:v>666.95</c:v>
                </c:pt>
                <c:pt idx="34">
                  <c:v>666.93</c:v>
                </c:pt>
                <c:pt idx="35">
                  <c:v>666.91</c:v>
                </c:pt>
                <c:pt idx="36">
                  <c:v>666.89</c:v>
                </c:pt>
                <c:pt idx="37">
                  <c:v>666.87</c:v>
                </c:pt>
                <c:pt idx="38">
                  <c:v>666.85</c:v>
                </c:pt>
                <c:pt idx="39">
                  <c:v>666.83</c:v>
                </c:pt>
                <c:pt idx="40">
                  <c:v>666.8</c:v>
                </c:pt>
                <c:pt idx="41">
                  <c:v>666.78</c:v>
                </c:pt>
                <c:pt idx="42">
                  <c:v>666.76</c:v>
                </c:pt>
                <c:pt idx="43">
                  <c:v>666.74</c:v>
                </c:pt>
                <c:pt idx="44">
                  <c:v>666.72</c:v>
                </c:pt>
                <c:pt idx="45">
                  <c:v>666.7</c:v>
                </c:pt>
                <c:pt idx="46">
                  <c:v>666.68</c:v>
                </c:pt>
                <c:pt idx="47">
                  <c:v>666.66</c:v>
                </c:pt>
                <c:pt idx="48">
                  <c:v>666.64</c:v>
                </c:pt>
                <c:pt idx="49">
                  <c:v>666.62</c:v>
                </c:pt>
                <c:pt idx="50">
                  <c:v>666.6</c:v>
                </c:pt>
                <c:pt idx="51">
                  <c:v>666.58</c:v>
                </c:pt>
                <c:pt idx="52">
                  <c:v>666.56</c:v>
                </c:pt>
                <c:pt idx="53">
                  <c:v>666.54</c:v>
                </c:pt>
                <c:pt idx="54">
                  <c:v>666.52</c:v>
                </c:pt>
                <c:pt idx="55">
                  <c:v>666.5</c:v>
                </c:pt>
                <c:pt idx="56">
                  <c:v>666.47</c:v>
                </c:pt>
                <c:pt idx="57">
                  <c:v>666.45</c:v>
                </c:pt>
                <c:pt idx="58">
                  <c:v>666.43</c:v>
                </c:pt>
                <c:pt idx="59">
                  <c:v>666.41</c:v>
                </c:pt>
                <c:pt idx="60">
                  <c:v>666.39</c:v>
                </c:pt>
                <c:pt idx="61">
                  <c:v>666.37</c:v>
                </c:pt>
                <c:pt idx="62">
                  <c:v>666.35</c:v>
                </c:pt>
                <c:pt idx="63">
                  <c:v>666.33</c:v>
                </c:pt>
                <c:pt idx="64">
                  <c:v>666.31</c:v>
                </c:pt>
                <c:pt idx="65">
                  <c:v>666.28</c:v>
                </c:pt>
                <c:pt idx="66">
                  <c:v>666.26</c:v>
                </c:pt>
                <c:pt idx="67">
                  <c:v>666.24</c:v>
                </c:pt>
                <c:pt idx="68">
                  <c:v>666.22</c:v>
                </c:pt>
                <c:pt idx="69">
                  <c:v>666.2</c:v>
                </c:pt>
                <c:pt idx="70">
                  <c:v>666.18</c:v>
                </c:pt>
                <c:pt idx="71">
                  <c:v>666.17</c:v>
                </c:pt>
                <c:pt idx="72">
                  <c:v>666.16</c:v>
                </c:pt>
                <c:pt idx="73">
                  <c:v>666.15</c:v>
                </c:pt>
                <c:pt idx="74">
                  <c:v>666.13</c:v>
                </c:pt>
                <c:pt idx="75">
                  <c:v>666.12</c:v>
                </c:pt>
                <c:pt idx="76">
                  <c:v>666.11</c:v>
                </c:pt>
                <c:pt idx="77">
                  <c:v>666.1</c:v>
                </c:pt>
                <c:pt idx="78">
                  <c:v>666.09</c:v>
                </c:pt>
                <c:pt idx="79">
                  <c:v>666.08</c:v>
                </c:pt>
                <c:pt idx="80">
                  <c:v>666.07</c:v>
                </c:pt>
                <c:pt idx="81">
                  <c:v>666.06</c:v>
                </c:pt>
                <c:pt idx="82">
                  <c:v>666.07</c:v>
                </c:pt>
                <c:pt idx="83">
                  <c:v>666.07</c:v>
                </c:pt>
                <c:pt idx="84">
                  <c:v>666.97</c:v>
                </c:pt>
                <c:pt idx="85">
                  <c:v>667.42</c:v>
                </c:pt>
                <c:pt idx="86">
                  <c:v>667.47</c:v>
                </c:pt>
                <c:pt idx="87">
                  <c:v>667.51</c:v>
                </c:pt>
                <c:pt idx="88">
                  <c:v>667.55</c:v>
                </c:pt>
                <c:pt idx="89">
                  <c:v>667.64</c:v>
                </c:pt>
                <c:pt idx="90">
                  <c:v>667.89</c:v>
                </c:pt>
                <c:pt idx="91">
                  <c:v>668.17</c:v>
                </c:pt>
                <c:pt idx="92">
                  <c:v>668.42</c:v>
                </c:pt>
                <c:pt idx="93">
                  <c:v>668.72</c:v>
                </c:pt>
                <c:pt idx="94">
                  <c:v>669.05</c:v>
                </c:pt>
                <c:pt idx="95">
                  <c:v>669.33</c:v>
                </c:pt>
                <c:pt idx="96">
                  <c:v>669.57</c:v>
                </c:pt>
                <c:pt idx="97">
                  <c:v>669.75</c:v>
                </c:pt>
                <c:pt idx="98">
                  <c:v>669.8</c:v>
                </c:pt>
                <c:pt idx="99">
                  <c:v>669.8</c:v>
                </c:pt>
                <c:pt idx="100">
                  <c:v>669.91</c:v>
                </c:pt>
                <c:pt idx="101">
                  <c:v>669.97</c:v>
                </c:pt>
                <c:pt idx="102">
                  <c:v>670.03</c:v>
                </c:pt>
                <c:pt idx="103">
                  <c:v>670.08</c:v>
                </c:pt>
                <c:pt idx="104">
                  <c:v>670.23</c:v>
                </c:pt>
                <c:pt idx="105">
                  <c:v>670.72</c:v>
                </c:pt>
                <c:pt idx="106">
                  <c:v>671.02</c:v>
                </c:pt>
                <c:pt idx="107">
                  <c:v>671.25</c:v>
                </c:pt>
                <c:pt idx="108">
                  <c:v>671.27</c:v>
                </c:pt>
                <c:pt idx="109">
                  <c:v>671.29</c:v>
                </c:pt>
                <c:pt idx="110">
                  <c:v>671.39</c:v>
                </c:pt>
                <c:pt idx="111">
                  <c:v>671.43</c:v>
                </c:pt>
                <c:pt idx="112">
                  <c:v>671.63</c:v>
                </c:pt>
                <c:pt idx="113">
                  <c:v>671.91</c:v>
                </c:pt>
                <c:pt idx="114">
                  <c:v>672.2</c:v>
                </c:pt>
                <c:pt idx="115">
                  <c:v>672.39</c:v>
                </c:pt>
                <c:pt idx="116">
                  <c:v>672.55</c:v>
                </c:pt>
                <c:pt idx="117">
                  <c:v>672.69</c:v>
                </c:pt>
                <c:pt idx="118">
                  <c:v>672.78</c:v>
                </c:pt>
                <c:pt idx="119">
                  <c:v>672.86</c:v>
                </c:pt>
                <c:pt idx="120">
                  <c:v>672.92</c:v>
                </c:pt>
                <c:pt idx="121">
                  <c:v>672.99</c:v>
                </c:pt>
                <c:pt idx="122">
                  <c:v>673.03</c:v>
                </c:pt>
                <c:pt idx="123">
                  <c:v>673.05</c:v>
                </c:pt>
                <c:pt idx="124">
                  <c:v>673.09</c:v>
                </c:pt>
                <c:pt idx="125">
                  <c:v>673.11</c:v>
                </c:pt>
                <c:pt idx="126">
                  <c:v>673.13</c:v>
                </c:pt>
                <c:pt idx="127">
                  <c:v>673.15</c:v>
                </c:pt>
                <c:pt idx="128">
                  <c:v>673.16</c:v>
                </c:pt>
                <c:pt idx="129">
                  <c:v>673.21</c:v>
                </c:pt>
                <c:pt idx="130">
                  <c:v>673.28</c:v>
                </c:pt>
                <c:pt idx="131">
                  <c:v>673.62</c:v>
                </c:pt>
                <c:pt idx="132">
                  <c:v>673.85</c:v>
                </c:pt>
                <c:pt idx="133">
                  <c:v>673.99</c:v>
                </c:pt>
                <c:pt idx="134">
                  <c:v>674.14</c:v>
                </c:pt>
                <c:pt idx="135">
                  <c:v>674.27</c:v>
                </c:pt>
                <c:pt idx="136">
                  <c:v>674.45</c:v>
                </c:pt>
                <c:pt idx="137">
                  <c:v>674.77</c:v>
                </c:pt>
                <c:pt idx="138">
                  <c:v>675.09</c:v>
                </c:pt>
                <c:pt idx="139">
                  <c:v>675.23</c:v>
                </c:pt>
                <c:pt idx="140">
                  <c:v>675.33</c:v>
                </c:pt>
                <c:pt idx="141">
                  <c:v>675.42</c:v>
                </c:pt>
                <c:pt idx="142">
                  <c:v>675.48</c:v>
                </c:pt>
                <c:pt idx="143">
                  <c:v>675.53</c:v>
                </c:pt>
                <c:pt idx="144">
                  <c:v>675.56</c:v>
                </c:pt>
                <c:pt idx="145">
                  <c:v>675.59</c:v>
                </c:pt>
                <c:pt idx="146">
                  <c:v>675.64</c:v>
                </c:pt>
                <c:pt idx="147">
                  <c:v>675.66</c:v>
                </c:pt>
                <c:pt idx="148">
                  <c:v>675.68</c:v>
                </c:pt>
                <c:pt idx="149">
                  <c:v>675.69</c:v>
                </c:pt>
                <c:pt idx="150">
                  <c:v>675.71</c:v>
                </c:pt>
                <c:pt idx="151">
                  <c:v>675.73</c:v>
                </c:pt>
                <c:pt idx="152">
                  <c:v>675.73</c:v>
                </c:pt>
                <c:pt idx="153">
                  <c:v>675.73</c:v>
                </c:pt>
                <c:pt idx="154">
                  <c:v>677.02</c:v>
                </c:pt>
              </c:numCache>
            </c:numRef>
          </c:xVal>
          <c:yVal>
            <c:numRef>
              <c:f>Nazare!$C$10:$C$164</c:f>
              <c:numCache>
                <c:formatCode>0.00</c:formatCode>
                <c:ptCount val="155"/>
                <c:pt idx="0">
                  <c:v>0</c:v>
                </c:pt>
                <c:pt idx="1">
                  <c:v>2.16</c:v>
                </c:pt>
                <c:pt idx="2">
                  <c:v>2.1139999999999999</c:v>
                </c:pt>
                <c:pt idx="3">
                  <c:v>2.1179999999999999</c:v>
                </c:pt>
                <c:pt idx="4">
                  <c:v>2.093</c:v>
                </c:pt>
                <c:pt idx="5">
                  <c:v>2.0670000000000002</c:v>
                </c:pt>
                <c:pt idx="6">
                  <c:v>2.0499999999999998</c:v>
                </c:pt>
                <c:pt idx="7">
                  <c:v>2.0249999999999999</c:v>
                </c:pt>
                <c:pt idx="8">
                  <c:v>1.9990000000000001</c:v>
                </c:pt>
                <c:pt idx="9">
                  <c:v>1.974</c:v>
                </c:pt>
                <c:pt idx="10">
                  <c:v>1.948</c:v>
                </c:pt>
                <c:pt idx="11">
                  <c:v>1.923</c:v>
                </c:pt>
                <c:pt idx="12">
                  <c:v>1.897</c:v>
                </c:pt>
                <c:pt idx="13">
                  <c:v>1.879</c:v>
                </c:pt>
                <c:pt idx="14">
                  <c:v>1.8660000000000001</c:v>
                </c:pt>
                <c:pt idx="15">
                  <c:v>1.847</c:v>
                </c:pt>
                <c:pt idx="16">
                  <c:v>1.829</c:v>
                </c:pt>
                <c:pt idx="17">
                  <c:v>1.81</c:v>
                </c:pt>
                <c:pt idx="18">
                  <c:v>1.7849999999999999</c:v>
                </c:pt>
                <c:pt idx="19">
                  <c:v>1.766</c:v>
                </c:pt>
                <c:pt idx="20">
                  <c:v>1.748</c:v>
                </c:pt>
                <c:pt idx="21">
                  <c:v>1.7290000000000001</c:v>
                </c:pt>
                <c:pt idx="22">
                  <c:v>1.71</c:v>
                </c:pt>
                <c:pt idx="23">
                  <c:v>1.6919999999999999</c:v>
                </c:pt>
                <c:pt idx="24">
                  <c:v>1.673</c:v>
                </c:pt>
                <c:pt idx="25">
                  <c:v>1.6539999999999999</c:v>
                </c:pt>
                <c:pt idx="26">
                  <c:v>1.6419999999999999</c:v>
                </c:pt>
                <c:pt idx="27">
                  <c:v>1.629</c:v>
                </c:pt>
                <c:pt idx="28">
                  <c:v>1.617</c:v>
                </c:pt>
                <c:pt idx="29">
                  <c:v>1.6040000000000001</c:v>
                </c:pt>
                <c:pt idx="30">
                  <c:v>1.5920000000000001</c:v>
                </c:pt>
                <c:pt idx="31">
                  <c:v>1.58</c:v>
                </c:pt>
                <c:pt idx="32">
                  <c:v>1.569</c:v>
                </c:pt>
                <c:pt idx="33">
                  <c:v>1.5569999999999999</c:v>
                </c:pt>
                <c:pt idx="34">
                  <c:v>1.546</c:v>
                </c:pt>
                <c:pt idx="35">
                  <c:v>1.5349999999999999</c:v>
                </c:pt>
                <c:pt idx="36">
                  <c:v>1.5229999999999999</c:v>
                </c:pt>
                <c:pt idx="37">
                  <c:v>1.512</c:v>
                </c:pt>
                <c:pt idx="38">
                  <c:v>1.5009999999999999</c:v>
                </c:pt>
                <c:pt idx="39">
                  <c:v>1.4890000000000001</c:v>
                </c:pt>
                <c:pt idx="40">
                  <c:v>1.472</c:v>
                </c:pt>
                <c:pt idx="41">
                  <c:v>1.4610000000000001</c:v>
                </c:pt>
                <c:pt idx="42">
                  <c:v>1.45</c:v>
                </c:pt>
                <c:pt idx="43">
                  <c:v>1.4379999999999999</c:v>
                </c:pt>
                <c:pt idx="44">
                  <c:v>1.427</c:v>
                </c:pt>
                <c:pt idx="45">
                  <c:v>1.4159999999999999</c:v>
                </c:pt>
                <c:pt idx="46">
                  <c:v>1.405</c:v>
                </c:pt>
                <c:pt idx="47">
                  <c:v>1.393</c:v>
                </c:pt>
                <c:pt idx="48">
                  <c:v>1.3819999999999999</c:v>
                </c:pt>
                <c:pt idx="49">
                  <c:v>1.371</c:v>
                </c:pt>
                <c:pt idx="50">
                  <c:v>1.359</c:v>
                </c:pt>
                <c:pt idx="51">
                  <c:v>1.3480000000000001</c:v>
                </c:pt>
                <c:pt idx="52">
                  <c:v>1.337</c:v>
                </c:pt>
                <c:pt idx="53">
                  <c:v>1.325</c:v>
                </c:pt>
                <c:pt idx="54">
                  <c:v>1.3140000000000001</c:v>
                </c:pt>
                <c:pt idx="55">
                  <c:v>1.3029999999999999</c:v>
                </c:pt>
                <c:pt idx="56">
                  <c:v>1.29</c:v>
                </c:pt>
                <c:pt idx="57">
                  <c:v>1.2789999999999999</c:v>
                </c:pt>
                <c:pt idx="58">
                  <c:v>1.2689999999999999</c:v>
                </c:pt>
                <c:pt idx="59">
                  <c:v>1.2589999999999999</c:v>
                </c:pt>
                <c:pt idx="60">
                  <c:v>1.2490000000000001</c:v>
                </c:pt>
                <c:pt idx="61">
                  <c:v>1.2390000000000001</c:v>
                </c:pt>
                <c:pt idx="62">
                  <c:v>1.228</c:v>
                </c:pt>
                <c:pt idx="63">
                  <c:v>1.218</c:v>
                </c:pt>
                <c:pt idx="64">
                  <c:v>1.208</c:v>
                </c:pt>
                <c:pt idx="65">
                  <c:v>1.1930000000000001</c:v>
                </c:pt>
                <c:pt idx="66">
                  <c:v>1.1839999999999999</c:v>
                </c:pt>
                <c:pt idx="67">
                  <c:v>1.1719999999999999</c:v>
                </c:pt>
                <c:pt idx="68">
                  <c:v>1.1619999999999999</c:v>
                </c:pt>
                <c:pt idx="69">
                  <c:v>1.1519999999999999</c:v>
                </c:pt>
                <c:pt idx="70">
                  <c:v>1.1419999999999999</c:v>
                </c:pt>
                <c:pt idx="71">
                  <c:v>1.137</c:v>
                </c:pt>
                <c:pt idx="72">
                  <c:v>1.1319999999999999</c:v>
                </c:pt>
                <c:pt idx="73">
                  <c:v>1.1259999999999999</c:v>
                </c:pt>
                <c:pt idx="74">
                  <c:v>1.1160000000000001</c:v>
                </c:pt>
                <c:pt idx="75">
                  <c:v>1.111</c:v>
                </c:pt>
                <c:pt idx="76">
                  <c:v>1.1060000000000001</c:v>
                </c:pt>
                <c:pt idx="77">
                  <c:v>1.101</c:v>
                </c:pt>
                <c:pt idx="78">
                  <c:v>1.0960000000000001</c:v>
                </c:pt>
                <c:pt idx="79">
                  <c:v>1.091</c:v>
                </c:pt>
                <c:pt idx="80">
                  <c:v>1.0860000000000001</c:v>
                </c:pt>
                <c:pt idx="81">
                  <c:v>1.081</c:v>
                </c:pt>
                <c:pt idx="82">
                  <c:v>1.0860000000000001</c:v>
                </c:pt>
                <c:pt idx="83">
                  <c:v>1.0860000000000001</c:v>
                </c:pt>
                <c:pt idx="84">
                  <c:v>1.569</c:v>
                </c:pt>
                <c:pt idx="85">
                  <c:v>1.847</c:v>
                </c:pt>
                <c:pt idx="86">
                  <c:v>1.879</c:v>
                </c:pt>
                <c:pt idx="87">
                  <c:v>1.9059999999999999</c:v>
                </c:pt>
                <c:pt idx="88">
                  <c:v>1.94</c:v>
                </c:pt>
                <c:pt idx="89">
                  <c:v>2.06</c:v>
                </c:pt>
                <c:pt idx="90">
                  <c:v>2.2290000000000001</c:v>
                </c:pt>
                <c:pt idx="91">
                  <c:v>2.4950000000000001</c:v>
                </c:pt>
                <c:pt idx="92">
                  <c:v>2.75</c:v>
                </c:pt>
                <c:pt idx="93">
                  <c:v>3.081</c:v>
                </c:pt>
                <c:pt idx="94">
                  <c:v>3.4550000000000001</c:v>
                </c:pt>
                <c:pt idx="95">
                  <c:v>3.7719999999999998</c:v>
                </c:pt>
                <c:pt idx="96">
                  <c:v>4.0590000000000002</c:v>
                </c:pt>
                <c:pt idx="97">
                  <c:v>4.3040000000000003</c:v>
                </c:pt>
                <c:pt idx="98">
                  <c:v>4.3719999999999999</c:v>
                </c:pt>
                <c:pt idx="99">
                  <c:v>4.3719999999999999</c:v>
                </c:pt>
                <c:pt idx="100">
                  <c:v>4.5220000000000002</c:v>
                </c:pt>
                <c:pt idx="101">
                  <c:v>4.6029999999999998</c:v>
                </c:pt>
                <c:pt idx="102">
                  <c:v>4.6879999999999997</c:v>
                </c:pt>
                <c:pt idx="103">
                  <c:v>4.7619999999999996</c:v>
                </c:pt>
                <c:pt idx="104">
                  <c:v>4.9829999999999997</c:v>
                </c:pt>
                <c:pt idx="105">
                  <c:v>5.7510000000000003</c:v>
                </c:pt>
                <c:pt idx="106">
                  <c:v>6.2649999999999997</c:v>
                </c:pt>
                <c:pt idx="107">
                  <c:v>6.6689999999999996</c:v>
                </c:pt>
                <c:pt idx="108">
                  <c:v>6.7039999999999997</c:v>
                </c:pt>
                <c:pt idx="109">
                  <c:v>6.7389999999999999</c:v>
                </c:pt>
                <c:pt idx="110">
                  <c:v>6.9139999999999997</c:v>
                </c:pt>
                <c:pt idx="111">
                  <c:v>6.9850000000000003</c:v>
                </c:pt>
                <c:pt idx="112">
                  <c:v>7.3579999999999997</c:v>
                </c:pt>
                <c:pt idx="113">
                  <c:v>7.8970000000000002</c:v>
                </c:pt>
                <c:pt idx="114">
                  <c:v>8.5690000000000008</c:v>
                </c:pt>
                <c:pt idx="115">
                  <c:v>9.0389999999999997</c:v>
                </c:pt>
                <c:pt idx="116">
                  <c:v>9.4109999999999996</c:v>
                </c:pt>
                <c:pt idx="117">
                  <c:v>9.7140000000000004</c:v>
                </c:pt>
                <c:pt idx="118">
                  <c:v>9.8960000000000008</c:v>
                </c:pt>
                <c:pt idx="119">
                  <c:v>10.029999999999999</c:v>
                </c:pt>
                <c:pt idx="120">
                  <c:v>10.14</c:v>
                </c:pt>
                <c:pt idx="121">
                  <c:v>10.26</c:v>
                </c:pt>
                <c:pt idx="122">
                  <c:v>10.44</c:v>
                </c:pt>
                <c:pt idx="123">
                  <c:v>10.49</c:v>
                </c:pt>
                <c:pt idx="124">
                  <c:v>10.59</c:v>
                </c:pt>
                <c:pt idx="125">
                  <c:v>10.64</c:v>
                </c:pt>
                <c:pt idx="126">
                  <c:v>10.69</c:v>
                </c:pt>
                <c:pt idx="127">
                  <c:v>10.74</c:v>
                </c:pt>
                <c:pt idx="128">
                  <c:v>10.76</c:v>
                </c:pt>
                <c:pt idx="129">
                  <c:v>10.89</c:v>
                </c:pt>
                <c:pt idx="130">
                  <c:v>11.06</c:v>
                </c:pt>
                <c:pt idx="131">
                  <c:v>11.91</c:v>
                </c:pt>
                <c:pt idx="132">
                  <c:v>12.48</c:v>
                </c:pt>
                <c:pt idx="133">
                  <c:v>12.83</c:v>
                </c:pt>
                <c:pt idx="134">
                  <c:v>13.22</c:v>
                </c:pt>
                <c:pt idx="135">
                  <c:v>13.56</c:v>
                </c:pt>
                <c:pt idx="136">
                  <c:v>14.03</c:v>
                </c:pt>
                <c:pt idx="137">
                  <c:v>14.83</c:v>
                </c:pt>
                <c:pt idx="138">
                  <c:v>15.65</c:v>
                </c:pt>
                <c:pt idx="139">
                  <c:v>16.03</c:v>
                </c:pt>
                <c:pt idx="140">
                  <c:v>16.32</c:v>
                </c:pt>
                <c:pt idx="141">
                  <c:v>16.61</c:v>
                </c:pt>
                <c:pt idx="142">
                  <c:v>16.8</c:v>
                </c:pt>
                <c:pt idx="143">
                  <c:v>16.96</c:v>
                </c:pt>
                <c:pt idx="144">
                  <c:v>17.05</c:v>
                </c:pt>
                <c:pt idx="145">
                  <c:v>17.149999999999999</c:v>
                </c:pt>
                <c:pt idx="146">
                  <c:v>17.309999999999999</c:v>
                </c:pt>
                <c:pt idx="147">
                  <c:v>17.38</c:v>
                </c:pt>
                <c:pt idx="148">
                  <c:v>17.440000000000001</c:v>
                </c:pt>
                <c:pt idx="149">
                  <c:v>17.47</c:v>
                </c:pt>
                <c:pt idx="150">
                  <c:v>17.54</c:v>
                </c:pt>
                <c:pt idx="151">
                  <c:v>17.61</c:v>
                </c:pt>
                <c:pt idx="152">
                  <c:v>17.61</c:v>
                </c:pt>
                <c:pt idx="153">
                  <c:v>17.61</c:v>
                </c:pt>
                <c:pt idx="154">
                  <c:v>22.321999999999999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E-47CF-81D0-E5A85816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93616"/>
        <c:axId val="837392368"/>
      </c:scatterChart>
      <c:valAx>
        <c:axId val="8373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92368"/>
        <c:crosses val="autoZero"/>
        <c:crossBetween val="midCat"/>
      </c:valAx>
      <c:valAx>
        <c:axId val="8373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Ujjani!$B$10:$B$162</c:f>
              <c:numCache>
                <c:formatCode>0.00</c:formatCode>
                <c:ptCount val="153"/>
                <c:pt idx="0">
                  <c:v>488.39</c:v>
                </c:pt>
                <c:pt idx="1">
                  <c:v>488.36</c:v>
                </c:pt>
                <c:pt idx="2">
                  <c:v>488.33499999999998</c:v>
                </c:pt>
                <c:pt idx="3">
                  <c:v>488.35</c:v>
                </c:pt>
                <c:pt idx="4">
                  <c:v>488.35</c:v>
                </c:pt>
                <c:pt idx="5">
                  <c:v>488.32499999999999</c:v>
                </c:pt>
                <c:pt idx="6">
                  <c:v>488.3</c:v>
                </c:pt>
                <c:pt idx="7">
                  <c:v>488.27499999999998</c:v>
                </c:pt>
                <c:pt idx="8">
                  <c:v>488.26</c:v>
                </c:pt>
                <c:pt idx="9">
                  <c:v>488.3</c:v>
                </c:pt>
                <c:pt idx="10">
                  <c:v>488.3</c:v>
                </c:pt>
                <c:pt idx="11">
                  <c:v>488.3</c:v>
                </c:pt>
                <c:pt idx="12">
                  <c:v>488.3</c:v>
                </c:pt>
                <c:pt idx="13">
                  <c:v>488.31</c:v>
                </c:pt>
                <c:pt idx="14">
                  <c:v>488.375</c:v>
                </c:pt>
                <c:pt idx="15">
                  <c:v>488.42500000000001</c:v>
                </c:pt>
                <c:pt idx="16">
                  <c:v>488.45</c:v>
                </c:pt>
                <c:pt idx="17">
                  <c:v>488.53</c:v>
                </c:pt>
                <c:pt idx="18">
                  <c:v>488.59</c:v>
                </c:pt>
                <c:pt idx="19">
                  <c:v>488.62</c:v>
                </c:pt>
                <c:pt idx="20">
                  <c:v>488.65</c:v>
                </c:pt>
                <c:pt idx="21">
                  <c:v>488.67</c:v>
                </c:pt>
                <c:pt idx="22">
                  <c:v>488.69</c:v>
                </c:pt>
                <c:pt idx="23">
                  <c:v>488.7</c:v>
                </c:pt>
                <c:pt idx="24">
                  <c:v>488.7</c:v>
                </c:pt>
                <c:pt idx="25">
                  <c:v>488.69</c:v>
                </c:pt>
                <c:pt idx="26">
                  <c:v>488.68</c:v>
                </c:pt>
                <c:pt idx="27">
                  <c:v>488.67500000000001</c:v>
                </c:pt>
                <c:pt idx="28">
                  <c:v>488.67</c:v>
                </c:pt>
                <c:pt idx="29">
                  <c:v>488.75</c:v>
                </c:pt>
                <c:pt idx="30">
                  <c:v>488.85</c:v>
                </c:pt>
                <c:pt idx="31">
                  <c:v>489.05</c:v>
                </c:pt>
                <c:pt idx="32">
                  <c:v>489.22</c:v>
                </c:pt>
                <c:pt idx="33">
                  <c:v>489.34</c:v>
                </c:pt>
                <c:pt idx="34">
                  <c:v>489.44</c:v>
                </c:pt>
                <c:pt idx="35">
                  <c:v>489.51</c:v>
                </c:pt>
                <c:pt idx="36">
                  <c:v>489.56</c:v>
                </c:pt>
                <c:pt idx="37">
                  <c:v>489.6</c:v>
                </c:pt>
                <c:pt idx="38">
                  <c:v>489.65</c:v>
                </c:pt>
                <c:pt idx="39">
                  <c:v>489.66</c:v>
                </c:pt>
                <c:pt idx="40">
                  <c:v>489.685</c:v>
                </c:pt>
                <c:pt idx="41">
                  <c:v>489.7</c:v>
                </c:pt>
                <c:pt idx="42">
                  <c:v>489.69499999999999</c:v>
                </c:pt>
                <c:pt idx="43">
                  <c:v>489.69499999999999</c:v>
                </c:pt>
                <c:pt idx="44">
                  <c:v>489.685</c:v>
                </c:pt>
                <c:pt idx="45">
                  <c:v>489.89</c:v>
                </c:pt>
                <c:pt idx="46">
                  <c:v>490.26</c:v>
                </c:pt>
                <c:pt idx="47">
                  <c:v>490.51</c:v>
                </c:pt>
                <c:pt idx="48">
                  <c:v>490.74</c:v>
                </c:pt>
                <c:pt idx="49">
                  <c:v>491</c:v>
                </c:pt>
                <c:pt idx="50">
                  <c:v>491.2</c:v>
                </c:pt>
                <c:pt idx="51">
                  <c:v>491.44</c:v>
                </c:pt>
                <c:pt idx="52">
                  <c:v>491.89</c:v>
                </c:pt>
                <c:pt idx="53">
                  <c:v>492.55</c:v>
                </c:pt>
                <c:pt idx="54">
                  <c:v>492.95</c:v>
                </c:pt>
                <c:pt idx="55">
                  <c:v>493.25</c:v>
                </c:pt>
                <c:pt idx="56">
                  <c:v>493.44</c:v>
                </c:pt>
                <c:pt idx="57">
                  <c:v>493.61</c:v>
                </c:pt>
                <c:pt idx="58">
                  <c:v>493.75</c:v>
                </c:pt>
                <c:pt idx="59">
                  <c:v>494</c:v>
                </c:pt>
                <c:pt idx="60">
                  <c:v>494.2</c:v>
                </c:pt>
                <c:pt idx="61">
                  <c:v>494.32499999999999</c:v>
                </c:pt>
                <c:pt idx="62">
                  <c:v>494.35</c:v>
                </c:pt>
                <c:pt idx="63">
                  <c:v>494.34</c:v>
                </c:pt>
                <c:pt idx="64">
                  <c:v>494.34</c:v>
                </c:pt>
                <c:pt idx="65">
                  <c:v>494.3</c:v>
                </c:pt>
                <c:pt idx="66">
                  <c:v>494.29</c:v>
                </c:pt>
                <c:pt idx="67">
                  <c:v>494.26</c:v>
                </c:pt>
                <c:pt idx="68">
                  <c:v>494.22500000000002</c:v>
                </c:pt>
                <c:pt idx="69">
                  <c:v>494.19</c:v>
                </c:pt>
                <c:pt idx="70">
                  <c:v>494.17</c:v>
                </c:pt>
                <c:pt idx="71">
                  <c:v>494.14</c:v>
                </c:pt>
                <c:pt idx="72">
                  <c:v>494.1</c:v>
                </c:pt>
                <c:pt idx="73">
                  <c:v>494.06</c:v>
                </c:pt>
                <c:pt idx="74">
                  <c:v>494.03</c:v>
                </c:pt>
                <c:pt idx="75">
                  <c:v>494.005</c:v>
                </c:pt>
                <c:pt idx="76">
                  <c:v>494</c:v>
                </c:pt>
                <c:pt idx="77">
                  <c:v>493.99</c:v>
                </c:pt>
                <c:pt idx="78">
                  <c:v>493.95</c:v>
                </c:pt>
                <c:pt idx="79">
                  <c:v>493.91</c:v>
                </c:pt>
                <c:pt idx="80">
                  <c:v>493.9</c:v>
                </c:pt>
                <c:pt idx="81">
                  <c:v>494</c:v>
                </c:pt>
                <c:pt idx="82">
                  <c:v>494.56</c:v>
                </c:pt>
                <c:pt idx="83">
                  <c:v>495</c:v>
                </c:pt>
                <c:pt idx="84">
                  <c:v>495.16500000000002</c:v>
                </c:pt>
                <c:pt idx="85">
                  <c:v>495.27</c:v>
                </c:pt>
                <c:pt idx="86">
                  <c:v>495.37</c:v>
                </c:pt>
                <c:pt idx="87">
                  <c:v>495.66</c:v>
                </c:pt>
                <c:pt idx="88">
                  <c:v>495.97500000000002</c:v>
                </c:pt>
                <c:pt idx="89">
                  <c:v>496.4</c:v>
                </c:pt>
                <c:pt idx="90">
                  <c:v>496.7</c:v>
                </c:pt>
                <c:pt idx="91">
                  <c:v>496.9</c:v>
                </c:pt>
                <c:pt idx="92">
                  <c:v>496.94</c:v>
                </c:pt>
                <c:pt idx="93">
                  <c:v>497.09</c:v>
                </c:pt>
                <c:pt idx="94">
                  <c:v>497.15499999999997</c:v>
                </c:pt>
                <c:pt idx="95">
                  <c:v>497.2</c:v>
                </c:pt>
                <c:pt idx="96">
                  <c:v>497.21499999999997</c:v>
                </c:pt>
                <c:pt idx="97">
                  <c:v>497.23</c:v>
                </c:pt>
                <c:pt idx="98">
                  <c:v>497.22500000000002</c:v>
                </c:pt>
                <c:pt idx="99">
                  <c:v>497.3</c:v>
                </c:pt>
                <c:pt idx="100">
                  <c:v>497.21499999999997</c:v>
                </c:pt>
                <c:pt idx="101">
                  <c:v>497.20499999999998</c:v>
                </c:pt>
                <c:pt idx="102">
                  <c:v>497.23</c:v>
                </c:pt>
                <c:pt idx="103">
                  <c:v>497.22</c:v>
                </c:pt>
                <c:pt idx="104">
                  <c:v>497.255</c:v>
                </c:pt>
                <c:pt idx="105">
                  <c:v>497.255</c:v>
                </c:pt>
                <c:pt idx="106">
                  <c:v>497.23</c:v>
                </c:pt>
                <c:pt idx="107">
                  <c:v>497.15</c:v>
                </c:pt>
                <c:pt idx="108">
                  <c:v>497.25</c:v>
                </c:pt>
                <c:pt idx="109">
                  <c:v>497.245</c:v>
                </c:pt>
                <c:pt idx="110">
                  <c:v>497.19</c:v>
                </c:pt>
                <c:pt idx="111">
                  <c:v>497.2</c:v>
                </c:pt>
                <c:pt idx="112">
                  <c:v>497.1</c:v>
                </c:pt>
                <c:pt idx="113">
                  <c:v>497.2</c:v>
                </c:pt>
                <c:pt idx="114">
                  <c:v>497.22500000000002</c:v>
                </c:pt>
                <c:pt idx="115">
                  <c:v>497.245</c:v>
                </c:pt>
                <c:pt idx="116">
                  <c:v>497.26</c:v>
                </c:pt>
                <c:pt idx="117">
                  <c:v>497.31</c:v>
                </c:pt>
                <c:pt idx="118">
                  <c:v>497.34500000000003</c:v>
                </c:pt>
                <c:pt idx="119">
                  <c:v>497.32</c:v>
                </c:pt>
                <c:pt idx="120">
                  <c:v>497.315</c:v>
                </c:pt>
                <c:pt idx="121">
                  <c:v>497.33</c:v>
                </c:pt>
                <c:pt idx="122">
                  <c:v>497.33</c:v>
                </c:pt>
                <c:pt idx="123">
                  <c:v>497.33</c:v>
                </c:pt>
                <c:pt idx="124">
                  <c:v>497.33</c:v>
                </c:pt>
                <c:pt idx="125">
                  <c:v>497.33</c:v>
                </c:pt>
                <c:pt idx="126">
                  <c:v>497.33</c:v>
                </c:pt>
                <c:pt idx="127">
                  <c:v>497.33</c:v>
                </c:pt>
                <c:pt idx="128">
                  <c:v>497.33</c:v>
                </c:pt>
                <c:pt idx="129">
                  <c:v>497.33</c:v>
                </c:pt>
                <c:pt idx="130">
                  <c:v>497.33</c:v>
                </c:pt>
                <c:pt idx="131">
                  <c:v>497.33</c:v>
                </c:pt>
                <c:pt idx="132">
                  <c:v>497.33</c:v>
                </c:pt>
                <c:pt idx="133">
                  <c:v>497.33</c:v>
                </c:pt>
                <c:pt idx="134">
                  <c:v>497.33</c:v>
                </c:pt>
                <c:pt idx="135">
                  <c:v>497.33</c:v>
                </c:pt>
                <c:pt idx="136">
                  <c:v>497.33</c:v>
                </c:pt>
                <c:pt idx="137">
                  <c:v>497.33</c:v>
                </c:pt>
                <c:pt idx="138">
                  <c:v>497.33</c:v>
                </c:pt>
                <c:pt idx="139">
                  <c:v>497.33</c:v>
                </c:pt>
                <c:pt idx="140">
                  <c:v>497.33</c:v>
                </c:pt>
                <c:pt idx="141">
                  <c:v>497.33</c:v>
                </c:pt>
                <c:pt idx="142">
                  <c:v>497.33</c:v>
                </c:pt>
                <c:pt idx="143">
                  <c:v>497.33</c:v>
                </c:pt>
                <c:pt idx="144">
                  <c:v>497.33</c:v>
                </c:pt>
                <c:pt idx="145">
                  <c:v>497.33</c:v>
                </c:pt>
                <c:pt idx="146">
                  <c:v>497.33</c:v>
                </c:pt>
                <c:pt idx="147">
                  <c:v>497.33</c:v>
                </c:pt>
                <c:pt idx="148">
                  <c:v>497.33</c:v>
                </c:pt>
                <c:pt idx="149">
                  <c:v>497.33</c:v>
                </c:pt>
                <c:pt idx="150">
                  <c:v>497.33</c:v>
                </c:pt>
                <c:pt idx="151">
                  <c:v>497.33</c:v>
                </c:pt>
                <c:pt idx="152">
                  <c:v>497.33</c:v>
                </c:pt>
              </c:numCache>
            </c:numRef>
          </c:xVal>
          <c:yVal>
            <c:numRef>
              <c:f>Ujjani!$C$10:$C$162</c:f>
              <c:numCache>
                <c:formatCode>0.00</c:formatCode>
                <c:ptCount val="153"/>
                <c:pt idx="0">
                  <c:v>1341.26</c:v>
                </c:pt>
                <c:pt idx="1">
                  <c:v>1336.66</c:v>
                </c:pt>
                <c:pt idx="2">
                  <c:v>1332.83</c:v>
                </c:pt>
                <c:pt idx="3">
                  <c:v>1335.13</c:v>
                </c:pt>
                <c:pt idx="4">
                  <c:v>1335.13</c:v>
                </c:pt>
                <c:pt idx="5">
                  <c:v>1331.29</c:v>
                </c:pt>
                <c:pt idx="6">
                  <c:v>1327.46</c:v>
                </c:pt>
                <c:pt idx="7">
                  <c:v>1323.67</c:v>
                </c:pt>
                <c:pt idx="8">
                  <c:v>1321.39</c:v>
                </c:pt>
                <c:pt idx="9">
                  <c:v>1327.46</c:v>
                </c:pt>
                <c:pt idx="10">
                  <c:v>1327.46</c:v>
                </c:pt>
                <c:pt idx="11">
                  <c:v>1327.46</c:v>
                </c:pt>
                <c:pt idx="12">
                  <c:v>1327.46</c:v>
                </c:pt>
                <c:pt idx="13">
                  <c:v>1328.99</c:v>
                </c:pt>
                <c:pt idx="14">
                  <c:v>1338.96</c:v>
                </c:pt>
                <c:pt idx="15">
                  <c:v>1343.66</c:v>
                </c:pt>
                <c:pt idx="16">
                  <c:v>1350.53</c:v>
                </c:pt>
                <c:pt idx="17">
                  <c:v>1362.97</c:v>
                </c:pt>
                <c:pt idx="18">
                  <c:v>1372.35</c:v>
                </c:pt>
                <c:pt idx="19">
                  <c:v>1377.07</c:v>
                </c:pt>
                <c:pt idx="20">
                  <c:v>1381.81</c:v>
                </c:pt>
                <c:pt idx="21">
                  <c:v>1384.97</c:v>
                </c:pt>
                <c:pt idx="22">
                  <c:v>1388.12</c:v>
                </c:pt>
                <c:pt idx="23">
                  <c:v>1389.7</c:v>
                </c:pt>
                <c:pt idx="24">
                  <c:v>1389.7</c:v>
                </c:pt>
                <c:pt idx="25">
                  <c:v>1388.12</c:v>
                </c:pt>
                <c:pt idx="26">
                  <c:v>1386.55</c:v>
                </c:pt>
                <c:pt idx="27">
                  <c:v>1385.76</c:v>
                </c:pt>
                <c:pt idx="28">
                  <c:v>1384.97</c:v>
                </c:pt>
                <c:pt idx="29">
                  <c:v>1397.68</c:v>
                </c:pt>
                <c:pt idx="30">
                  <c:v>1413.7</c:v>
                </c:pt>
                <c:pt idx="31">
                  <c:v>1446.22</c:v>
                </c:pt>
                <c:pt idx="32">
                  <c:v>1474.34</c:v>
                </c:pt>
                <c:pt idx="33">
                  <c:v>1494.48</c:v>
                </c:pt>
                <c:pt idx="34">
                  <c:v>1511.4</c:v>
                </c:pt>
                <c:pt idx="35">
                  <c:v>1523.33</c:v>
                </c:pt>
                <c:pt idx="36">
                  <c:v>1531.92</c:v>
                </c:pt>
                <c:pt idx="37">
                  <c:v>1538.79</c:v>
                </c:pt>
                <c:pt idx="38">
                  <c:v>1547.46</c:v>
                </c:pt>
                <c:pt idx="39">
                  <c:v>1549.19</c:v>
                </c:pt>
                <c:pt idx="40">
                  <c:v>1553.53</c:v>
                </c:pt>
                <c:pt idx="41">
                  <c:v>1556.13</c:v>
                </c:pt>
                <c:pt idx="42">
                  <c:v>1555.26</c:v>
                </c:pt>
                <c:pt idx="43">
                  <c:v>1555.26</c:v>
                </c:pt>
                <c:pt idx="44">
                  <c:v>1553.53</c:v>
                </c:pt>
                <c:pt idx="45">
                  <c:v>1591.29</c:v>
                </c:pt>
                <c:pt idx="46">
                  <c:v>1656.17</c:v>
                </c:pt>
                <c:pt idx="47">
                  <c:v>1702.58</c:v>
                </c:pt>
                <c:pt idx="48">
                  <c:v>1746.32</c:v>
                </c:pt>
                <c:pt idx="49">
                  <c:v>1796.89</c:v>
                </c:pt>
                <c:pt idx="50">
                  <c:v>1836.66</c:v>
                </c:pt>
                <c:pt idx="51">
                  <c:v>1885.4</c:v>
                </c:pt>
                <c:pt idx="52">
                  <c:v>1979.68</c:v>
                </c:pt>
                <c:pt idx="53">
                  <c:v>2125.02</c:v>
                </c:pt>
                <c:pt idx="54">
                  <c:v>2217.4899999999998</c:v>
                </c:pt>
                <c:pt idx="55">
                  <c:v>2289.04</c:v>
                </c:pt>
                <c:pt idx="56">
                  <c:v>2335.5100000000002</c:v>
                </c:pt>
                <c:pt idx="57">
                  <c:v>2377.83</c:v>
                </c:pt>
                <c:pt idx="58">
                  <c:v>2413.27</c:v>
                </c:pt>
                <c:pt idx="59">
                  <c:v>2477.7399999999998</c:v>
                </c:pt>
                <c:pt idx="60">
                  <c:v>2530.4699999999998</c:v>
                </c:pt>
                <c:pt idx="61">
                  <c:v>2563.9699999999998</c:v>
                </c:pt>
                <c:pt idx="62">
                  <c:v>2570.7199999999998</c:v>
                </c:pt>
                <c:pt idx="63">
                  <c:v>2568.02</c:v>
                </c:pt>
                <c:pt idx="64">
                  <c:v>2568.02</c:v>
                </c:pt>
                <c:pt idx="65">
                  <c:v>2557.2199999999998</c:v>
                </c:pt>
                <c:pt idx="66">
                  <c:v>2554.5500000000002</c:v>
                </c:pt>
                <c:pt idx="67">
                  <c:v>2546.52</c:v>
                </c:pt>
                <c:pt idx="68">
                  <c:v>2537.16</c:v>
                </c:pt>
                <c:pt idx="69">
                  <c:v>2527.8200000000002</c:v>
                </c:pt>
                <c:pt idx="70">
                  <c:v>2522.5300000000002</c:v>
                </c:pt>
                <c:pt idx="71">
                  <c:v>2514.58</c:v>
                </c:pt>
                <c:pt idx="72">
                  <c:v>2503.98</c:v>
                </c:pt>
                <c:pt idx="73">
                  <c:v>2493.48</c:v>
                </c:pt>
                <c:pt idx="74">
                  <c:v>2485.61</c:v>
                </c:pt>
                <c:pt idx="75">
                  <c:v>2479.0500000000002</c:v>
                </c:pt>
                <c:pt idx="76">
                  <c:v>2477.7399999999998</c:v>
                </c:pt>
                <c:pt idx="77">
                  <c:v>2475.14</c:v>
                </c:pt>
                <c:pt idx="78">
                  <c:v>2464.7399999999998</c:v>
                </c:pt>
                <c:pt idx="79">
                  <c:v>2454.34</c:v>
                </c:pt>
                <c:pt idx="80">
                  <c:v>2451.7399999999998</c:v>
                </c:pt>
                <c:pt idx="81">
                  <c:v>2477.7399999999998</c:v>
                </c:pt>
                <c:pt idx="82">
                  <c:v>2627.99</c:v>
                </c:pt>
                <c:pt idx="83">
                  <c:v>2751.63</c:v>
                </c:pt>
                <c:pt idx="84">
                  <c:v>2799.32</c:v>
                </c:pt>
                <c:pt idx="85">
                  <c:v>2830</c:v>
                </c:pt>
                <c:pt idx="86">
                  <c:v>2859.47</c:v>
                </c:pt>
                <c:pt idx="87">
                  <c:v>2946.38</c:v>
                </c:pt>
                <c:pt idx="88">
                  <c:v>3043.18</c:v>
                </c:pt>
                <c:pt idx="89">
                  <c:v>3178.08</c:v>
                </c:pt>
                <c:pt idx="90">
                  <c:v>3276.52</c:v>
                </c:pt>
                <c:pt idx="91">
                  <c:v>3343.62</c:v>
                </c:pt>
                <c:pt idx="92">
                  <c:v>3357.15</c:v>
                </c:pt>
                <c:pt idx="93">
                  <c:v>3408.18</c:v>
                </c:pt>
                <c:pt idx="94">
                  <c:v>3430.52</c:v>
                </c:pt>
                <c:pt idx="95">
                  <c:v>3446.01</c:v>
                </c:pt>
                <c:pt idx="96">
                  <c:v>3451.22</c:v>
                </c:pt>
                <c:pt idx="97">
                  <c:v>3456.42</c:v>
                </c:pt>
                <c:pt idx="98">
                  <c:v>3454.69</c:v>
                </c:pt>
                <c:pt idx="99">
                  <c:v>3480.72</c:v>
                </c:pt>
                <c:pt idx="100">
                  <c:v>3451.22</c:v>
                </c:pt>
                <c:pt idx="101">
                  <c:v>3447.75</c:v>
                </c:pt>
                <c:pt idx="102">
                  <c:v>3456.42</c:v>
                </c:pt>
                <c:pt idx="103">
                  <c:v>3452.95</c:v>
                </c:pt>
                <c:pt idx="104">
                  <c:v>3465.1</c:v>
                </c:pt>
                <c:pt idx="105">
                  <c:v>3465.1</c:v>
                </c:pt>
                <c:pt idx="106">
                  <c:v>3456.42</c:v>
                </c:pt>
                <c:pt idx="107">
                  <c:v>3428.8</c:v>
                </c:pt>
                <c:pt idx="108">
                  <c:v>3463.36</c:v>
                </c:pt>
                <c:pt idx="109">
                  <c:v>3461.63</c:v>
                </c:pt>
                <c:pt idx="110">
                  <c:v>3442.57</c:v>
                </c:pt>
                <c:pt idx="111">
                  <c:v>3446.01</c:v>
                </c:pt>
                <c:pt idx="112">
                  <c:v>3411.59</c:v>
                </c:pt>
                <c:pt idx="113">
                  <c:v>3446.01</c:v>
                </c:pt>
                <c:pt idx="114">
                  <c:v>3454.69</c:v>
                </c:pt>
                <c:pt idx="115">
                  <c:v>3461.63</c:v>
                </c:pt>
                <c:pt idx="116">
                  <c:v>3466.84</c:v>
                </c:pt>
                <c:pt idx="117">
                  <c:v>3484.22</c:v>
                </c:pt>
                <c:pt idx="118">
                  <c:v>3496.46</c:v>
                </c:pt>
                <c:pt idx="119">
                  <c:v>3487.71</c:v>
                </c:pt>
                <c:pt idx="120">
                  <c:v>3485.97</c:v>
                </c:pt>
                <c:pt idx="121">
                  <c:v>3491.21</c:v>
                </c:pt>
                <c:pt idx="122">
                  <c:v>3491.21</c:v>
                </c:pt>
                <c:pt idx="123">
                  <c:v>3491.21</c:v>
                </c:pt>
                <c:pt idx="124">
                  <c:v>3491.21</c:v>
                </c:pt>
                <c:pt idx="125">
                  <c:v>3491.21</c:v>
                </c:pt>
                <c:pt idx="126">
                  <c:v>3491.21</c:v>
                </c:pt>
                <c:pt idx="127">
                  <c:v>3491.21</c:v>
                </c:pt>
                <c:pt idx="128">
                  <c:v>3491.21</c:v>
                </c:pt>
                <c:pt idx="129">
                  <c:v>3491.21</c:v>
                </c:pt>
                <c:pt idx="130">
                  <c:v>3491.21</c:v>
                </c:pt>
                <c:pt idx="131">
                  <c:v>3491.21</c:v>
                </c:pt>
                <c:pt idx="132">
                  <c:v>3491.21</c:v>
                </c:pt>
                <c:pt idx="133">
                  <c:v>3491.21</c:v>
                </c:pt>
                <c:pt idx="134">
                  <c:v>3491.21</c:v>
                </c:pt>
                <c:pt idx="135">
                  <c:v>3491.21</c:v>
                </c:pt>
                <c:pt idx="136">
                  <c:v>3491.21</c:v>
                </c:pt>
                <c:pt idx="137">
                  <c:v>3491.21</c:v>
                </c:pt>
                <c:pt idx="138">
                  <c:v>3491.21</c:v>
                </c:pt>
                <c:pt idx="139">
                  <c:v>3491.21</c:v>
                </c:pt>
                <c:pt idx="140">
                  <c:v>3491.21</c:v>
                </c:pt>
                <c:pt idx="141">
                  <c:v>3491.21</c:v>
                </c:pt>
                <c:pt idx="142">
                  <c:v>3491.21</c:v>
                </c:pt>
                <c:pt idx="143">
                  <c:v>3491.21</c:v>
                </c:pt>
                <c:pt idx="144">
                  <c:v>3491.21</c:v>
                </c:pt>
                <c:pt idx="145">
                  <c:v>3491.21</c:v>
                </c:pt>
                <c:pt idx="146">
                  <c:v>3491.21</c:v>
                </c:pt>
                <c:pt idx="147">
                  <c:v>3491.21</c:v>
                </c:pt>
                <c:pt idx="148">
                  <c:v>3491.21</c:v>
                </c:pt>
                <c:pt idx="149">
                  <c:v>3491.21</c:v>
                </c:pt>
                <c:pt idx="150">
                  <c:v>3491.21</c:v>
                </c:pt>
                <c:pt idx="151">
                  <c:v>3491.21</c:v>
                </c:pt>
                <c:pt idx="152">
                  <c:v>3491.21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2-4729-9804-E01EE376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11504"/>
        <c:axId val="747404848"/>
      </c:scatterChart>
      <c:valAx>
        <c:axId val="7474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04848"/>
        <c:crosses val="autoZero"/>
        <c:crossBetween val="midCat"/>
      </c:valAx>
      <c:valAx>
        <c:axId val="7474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Yedgaon!$B$11:$B$163</c:f>
              <c:numCache>
                <c:formatCode>0.00</c:formatCode>
                <c:ptCount val="153"/>
                <c:pt idx="0">
                  <c:v>636.05999999999995</c:v>
                </c:pt>
                <c:pt idx="1">
                  <c:v>636.01</c:v>
                </c:pt>
                <c:pt idx="2">
                  <c:v>635.99</c:v>
                </c:pt>
                <c:pt idx="3">
                  <c:v>636.04</c:v>
                </c:pt>
                <c:pt idx="4">
                  <c:v>636.03</c:v>
                </c:pt>
                <c:pt idx="5">
                  <c:v>636.03</c:v>
                </c:pt>
                <c:pt idx="6">
                  <c:v>636.01</c:v>
                </c:pt>
                <c:pt idx="7">
                  <c:v>635.99</c:v>
                </c:pt>
                <c:pt idx="8">
                  <c:v>635.97</c:v>
                </c:pt>
                <c:pt idx="9">
                  <c:v>635.94000000000005</c:v>
                </c:pt>
                <c:pt idx="10">
                  <c:v>635.91999999999996</c:v>
                </c:pt>
                <c:pt idx="11">
                  <c:v>635.89</c:v>
                </c:pt>
                <c:pt idx="12">
                  <c:v>635.92999999999995</c:v>
                </c:pt>
                <c:pt idx="13">
                  <c:v>635.92999999999995</c:v>
                </c:pt>
                <c:pt idx="14">
                  <c:v>635.92999999999995</c:v>
                </c:pt>
                <c:pt idx="15">
                  <c:v>635.92999999999995</c:v>
                </c:pt>
                <c:pt idx="16">
                  <c:v>635.91999999999996</c:v>
                </c:pt>
                <c:pt idx="17">
                  <c:v>635.91999999999996</c:v>
                </c:pt>
                <c:pt idx="18">
                  <c:v>635.91999999999996</c:v>
                </c:pt>
                <c:pt idx="19">
                  <c:v>635.9</c:v>
                </c:pt>
                <c:pt idx="20">
                  <c:v>635.88</c:v>
                </c:pt>
                <c:pt idx="21">
                  <c:v>635.86</c:v>
                </c:pt>
                <c:pt idx="22">
                  <c:v>635.84</c:v>
                </c:pt>
                <c:pt idx="23">
                  <c:v>635.83000000000004</c:v>
                </c:pt>
                <c:pt idx="24">
                  <c:v>635.87</c:v>
                </c:pt>
                <c:pt idx="25">
                  <c:v>635.89</c:v>
                </c:pt>
                <c:pt idx="26">
                  <c:v>635.9</c:v>
                </c:pt>
                <c:pt idx="27">
                  <c:v>635.91</c:v>
                </c:pt>
                <c:pt idx="28">
                  <c:v>635.94000000000005</c:v>
                </c:pt>
                <c:pt idx="29">
                  <c:v>635.97</c:v>
                </c:pt>
                <c:pt idx="30">
                  <c:v>636</c:v>
                </c:pt>
                <c:pt idx="31">
                  <c:v>636.08000000000004</c:v>
                </c:pt>
                <c:pt idx="32">
                  <c:v>636.21</c:v>
                </c:pt>
                <c:pt idx="33">
                  <c:v>636.29</c:v>
                </c:pt>
                <c:pt idx="34">
                  <c:v>636.33000000000004</c:v>
                </c:pt>
                <c:pt idx="35">
                  <c:v>636.35</c:v>
                </c:pt>
                <c:pt idx="36">
                  <c:v>636.37</c:v>
                </c:pt>
                <c:pt idx="37">
                  <c:v>636.39</c:v>
                </c:pt>
                <c:pt idx="38">
                  <c:v>636.4</c:v>
                </c:pt>
                <c:pt idx="39">
                  <c:v>636.39</c:v>
                </c:pt>
                <c:pt idx="40">
                  <c:v>636.39</c:v>
                </c:pt>
                <c:pt idx="41">
                  <c:v>636.38</c:v>
                </c:pt>
                <c:pt idx="42">
                  <c:v>636.37</c:v>
                </c:pt>
                <c:pt idx="43">
                  <c:v>636.41</c:v>
                </c:pt>
                <c:pt idx="44">
                  <c:v>638.07000000000005</c:v>
                </c:pt>
                <c:pt idx="45">
                  <c:v>639.05999999999995</c:v>
                </c:pt>
                <c:pt idx="46">
                  <c:v>639.74</c:v>
                </c:pt>
                <c:pt idx="47">
                  <c:v>640.20000000000005</c:v>
                </c:pt>
                <c:pt idx="48">
                  <c:v>640.58000000000004</c:v>
                </c:pt>
                <c:pt idx="49">
                  <c:v>640.61</c:v>
                </c:pt>
                <c:pt idx="50">
                  <c:v>640.77</c:v>
                </c:pt>
                <c:pt idx="51">
                  <c:v>641</c:v>
                </c:pt>
                <c:pt idx="52">
                  <c:v>640.62</c:v>
                </c:pt>
                <c:pt idx="53">
                  <c:v>640.96</c:v>
                </c:pt>
                <c:pt idx="54">
                  <c:v>640.96</c:v>
                </c:pt>
                <c:pt idx="55">
                  <c:v>640.73</c:v>
                </c:pt>
                <c:pt idx="56">
                  <c:v>640.9</c:v>
                </c:pt>
                <c:pt idx="57">
                  <c:v>640.79999999999995</c:v>
                </c:pt>
                <c:pt idx="58">
                  <c:v>640.67999999999995</c:v>
                </c:pt>
                <c:pt idx="59">
                  <c:v>640.66999999999996</c:v>
                </c:pt>
                <c:pt idx="60">
                  <c:v>640.66999999999996</c:v>
                </c:pt>
                <c:pt idx="61">
                  <c:v>640.62</c:v>
                </c:pt>
                <c:pt idx="62">
                  <c:v>640.53</c:v>
                </c:pt>
                <c:pt idx="63">
                  <c:v>640.41</c:v>
                </c:pt>
                <c:pt idx="64">
                  <c:v>640.29999999999995</c:v>
                </c:pt>
                <c:pt idx="65">
                  <c:v>640.22</c:v>
                </c:pt>
                <c:pt idx="66">
                  <c:v>640.11</c:v>
                </c:pt>
                <c:pt idx="67">
                  <c:v>639.99</c:v>
                </c:pt>
                <c:pt idx="68">
                  <c:v>639.83000000000004</c:v>
                </c:pt>
                <c:pt idx="69">
                  <c:v>639.65</c:v>
                </c:pt>
                <c:pt idx="70">
                  <c:v>639.48</c:v>
                </c:pt>
                <c:pt idx="71">
                  <c:v>639.30999999999995</c:v>
                </c:pt>
                <c:pt idx="72">
                  <c:v>639.14</c:v>
                </c:pt>
                <c:pt idx="73">
                  <c:v>638.96</c:v>
                </c:pt>
                <c:pt idx="74">
                  <c:v>638.78</c:v>
                </c:pt>
                <c:pt idx="75">
                  <c:v>638.66999999999996</c:v>
                </c:pt>
                <c:pt idx="76">
                  <c:v>638.55999999999995</c:v>
                </c:pt>
                <c:pt idx="77">
                  <c:v>638.41</c:v>
                </c:pt>
                <c:pt idx="78">
                  <c:v>638.25</c:v>
                </c:pt>
                <c:pt idx="79">
                  <c:v>638.1</c:v>
                </c:pt>
                <c:pt idx="80">
                  <c:v>637.95000000000005</c:v>
                </c:pt>
                <c:pt idx="81">
                  <c:v>638.58000000000004</c:v>
                </c:pt>
                <c:pt idx="82">
                  <c:v>639.05999999999995</c:v>
                </c:pt>
                <c:pt idx="83">
                  <c:v>639.15</c:v>
                </c:pt>
                <c:pt idx="84">
                  <c:v>639.14</c:v>
                </c:pt>
                <c:pt idx="85">
                  <c:v>639.12</c:v>
                </c:pt>
                <c:pt idx="86">
                  <c:v>639.15</c:v>
                </c:pt>
                <c:pt idx="87">
                  <c:v>639.22</c:v>
                </c:pt>
                <c:pt idx="88">
                  <c:v>639.33000000000004</c:v>
                </c:pt>
                <c:pt idx="89">
                  <c:v>639.46</c:v>
                </c:pt>
                <c:pt idx="90">
                  <c:v>639.58000000000004</c:v>
                </c:pt>
                <c:pt idx="91">
                  <c:v>639.84</c:v>
                </c:pt>
                <c:pt idx="92">
                  <c:v>639.99</c:v>
                </c:pt>
                <c:pt idx="93">
                  <c:v>640.05999999999995</c:v>
                </c:pt>
                <c:pt idx="94">
                  <c:v>640.11</c:v>
                </c:pt>
                <c:pt idx="95">
                  <c:v>640.14</c:v>
                </c:pt>
                <c:pt idx="96">
                  <c:v>640.14</c:v>
                </c:pt>
                <c:pt idx="97">
                  <c:v>640.1</c:v>
                </c:pt>
                <c:pt idx="98">
                  <c:v>640.12</c:v>
                </c:pt>
                <c:pt idx="99">
                  <c:v>640.16999999999996</c:v>
                </c:pt>
                <c:pt idx="100">
                  <c:v>640.22</c:v>
                </c:pt>
                <c:pt idx="101">
                  <c:v>640.29999999999995</c:v>
                </c:pt>
                <c:pt idx="102">
                  <c:v>640.41</c:v>
                </c:pt>
                <c:pt idx="103">
                  <c:v>640.51</c:v>
                </c:pt>
                <c:pt idx="104">
                  <c:v>640.61</c:v>
                </c:pt>
                <c:pt idx="105">
                  <c:v>641</c:v>
                </c:pt>
                <c:pt idx="106">
                  <c:v>640.9</c:v>
                </c:pt>
                <c:pt idx="107">
                  <c:v>640.82000000000005</c:v>
                </c:pt>
                <c:pt idx="108">
                  <c:v>640.73</c:v>
                </c:pt>
                <c:pt idx="109">
                  <c:v>640.67999999999995</c:v>
                </c:pt>
                <c:pt idx="110">
                  <c:v>640.62</c:v>
                </c:pt>
                <c:pt idx="111">
                  <c:v>640.65</c:v>
                </c:pt>
                <c:pt idx="112">
                  <c:v>640.75</c:v>
                </c:pt>
                <c:pt idx="113">
                  <c:v>640.85</c:v>
                </c:pt>
                <c:pt idx="114">
                  <c:v>640.9</c:v>
                </c:pt>
                <c:pt idx="115">
                  <c:v>640.91999999999996</c:v>
                </c:pt>
                <c:pt idx="116">
                  <c:v>640.94000000000005</c:v>
                </c:pt>
                <c:pt idx="117">
                  <c:v>640.95000000000005</c:v>
                </c:pt>
                <c:pt idx="118">
                  <c:v>640.96</c:v>
                </c:pt>
                <c:pt idx="119">
                  <c:v>640.95000000000005</c:v>
                </c:pt>
                <c:pt idx="120">
                  <c:v>640.99</c:v>
                </c:pt>
                <c:pt idx="121">
                  <c:v>641</c:v>
                </c:pt>
                <c:pt idx="122">
                  <c:v>640.99</c:v>
                </c:pt>
                <c:pt idx="123">
                  <c:v>640.99</c:v>
                </c:pt>
                <c:pt idx="124">
                  <c:v>640.99</c:v>
                </c:pt>
                <c:pt idx="125">
                  <c:v>640.99</c:v>
                </c:pt>
                <c:pt idx="126">
                  <c:v>640.99</c:v>
                </c:pt>
                <c:pt idx="127">
                  <c:v>640.99</c:v>
                </c:pt>
                <c:pt idx="128">
                  <c:v>640.99</c:v>
                </c:pt>
                <c:pt idx="129">
                  <c:v>640.99</c:v>
                </c:pt>
                <c:pt idx="130">
                  <c:v>640.99</c:v>
                </c:pt>
                <c:pt idx="131">
                  <c:v>640.99</c:v>
                </c:pt>
                <c:pt idx="132">
                  <c:v>640.94000000000005</c:v>
                </c:pt>
                <c:pt idx="133">
                  <c:v>640.97</c:v>
                </c:pt>
                <c:pt idx="134">
                  <c:v>640.94000000000005</c:v>
                </c:pt>
                <c:pt idx="135">
                  <c:v>641</c:v>
                </c:pt>
                <c:pt idx="136">
                  <c:v>641</c:v>
                </c:pt>
                <c:pt idx="137">
                  <c:v>641</c:v>
                </c:pt>
                <c:pt idx="138">
                  <c:v>640.98</c:v>
                </c:pt>
                <c:pt idx="139">
                  <c:v>641</c:v>
                </c:pt>
                <c:pt idx="140">
                  <c:v>641</c:v>
                </c:pt>
                <c:pt idx="141">
                  <c:v>641</c:v>
                </c:pt>
                <c:pt idx="142">
                  <c:v>641</c:v>
                </c:pt>
                <c:pt idx="143">
                  <c:v>641</c:v>
                </c:pt>
                <c:pt idx="144">
                  <c:v>641</c:v>
                </c:pt>
                <c:pt idx="145">
                  <c:v>641</c:v>
                </c:pt>
                <c:pt idx="146">
                  <c:v>641</c:v>
                </c:pt>
                <c:pt idx="147">
                  <c:v>641</c:v>
                </c:pt>
                <c:pt idx="148">
                  <c:v>641</c:v>
                </c:pt>
                <c:pt idx="149">
                  <c:v>641</c:v>
                </c:pt>
                <c:pt idx="150">
                  <c:v>641</c:v>
                </c:pt>
                <c:pt idx="151">
                  <c:v>641</c:v>
                </c:pt>
                <c:pt idx="152">
                  <c:v>641</c:v>
                </c:pt>
              </c:numCache>
            </c:numRef>
          </c:xVal>
          <c:yVal>
            <c:numRef>
              <c:f>Yedgaon!$D$11:$D$163</c:f>
              <c:numCache>
                <c:formatCode>0.00</c:formatCode>
                <c:ptCount val="153"/>
                <c:pt idx="0">
                  <c:v>8.9600000000000009</c:v>
                </c:pt>
                <c:pt idx="1">
                  <c:v>8.57</c:v>
                </c:pt>
                <c:pt idx="2">
                  <c:v>8.43</c:v>
                </c:pt>
                <c:pt idx="3">
                  <c:v>8.8000000000000007</c:v>
                </c:pt>
                <c:pt idx="4">
                  <c:v>8.7199999999999989</c:v>
                </c:pt>
                <c:pt idx="5">
                  <c:v>8.7199999999999989</c:v>
                </c:pt>
                <c:pt idx="6">
                  <c:v>8.57</c:v>
                </c:pt>
                <c:pt idx="7">
                  <c:v>8.43</c:v>
                </c:pt>
                <c:pt idx="8">
                  <c:v>8.32</c:v>
                </c:pt>
                <c:pt idx="9">
                  <c:v>8.1499999999999986</c:v>
                </c:pt>
                <c:pt idx="10">
                  <c:v>8.0399999999999991</c:v>
                </c:pt>
                <c:pt idx="11">
                  <c:v>7.870000000000001</c:v>
                </c:pt>
                <c:pt idx="12">
                  <c:v>8.09</c:v>
                </c:pt>
                <c:pt idx="13">
                  <c:v>8.09</c:v>
                </c:pt>
                <c:pt idx="14">
                  <c:v>8.09</c:v>
                </c:pt>
                <c:pt idx="15">
                  <c:v>8.09</c:v>
                </c:pt>
                <c:pt idx="16">
                  <c:v>8.0399999999999991</c:v>
                </c:pt>
                <c:pt idx="17">
                  <c:v>8.0399999999999991</c:v>
                </c:pt>
                <c:pt idx="18">
                  <c:v>8.0399999999999991</c:v>
                </c:pt>
                <c:pt idx="19">
                  <c:v>7.9199999999999982</c:v>
                </c:pt>
                <c:pt idx="20">
                  <c:v>7.8099999999999987</c:v>
                </c:pt>
                <c:pt idx="21">
                  <c:v>7.6999999999999993</c:v>
                </c:pt>
                <c:pt idx="22">
                  <c:v>7.5799999999999983</c:v>
                </c:pt>
                <c:pt idx="23">
                  <c:v>7.5300000000000011</c:v>
                </c:pt>
                <c:pt idx="24">
                  <c:v>7.75</c:v>
                </c:pt>
                <c:pt idx="25">
                  <c:v>7.870000000000001</c:v>
                </c:pt>
                <c:pt idx="26">
                  <c:v>7.9199999999999982</c:v>
                </c:pt>
                <c:pt idx="27">
                  <c:v>7.98</c:v>
                </c:pt>
                <c:pt idx="28">
                  <c:v>8.1499999999999986</c:v>
                </c:pt>
                <c:pt idx="29">
                  <c:v>8.32</c:v>
                </c:pt>
                <c:pt idx="30">
                  <c:v>8.4899999999999984</c:v>
                </c:pt>
                <c:pt idx="31">
                  <c:v>9.11</c:v>
                </c:pt>
                <c:pt idx="32">
                  <c:v>10.120000000000001</c:v>
                </c:pt>
                <c:pt idx="33">
                  <c:v>10.75</c:v>
                </c:pt>
                <c:pt idx="34">
                  <c:v>11.059999999999999</c:v>
                </c:pt>
                <c:pt idx="35">
                  <c:v>11.219999999999999</c:v>
                </c:pt>
                <c:pt idx="36">
                  <c:v>11.370000000000001</c:v>
                </c:pt>
                <c:pt idx="37">
                  <c:v>11.52</c:v>
                </c:pt>
                <c:pt idx="38">
                  <c:v>11.600000000000001</c:v>
                </c:pt>
                <c:pt idx="39">
                  <c:v>11.52</c:v>
                </c:pt>
                <c:pt idx="40">
                  <c:v>11.52</c:v>
                </c:pt>
                <c:pt idx="41">
                  <c:v>11.45</c:v>
                </c:pt>
                <c:pt idx="42">
                  <c:v>11.370000000000001</c:v>
                </c:pt>
                <c:pt idx="43">
                  <c:v>11.68</c:v>
                </c:pt>
                <c:pt idx="44">
                  <c:v>26.419999999999998</c:v>
                </c:pt>
                <c:pt idx="45">
                  <c:v>39.900000000000006</c:v>
                </c:pt>
                <c:pt idx="46">
                  <c:v>50.97</c:v>
                </c:pt>
                <c:pt idx="47">
                  <c:v>60.02000000000001</c:v>
                </c:pt>
                <c:pt idx="48">
                  <c:v>69.16</c:v>
                </c:pt>
                <c:pt idx="49">
                  <c:v>69.89</c:v>
                </c:pt>
                <c:pt idx="50">
                  <c:v>73.73</c:v>
                </c:pt>
                <c:pt idx="51">
                  <c:v>79.27000000000001</c:v>
                </c:pt>
                <c:pt idx="52">
                  <c:v>70.12</c:v>
                </c:pt>
                <c:pt idx="53">
                  <c:v>78.31</c:v>
                </c:pt>
                <c:pt idx="54">
                  <c:v>78.31</c:v>
                </c:pt>
                <c:pt idx="55">
                  <c:v>72.77000000000001</c:v>
                </c:pt>
                <c:pt idx="56">
                  <c:v>76.87</c:v>
                </c:pt>
                <c:pt idx="57">
                  <c:v>74.460000000000008</c:v>
                </c:pt>
                <c:pt idx="58">
                  <c:v>71.570000000000007</c:v>
                </c:pt>
                <c:pt idx="59">
                  <c:v>71.33</c:v>
                </c:pt>
                <c:pt idx="60">
                  <c:v>71.33</c:v>
                </c:pt>
                <c:pt idx="61">
                  <c:v>70.12</c:v>
                </c:pt>
                <c:pt idx="62">
                  <c:v>67.960000000000008</c:v>
                </c:pt>
                <c:pt idx="63">
                  <c:v>65.06</c:v>
                </c:pt>
                <c:pt idx="64">
                  <c:v>62.430000000000007</c:v>
                </c:pt>
                <c:pt idx="65">
                  <c:v>60.5</c:v>
                </c:pt>
                <c:pt idx="66">
                  <c:v>57.850000000000009</c:v>
                </c:pt>
                <c:pt idx="67">
                  <c:v>55.040000000000006</c:v>
                </c:pt>
                <c:pt idx="68">
                  <c:v>52.44</c:v>
                </c:pt>
                <c:pt idx="69">
                  <c:v>49.5</c:v>
                </c:pt>
                <c:pt idx="70">
                  <c:v>46.739999999999995</c:v>
                </c:pt>
                <c:pt idx="71">
                  <c:v>43.97</c:v>
                </c:pt>
                <c:pt idx="72">
                  <c:v>41.2</c:v>
                </c:pt>
                <c:pt idx="73">
                  <c:v>38.379999999999995</c:v>
                </c:pt>
                <c:pt idx="74">
                  <c:v>35.959999999999994</c:v>
                </c:pt>
                <c:pt idx="75">
                  <c:v>34.480000000000004</c:v>
                </c:pt>
                <c:pt idx="76">
                  <c:v>33</c:v>
                </c:pt>
                <c:pt idx="77">
                  <c:v>30.99</c:v>
                </c:pt>
                <c:pt idx="78">
                  <c:v>28.84</c:v>
                </c:pt>
                <c:pt idx="79">
                  <c:v>26.819999999999997</c:v>
                </c:pt>
                <c:pt idx="80">
                  <c:v>25.01</c:v>
                </c:pt>
                <c:pt idx="81">
                  <c:v>33.269999999999996</c:v>
                </c:pt>
                <c:pt idx="82">
                  <c:v>39.900000000000006</c:v>
                </c:pt>
                <c:pt idx="83">
                  <c:v>41.370000000000005</c:v>
                </c:pt>
                <c:pt idx="84">
                  <c:v>41.2</c:v>
                </c:pt>
                <c:pt idx="85">
                  <c:v>40.879999999999995</c:v>
                </c:pt>
                <c:pt idx="86">
                  <c:v>41.370000000000005</c:v>
                </c:pt>
                <c:pt idx="87">
                  <c:v>42.510000000000005</c:v>
                </c:pt>
                <c:pt idx="88">
                  <c:v>44.489999999999995</c:v>
                </c:pt>
                <c:pt idx="89">
                  <c:v>46.41</c:v>
                </c:pt>
                <c:pt idx="90">
                  <c:v>48.36</c:v>
                </c:pt>
                <c:pt idx="91">
                  <c:v>52.600000000000009</c:v>
                </c:pt>
                <c:pt idx="92">
                  <c:v>55.040000000000006</c:v>
                </c:pt>
                <c:pt idx="93">
                  <c:v>56.650000000000006</c:v>
                </c:pt>
                <c:pt idx="94">
                  <c:v>57.850000000000009</c:v>
                </c:pt>
                <c:pt idx="95">
                  <c:v>58.570000000000007</c:v>
                </c:pt>
                <c:pt idx="96">
                  <c:v>58.570000000000007</c:v>
                </c:pt>
                <c:pt idx="97">
                  <c:v>57.61</c:v>
                </c:pt>
                <c:pt idx="98">
                  <c:v>58.09</c:v>
                </c:pt>
                <c:pt idx="99">
                  <c:v>59.290000000000006</c:v>
                </c:pt>
                <c:pt idx="100">
                  <c:v>60.5</c:v>
                </c:pt>
                <c:pt idx="101">
                  <c:v>62.42</c:v>
                </c:pt>
                <c:pt idx="102">
                  <c:v>65.070000000000007</c:v>
                </c:pt>
                <c:pt idx="103">
                  <c:v>67.48</c:v>
                </c:pt>
                <c:pt idx="104">
                  <c:v>69.88000000000001</c:v>
                </c:pt>
                <c:pt idx="105">
                  <c:v>79.27000000000001</c:v>
                </c:pt>
                <c:pt idx="106">
                  <c:v>76.87</c:v>
                </c:pt>
                <c:pt idx="107">
                  <c:v>74.94</c:v>
                </c:pt>
                <c:pt idx="108">
                  <c:v>72.77000000000001</c:v>
                </c:pt>
                <c:pt idx="109">
                  <c:v>71.570000000000007</c:v>
                </c:pt>
                <c:pt idx="110">
                  <c:v>70.12</c:v>
                </c:pt>
                <c:pt idx="111">
                  <c:v>70.84</c:v>
                </c:pt>
                <c:pt idx="112">
                  <c:v>73.25</c:v>
                </c:pt>
                <c:pt idx="113">
                  <c:v>75.66</c:v>
                </c:pt>
                <c:pt idx="114">
                  <c:v>76.86</c:v>
                </c:pt>
                <c:pt idx="115">
                  <c:v>77.400000000000006</c:v>
                </c:pt>
                <c:pt idx="116">
                  <c:v>77.820000000000007</c:v>
                </c:pt>
                <c:pt idx="117">
                  <c:v>78.06</c:v>
                </c:pt>
                <c:pt idx="118">
                  <c:v>78.31</c:v>
                </c:pt>
                <c:pt idx="119">
                  <c:v>78.070000000000007</c:v>
                </c:pt>
                <c:pt idx="120">
                  <c:v>79.03</c:v>
                </c:pt>
                <c:pt idx="121">
                  <c:v>79.27000000000001</c:v>
                </c:pt>
                <c:pt idx="122">
                  <c:v>79.03</c:v>
                </c:pt>
                <c:pt idx="123">
                  <c:v>79.03</c:v>
                </c:pt>
                <c:pt idx="124">
                  <c:v>79.03</c:v>
                </c:pt>
                <c:pt idx="125">
                  <c:v>79.03</c:v>
                </c:pt>
                <c:pt idx="126">
                  <c:v>79.03</c:v>
                </c:pt>
                <c:pt idx="127">
                  <c:v>79.03</c:v>
                </c:pt>
                <c:pt idx="128">
                  <c:v>79.03</c:v>
                </c:pt>
                <c:pt idx="129">
                  <c:v>79.03</c:v>
                </c:pt>
                <c:pt idx="130">
                  <c:v>79.03</c:v>
                </c:pt>
                <c:pt idx="131">
                  <c:v>79.03</c:v>
                </c:pt>
                <c:pt idx="132">
                  <c:v>77.83</c:v>
                </c:pt>
                <c:pt idx="133">
                  <c:v>78.55</c:v>
                </c:pt>
                <c:pt idx="134">
                  <c:v>77.03</c:v>
                </c:pt>
                <c:pt idx="135">
                  <c:v>79.27000000000001</c:v>
                </c:pt>
                <c:pt idx="136">
                  <c:v>79.27000000000001</c:v>
                </c:pt>
                <c:pt idx="137">
                  <c:v>79.27000000000001</c:v>
                </c:pt>
                <c:pt idx="138">
                  <c:v>78.790000000000006</c:v>
                </c:pt>
                <c:pt idx="139">
                  <c:v>79.27000000000001</c:v>
                </c:pt>
                <c:pt idx="140">
                  <c:v>79.27000000000001</c:v>
                </c:pt>
                <c:pt idx="141">
                  <c:v>79.27000000000001</c:v>
                </c:pt>
                <c:pt idx="142">
                  <c:v>79.27000000000001</c:v>
                </c:pt>
                <c:pt idx="143">
                  <c:v>79.27000000000001</c:v>
                </c:pt>
                <c:pt idx="144">
                  <c:v>79.27000000000001</c:v>
                </c:pt>
                <c:pt idx="145">
                  <c:v>79.27000000000001</c:v>
                </c:pt>
                <c:pt idx="146">
                  <c:v>79.27000000000001</c:v>
                </c:pt>
                <c:pt idx="147">
                  <c:v>79.27000000000001</c:v>
                </c:pt>
                <c:pt idx="148">
                  <c:v>79.27000000000001</c:v>
                </c:pt>
                <c:pt idx="149">
                  <c:v>79.27000000000001</c:v>
                </c:pt>
                <c:pt idx="150">
                  <c:v>79.27000000000001</c:v>
                </c:pt>
                <c:pt idx="151">
                  <c:v>79.27000000000001</c:v>
                </c:pt>
                <c:pt idx="152">
                  <c:v>79.27000000000001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8-44DB-83B3-888AD180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16192"/>
        <c:axId val="759116608"/>
      </c:scatterChart>
      <c:valAx>
        <c:axId val="7591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16608"/>
        <c:crosses val="autoZero"/>
        <c:crossBetween val="midCat"/>
      </c:valAx>
      <c:valAx>
        <c:axId val="7591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1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Wadaj!$B$11:$B$163</c:f>
              <c:numCache>
                <c:formatCode>0.00</c:formatCode>
                <c:ptCount val="153"/>
                <c:pt idx="0">
                  <c:v>705.57</c:v>
                </c:pt>
                <c:pt idx="1">
                  <c:v>705.54</c:v>
                </c:pt>
                <c:pt idx="2">
                  <c:v>705.52</c:v>
                </c:pt>
                <c:pt idx="3">
                  <c:v>705.65</c:v>
                </c:pt>
                <c:pt idx="4">
                  <c:v>705.64</c:v>
                </c:pt>
                <c:pt idx="5">
                  <c:v>705.63</c:v>
                </c:pt>
                <c:pt idx="6">
                  <c:v>705.62</c:v>
                </c:pt>
                <c:pt idx="7">
                  <c:v>705.6</c:v>
                </c:pt>
                <c:pt idx="8">
                  <c:v>705.56</c:v>
                </c:pt>
                <c:pt idx="9">
                  <c:v>705.52</c:v>
                </c:pt>
                <c:pt idx="10">
                  <c:v>705.48</c:v>
                </c:pt>
                <c:pt idx="11">
                  <c:v>705.51</c:v>
                </c:pt>
                <c:pt idx="12">
                  <c:v>705.5</c:v>
                </c:pt>
                <c:pt idx="13">
                  <c:v>705.5</c:v>
                </c:pt>
                <c:pt idx="14">
                  <c:v>705.49</c:v>
                </c:pt>
                <c:pt idx="15">
                  <c:v>705.48</c:v>
                </c:pt>
                <c:pt idx="16">
                  <c:v>705.46</c:v>
                </c:pt>
                <c:pt idx="17">
                  <c:v>705.43</c:v>
                </c:pt>
                <c:pt idx="18">
                  <c:v>705.4</c:v>
                </c:pt>
                <c:pt idx="19">
                  <c:v>705.37</c:v>
                </c:pt>
                <c:pt idx="20">
                  <c:v>705.34</c:v>
                </c:pt>
                <c:pt idx="21">
                  <c:v>705.3</c:v>
                </c:pt>
                <c:pt idx="22">
                  <c:v>705.26</c:v>
                </c:pt>
                <c:pt idx="23">
                  <c:v>705.26</c:v>
                </c:pt>
                <c:pt idx="24">
                  <c:v>705.36</c:v>
                </c:pt>
                <c:pt idx="25">
                  <c:v>705.39</c:v>
                </c:pt>
                <c:pt idx="26">
                  <c:v>705.48</c:v>
                </c:pt>
                <c:pt idx="27">
                  <c:v>705.62</c:v>
                </c:pt>
                <c:pt idx="28">
                  <c:v>706.43</c:v>
                </c:pt>
                <c:pt idx="29">
                  <c:v>707.1</c:v>
                </c:pt>
                <c:pt idx="30">
                  <c:v>708.3</c:v>
                </c:pt>
                <c:pt idx="31">
                  <c:v>709.63</c:v>
                </c:pt>
                <c:pt idx="32">
                  <c:v>711.02</c:v>
                </c:pt>
                <c:pt idx="33">
                  <c:v>711.64</c:v>
                </c:pt>
                <c:pt idx="34">
                  <c:v>711.91</c:v>
                </c:pt>
                <c:pt idx="35">
                  <c:v>712.08</c:v>
                </c:pt>
                <c:pt idx="36">
                  <c:v>712.22</c:v>
                </c:pt>
                <c:pt idx="37">
                  <c:v>712.54</c:v>
                </c:pt>
                <c:pt idx="38">
                  <c:v>712.59</c:v>
                </c:pt>
                <c:pt idx="39">
                  <c:v>712.55</c:v>
                </c:pt>
                <c:pt idx="40">
                  <c:v>712.54</c:v>
                </c:pt>
                <c:pt idx="41">
                  <c:v>712.55</c:v>
                </c:pt>
                <c:pt idx="42">
                  <c:v>712.54</c:v>
                </c:pt>
                <c:pt idx="43">
                  <c:v>712.84</c:v>
                </c:pt>
                <c:pt idx="44">
                  <c:v>713.32</c:v>
                </c:pt>
                <c:pt idx="45">
                  <c:v>713.2</c:v>
                </c:pt>
                <c:pt idx="46">
                  <c:v>712.95</c:v>
                </c:pt>
                <c:pt idx="47">
                  <c:v>712.9</c:v>
                </c:pt>
                <c:pt idx="48">
                  <c:v>712.94</c:v>
                </c:pt>
                <c:pt idx="49">
                  <c:v>712.78</c:v>
                </c:pt>
                <c:pt idx="50">
                  <c:v>712.87</c:v>
                </c:pt>
                <c:pt idx="51">
                  <c:v>713.01</c:v>
                </c:pt>
                <c:pt idx="52">
                  <c:v>713.15</c:v>
                </c:pt>
                <c:pt idx="53">
                  <c:v>713.04</c:v>
                </c:pt>
                <c:pt idx="54">
                  <c:v>713.3</c:v>
                </c:pt>
                <c:pt idx="55">
                  <c:v>713.95</c:v>
                </c:pt>
                <c:pt idx="56">
                  <c:v>714.28</c:v>
                </c:pt>
                <c:pt idx="57">
                  <c:v>714.65</c:v>
                </c:pt>
                <c:pt idx="58">
                  <c:v>715.11</c:v>
                </c:pt>
                <c:pt idx="59">
                  <c:v>715.43</c:v>
                </c:pt>
                <c:pt idx="60">
                  <c:v>715.63</c:v>
                </c:pt>
                <c:pt idx="61">
                  <c:v>715.75</c:v>
                </c:pt>
                <c:pt idx="62">
                  <c:v>715.84</c:v>
                </c:pt>
                <c:pt idx="63">
                  <c:v>715.88</c:v>
                </c:pt>
                <c:pt idx="64">
                  <c:v>715.92</c:v>
                </c:pt>
                <c:pt idx="65">
                  <c:v>715.94</c:v>
                </c:pt>
                <c:pt idx="66">
                  <c:v>715.93</c:v>
                </c:pt>
                <c:pt idx="67">
                  <c:v>715.91</c:v>
                </c:pt>
                <c:pt idx="68">
                  <c:v>715.85</c:v>
                </c:pt>
                <c:pt idx="69">
                  <c:v>715.8</c:v>
                </c:pt>
                <c:pt idx="70">
                  <c:v>715.79</c:v>
                </c:pt>
                <c:pt idx="71">
                  <c:v>715.74</c:v>
                </c:pt>
                <c:pt idx="72">
                  <c:v>715.7</c:v>
                </c:pt>
                <c:pt idx="73">
                  <c:v>715.68</c:v>
                </c:pt>
                <c:pt idx="74">
                  <c:v>715.71</c:v>
                </c:pt>
                <c:pt idx="75">
                  <c:v>715.8</c:v>
                </c:pt>
                <c:pt idx="76">
                  <c:v>715.87</c:v>
                </c:pt>
                <c:pt idx="77">
                  <c:v>715.92</c:v>
                </c:pt>
                <c:pt idx="78">
                  <c:v>716.01</c:v>
                </c:pt>
                <c:pt idx="79">
                  <c:v>716.12</c:v>
                </c:pt>
                <c:pt idx="80">
                  <c:v>716.24</c:v>
                </c:pt>
                <c:pt idx="81">
                  <c:v>716.97</c:v>
                </c:pt>
                <c:pt idx="82">
                  <c:v>716.88</c:v>
                </c:pt>
                <c:pt idx="83">
                  <c:v>717.01</c:v>
                </c:pt>
                <c:pt idx="84">
                  <c:v>717.12</c:v>
                </c:pt>
                <c:pt idx="85">
                  <c:v>717.19</c:v>
                </c:pt>
                <c:pt idx="86">
                  <c:v>717.32</c:v>
                </c:pt>
                <c:pt idx="87">
                  <c:v>717.26</c:v>
                </c:pt>
                <c:pt idx="88">
                  <c:v>717.32</c:v>
                </c:pt>
                <c:pt idx="89">
                  <c:v>717.28</c:v>
                </c:pt>
                <c:pt idx="90">
                  <c:v>717.28</c:v>
                </c:pt>
                <c:pt idx="91">
                  <c:v>717.24</c:v>
                </c:pt>
                <c:pt idx="92">
                  <c:v>717.25</c:v>
                </c:pt>
                <c:pt idx="93">
                  <c:v>717.34</c:v>
                </c:pt>
                <c:pt idx="94">
                  <c:v>717.4</c:v>
                </c:pt>
                <c:pt idx="95">
                  <c:v>717.42</c:v>
                </c:pt>
                <c:pt idx="96">
                  <c:v>717.42</c:v>
                </c:pt>
                <c:pt idx="97">
                  <c:v>717.42</c:v>
                </c:pt>
                <c:pt idx="98">
                  <c:v>717.41</c:v>
                </c:pt>
                <c:pt idx="99">
                  <c:v>717.44</c:v>
                </c:pt>
                <c:pt idx="100">
                  <c:v>717.49</c:v>
                </c:pt>
                <c:pt idx="101">
                  <c:v>717.51</c:v>
                </c:pt>
                <c:pt idx="102">
                  <c:v>717.51</c:v>
                </c:pt>
                <c:pt idx="103">
                  <c:v>717.51</c:v>
                </c:pt>
                <c:pt idx="104">
                  <c:v>717.51</c:v>
                </c:pt>
                <c:pt idx="105">
                  <c:v>717.51</c:v>
                </c:pt>
                <c:pt idx="106">
                  <c:v>717.5</c:v>
                </c:pt>
                <c:pt idx="107">
                  <c:v>717.51</c:v>
                </c:pt>
                <c:pt idx="108">
                  <c:v>717.51</c:v>
                </c:pt>
                <c:pt idx="109">
                  <c:v>717.51</c:v>
                </c:pt>
                <c:pt idx="110">
                  <c:v>717.51</c:v>
                </c:pt>
                <c:pt idx="111">
                  <c:v>717.5</c:v>
                </c:pt>
                <c:pt idx="112">
                  <c:v>717.45</c:v>
                </c:pt>
                <c:pt idx="113">
                  <c:v>717.52</c:v>
                </c:pt>
                <c:pt idx="114">
                  <c:v>717.52</c:v>
                </c:pt>
                <c:pt idx="115">
                  <c:v>717.52</c:v>
                </c:pt>
                <c:pt idx="116">
                  <c:v>717.52</c:v>
                </c:pt>
                <c:pt idx="117">
                  <c:v>717.52</c:v>
                </c:pt>
                <c:pt idx="118">
                  <c:v>717.52</c:v>
                </c:pt>
                <c:pt idx="119">
                  <c:v>717.52</c:v>
                </c:pt>
                <c:pt idx="120">
                  <c:v>717.5</c:v>
                </c:pt>
                <c:pt idx="121">
                  <c:v>717.5</c:v>
                </c:pt>
                <c:pt idx="122">
                  <c:v>717.5</c:v>
                </c:pt>
                <c:pt idx="123">
                  <c:v>717.49</c:v>
                </c:pt>
                <c:pt idx="124">
                  <c:v>717.5</c:v>
                </c:pt>
                <c:pt idx="125">
                  <c:v>717.5</c:v>
                </c:pt>
                <c:pt idx="126">
                  <c:v>717.5</c:v>
                </c:pt>
                <c:pt idx="127">
                  <c:v>717.5</c:v>
                </c:pt>
                <c:pt idx="128">
                  <c:v>717.5</c:v>
                </c:pt>
                <c:pt idx="129">
                  <c:v>717.51</c:v>
                </c:pt>
                <c:pt idx="130">
                  <c:v>717.5</c:v>
                </c:pt>
                <c:pt idx="131">
                  <c:v>717.49</c:v>
                </c:pt>
                <c:pt idx="132">
                  <c:v>717.5</c:v>
                </c:pt>
                <c:pt idx="133">
                  <c:v>717.48</c:v>
                </c:pt>
                <c:pt idx="134">
                  <c:v>717.5</c:v>
                </c:pt>
                <c:pt idx="135">
                  <c:v>717.5</c:v>
                </c:pt>
                <c:pt idx="136">
                  <c:v>717.5</c:v>
                </c:pt>
                <c:pt idx="137">
                  <c:v>717.49</c:v>
                </c:pt>
                <c:pt idx="138">
                  <c:v>717.5</c:v>
                </c:pt>
                <c:pt idx="139">
                  <c:v>717.5</c:v>
                </c:pt>
                <c:pt idx="140">
                  <c:v>717.5</c:v>
                </c:pt>
                <c:pt idx="141">
                  <c:v>717.51</c:v>
                </c:pt>
                <c:pt idx="142">
                  <c:v>717.51</c:v>
                </c:pt>
                <c:pt idx="143">
                  <c:v>717.46</c:v>
                </c:pt>
                <c:pt idx="144">
                  <c:v>717.48</c:v>
                </c:pt>
                <c:pt idx="145">
                  <c:v>717.5</c:v>
                </c:pt>
                <c:pt idx="146">
                  <c:v>717.51</c:v>
                </c:pt>
                <c:pt idx="147">
                  <c:v>717.51</c:v>
                </c:pt>
                <c:pt idx="148">
                  <c:v>717.51</c:v>
                </c:pt>
                <c:pt idx="149">
                  <c:v>717.51</c:v>
                </c:pt>
                <c:pt idx="150">
                  <c:v>717.51</c:v>
                </c:pt>
                <c:pt idx="151">
                  <c:v>717.5</c:v>
                </c:pt>
                <c:pt idx="152">
                  <c:v>717.5</c:v>
                </c:pt>
              </c:numCache>
            </c:numRef>
          </c:xVal>
          <c:yVal>
            <c:numRef>
              <c:f>Wadaj!$D$11:$D$163</c:f>
              <c:numCache>
                <c:formatCode>0.00</c:formatCode>
                <c:ptCount val="153"/>
                <c:pt idx="0">
                  <c:v>0.99000000000000021</c:v>
                </c:pt>
                <c:pt idx="1">
                  <c:v>0.96</c:v>
                </c:pt>
                <c:pt idx="2">
                  <c:v>0.93000000000000016</c:v>
                </c:pt>
                <c:pt idx="3">
                  <c:v>1.08</c:v>
                </c:pt>
                <c:pt idx="4">
                  <c:v>1.06</c:v>
                </c:pt>
                <c:pt idx="5">
                  <c:v>1.0500000000000003</c:v>
                </c:pt>
                <c:pt idx="6">
                  <c:v>1.04</c:v>
                </c:pt>
                <c:pt idx="7">
                  <c:v>1.02</c:v>
                </c:pt>
                <c:pt idx="8">
                  <c:v>0.98</c:v>
                </c:pt>
                <c:pt idx="9">
                  <c:v>0.93000000000000016</c:v>
                </c:pt>
                <c:pt idx="10">
                  <c:v>0.89000000000000012</c:v>
                </c:pt>
                <c:pt idx="11">
                  <c:v>0.92000000000000037</c:v>
                </c:pt>
                <c:pt idx="12">
                  <c:v>0.91000000000000014</c:v>
                </c:pt>
                <c:pt idx="13">
                  <c:v>0.91000000000000014</c:v>
                </c:pt>
                <c:pt idx="14">
                  <c:v>0.90000000000000036</c:v>
                </c:pt>
                <c:pt idx="15">
                  <c:v>0.89000000000000012</c:v>
                </c:pt>
                <c:pt idx="16">
                  <c:v>0.87000000000000011</c:v>
                </c:pt>
                <c:pt idx="17">
                  <c:v>0.8400000000000003</c:v>
                </c:pt>
                <c:pt idx="18">
                  <c:v>0.81</c:v>
                </c:pt>
                <c:pt idx="19">
                  <c:v>0.78000000000000025</c:v>
                </c:pt>
                <c:pt idx="20">
                  <c:v>0.76000000000000023</c:v>
                </c:pt>
                <c:pt idx="21">
                  <c:v>0.7200000000000002</c:v>
                </c:pt>
                <c:pt idx="22">
                  <c:v>0.68000000000000016</c:v>
                </c:pt>
                <c:pt idx="23">
                  <c:v>0.68000000000000016</c:v>
                </c:pt>
                <c:pt idx="24">
                  <c:v>0.77</c:v>
                </c:pt>
                <c:pt idx="25">
                  <c:v>0.80000000000000027</c:v>
                </c:pt>
                <c:pt idx="26">
                  <c:v>0.89000000000000012</c:v>
                </c:pt>
                <c:pt idx="27">
                  <c:v>1.04</c:v>
                </c:pt>
                <c:pt idx="28">
                  <c:v>1.9699999999999998</c:v>
                </c:pt>
                <c:pt idx="29">
                  <c:v>2.84</c:v>
                </c:pt>
                <c:pt idx="30">
                  <c:v>4.67</c:v>
                </c:pt>
                <c:pt idx="31">
                  <c:v>7.160000000000001</c:v>
                </c:pt>
                <c:pt idx="32">
                  <c:v>10.34</c:v>
                </c:pt>
                <c:pt idx="33">
                  <c:v>11.96</c:v>
                </c:pt>
                <c:pt idx="34">
                  <c:v>12.7</c:v>
                </c:pt>
                <c:pt idx="35">
                  <c:v>13.18</c:v>
                </c:pt>
                <c:pt idx="36">
                  <c:v>13.59</c:v>
                </c:pt>
                <c:pt idx="37">
                  <c:v>14.52</c:v>
                </c:pt>
                <c:pt idx="38">
                  <c:v>14.669999999999998</c:v>
                </c:pt>
                <c:pt idx="39">
                  <c:v>14.55</c:v>
                </c:pt>
                <c:pt idx="40">
                  <c:v>14.52</c:v>
                </c:pt>
                <c:pt idx="41">
                  <c:v>14.55</c:v>
                </c:pt>
                <c:pt idx="42">
                  <c:v>14.52</c:v>
                </c:pt>
                <c:pt idx="43">
                  <c:v>15.439999999999998</c:v>
                </c:pt>
                <c:pt idx="44">
                  <c:v>16.939999999999998</c:v>
                </c:pt>
                <c:pt idx="45">
                  <c:v>16.559999999999999</c:v>
                </c:pt>
                <c:pt idx="46">
                  <c:v>15.79</c:v>
                </c:pt>
                <c:pt idx="47">
                  <c:v>15.629999999999999</c:v>
                </c:pt>
                <c:pt idx="48">
                  <c:v>15.759999999999998</c:v>
                </c:pt>
                <c:pt idx="49">
                  <c:v>15.25</c:v>
                </c:pt>
                <c:pt idx="50">
                  <c:v>15.54</c:v>
                </c:pt>
                <c:pt idx="51">
                  <c:v>15.98</c:v>
                </c:pt>
                <c:pt idx="52">
                  <c:v>16.41</c:v>
                </c:pt>
                <c:pt idx="53">
                  <c:v>16.07</c:v>
                </c:pt>
                <c:pt idx="54">
                  <c:v>16.88</c:v>
                </c:pt>
                <c:pt idx="55">
                  <c:v>19.029999999999998</c:v>
                </c:pt>
                <c:pt idx="56">
                  <c:v>20.18</c:v>
                </c:pt>
                <c:pt idx="57">
                  <c:v>21.49</c:v>
                </c:pt>
                <c:pt idx="58">
                  <c:v>23.18</c:v>
                </c:pt>
                <c:pt idx="59">
                  <c:v>24.4</c:v>
                </c:pt>
                <c:pt idx="60">
                  <c:v>25.18</c:v>
                </c:pt>
                <c:pt idx="61">
                  <c:v>25.65</c:v>
                </c:pt>
                <c:pt idx="62">
                  <c:v>26.009999999999998</c:v>
                </c:pt>
                <c:pt idx="63">
                  <c:v>26.16</c:v>
                </c:pt>
                <c:pt idx="64">
                  <c:v>26.32</c:v>
                </c:pt>
                <c:pt idx="65">
                  <c:v>26.4</c:v>
                </c:pt>
                <c:pt idx="66">
                  <c:v>26.36</c:v>
                </c:pt>
                <c:pt idx="67">
                  <c:v>26.279999999999998</c:v>
                </c:pt>
                <c:pt idx="68">
                  <c:v>26.04</c:v>
                </c:pt>
                <c:pt idx="69">
                  <c:v>25.84</c:v>
                </c:pt>
                <c:pt idx="70">
                  <c:v>25.8</c:v>
                </c:pt>
                <c:pt idx="71">
                  <c:v>25.61</c:v>
                </c:pt>
                <c:pt idx="72">
                  <c:v>25.45</c:v>
                </c:pt>
                <c:pt idx="73">
                  <c:v>25.37</c:v>
                </c:pt>
                <c:pt idx="74">
                  <c:v>25.49</c:v>
                </c:pt>
                <c:pt idx="75">
                  <c:v>25.84</c:v>
                </c:pt>
                <c:pt idx="76">
                  <c:v>26.12</c:v>
                </c:pt>
                <c:pt idx="77">
                  <c:v>26.32</c:v>
                </c:pt>
                <c:pt idx="78">
                  <c:v>26.68</c:v>
                </c:pt>
                <c:pt idx="79">
                  <c:v>27.13</c:v>
                </c:pt>
                <c:pt idx="80">
                  <c:v>27.62</c:v>
                </c:pt>
                <c:pt idx="81">
                  <c:v>30.720000000000002</c:v>
                </c:pt>
                <c:pt idx="82">
                  <c:v>30.330000000000002</c:v>
                </c:pt>
                <c:pt idx="83">
                  <c:v>30.900000000000002</c:v>
                </c:pt>
                <c:pt idx="84">
                  <c:v>31.389999999999997</c:v>
                </c:pt>
                <c:pt idx="85">
                  <c:v>31.7</c:v>
                </c:pt>
                <c:pt idx="86">
                  <c:v>32.290000000000006</c:v>
                </c:pt>
                <c:pt idx="87">
                  <c:v>32.020000000000003</c:v>
                </c:pt>
                <c:pt idx="88">
                  <c:v>32.290000000000006</c:v>
                </c:pt>
                <c:pt idx="89">
                  <c:v>32.1</c:v>
                </c:pt>
                <c:pt idx="90">
                  <c:v>32.1</c:v>
                </c:pt>
                <c:pt idx="91">
                  <c:v>31.919999999999998</c:v>
                </c:pt>
                <c:pt idx="92">
                  <c:v>31.970000000000002</c:v>
                </c:pt>
                <c:pt idx="93">
                  <c:v>32.370000000000005</c:v>
                </c:pt>
                <c:pt idx="94">
                  <c:v>32.64</c:v>
                </c:pt>
                <c:pt idx="95">
                  <c:v>32.730000000000004</c:v>
                </c:pt>
                <c:pt idx="96">
                  <c:v>32.730000000000004</c:v>
                </c:pt>
                <c:pt idx="97">
                  <c:v>32.730000000000004</c:v>
                </c:pt>
                <c:pt idx="98">
                  <c:v>32.690000000000005</c:v>
                </c:pt>
                <c:pt idx="99">
                  <c:v>32.82</c:v>
                </c:pt>
                <c:pt idx="100">
                  <c:v>33.050000000000004</c:v>
                </c:pt>
                <c:pt idx="101">
                  <c:v>33.14</c:v>
                </c:pt>
                <c:pt idx="102">
                  <c:v>33.14</c:v>
                </c:pt>
                <c:pt idx="103">
                  <c:v>33.14</c:v>
                </c:pt>
                <c:pt idx="104">
                  <c:v>33.14</c:v>
                </c:pt>
                <c:pt idx="105">
                  <c:v>33.14</c:v>
                </c:pt>
                <c:pt idx="106">
                  <c:v>33.1</c:v>
                </c:pt>
                <c:pt idx="107">
                  <c:v>33.14</c:v>
                </c:pt>
                <c:pt idx="108">
                  <c:v>33.14</c:v>
                </c:pt>
                <c:pt idx="109">
                  <c:v>33.14</c:v>
                </c:pt>
                <c:pt idx="110">
                  <c:v>33.14</c:v>
                </c:pt>
                <c:pt idx="111">
                  <c:v>33.1</c:v>
                </c:pt>
                <c:pt idx="112">
                  <c:v>32.870000000000005</c:v>
                </c:pt>
                <c:pt idx="113">
                  <c:v>33.11</c:v>
                </c:pt>
                <c:pt idx="114">
                  <c:v>33.11</c:v>
                </c:pt>
                <c:pt idx="115">
                  <c:v>33.11</c:v>
                </c:pt>
                <c:pt idx="116">
                  <c:v>33.11</c:v>
                </c:pt>
                <c:pt idx="117">
                  <c:v>33.11</c:v>
                </c:pt>
                <c:pt idx="118">
                  <c:v>33.11</c:v>
                </c:pt>
                <c:pt idx="119">
                  <c:v>33.11</c:v>
                </c:pt>
                <c:pt idx="120">
                  <c:v>33.1</c:v>
                </c:pt>
                <c:pt idx="121">
                  <c:v>33.1</c:v>
                </c:pt>
                <c:pt idx="122">
                  <c:v>33.1</c:v>
                </c:pt>
                <c:pt idx="123">
                  <c:v>33.050000000000004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33.14</c:v>
                </c:pt>
                <c:pt idx="130">
                  <c:v>33.1</c:v>
                </c:pt>
                <c:pt idx="131">
                  <c:v>33.050000000000004</c:v>
                </c:pt>
                <c:pt idx="132">
                  <c:v>33.1</c:v>
                </c:pt>
                <c:pt idx="133">
                  <c:v>33.010000000000005</c:v>
                </c:pt>
                <c:pt idx="134">
                  <c:v>33.1</c:v>
                </c:pt>
                <c:pt idx="135">
                  <c:v>33.1</c:v>
                </c:pt>
                <c:pt idx="136">
                  <c:v>33.1</c:v>
                </c:pt>
                <c:pt idx="137">
                  <c:v>33.050000000000004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33.11</c:v>
                </c:pt>
                <c:pt idx="142">
                  <c:v>33.11</c:v>
                </c:pt>
                <c:pt idx="143">
                  <c:v>32.910000000000004</c:v>
                </c:pt>
                <c:pt idx="144">
                  <c:v>33</c:v>
                </c:pt>
                <c:pt idx="145">
                  <c:v>33.1</c:v>
                </c:pt>
                <c:pt idx="146">
                  <c:v>33.11</c:v>
                </c:pt>
                <c:pt idx="147">
                  <c:v>33.11</c:v>
                </c:pt>
                <c:pt idx="148">
                  <c:v>33.11</c:v>
                </c:pt>
                <c:pt idx="149">
                  <c:v>33.11</c:v>
                </c:pt>
                <c:pt idx="150">
                  <c:v>33.11</c:v>
                </c:pt>
                <c:pt idx="151">
                  <c:v>33.1</c:v>
                </c:pt>
                <c:pt idx="152">
                  <c:v>33.1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F-4658-95FC-BD89E12B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28560"/>
        <c:axId val="747423984"/>
      </c:scatterChart>
      <c:valAx>
        <c:axId val="7474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3984"/>
        <c:crosses val="autoZero"/>
        <c:crossBetween val="midCat"/>
      </c:valAx>
      <c:valAx>
        <c:axId val="7474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793267238356339"/>
                  <c:y val="1.0654887651238718E-2"/>
                </c:manualLayout>
              </c:layout>
              <c:numFmt formatCode="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Dimbhe!$B$11:$B$164</c:f>
              <c:numCache>
                <c:formatCode>0.00</c:formatCode>
                <c:ptCount val="154"/>
                <c:pt idx="0">
                  <c:v>685.18</c:v>
                </c:pt>
                <c:pt idx="1">
                  <c:v>684.99</c:v>
                </c:pt>
                <c:pt idx="2">
                  <c:v>684.83</c:v>
                </c:pt>
                <c:pt idx="3">
                  <c:v>684.76</c:v>
                </c:pt>
                <c:pt idx="4">
                  <c:v>684.59</c:v>
                </c:pt>
                <c:pt idx="5">
                  <c:v>684.45</c:v>
                </c:pt>
                <c:pt idx="6">
                  <c:v>684.29</c:v>
                </c:pt>
                <c:pt idx="7">
                  <c:v>684.16</c:v>
                </c:pt>
                <c:pt idx="8">
                  <c:v>684.03</c:v>
                </c:pt>
                <c:pt idx="9">
                  <c:v>684</c:v>
                </c:pt>
                <c:pt idx="10">
                  <c:v>683.99</c:v>
                </c:pt>
                <c:pt idx="11">
                  <c:v>684</c:v>
                </c:pt>
                <c:pt idx="12">
                  <c:v>684</c:v>
                </c:pt>
                <c:pt idx="13">
                  <c:v>684</c:v>
                </c:pt>
                <c:pt idx="14">
                  <c:v>683.99</c:v>
                </c:pt>
                <c:pt idx="15">
                  <c:v>683.99</c:v>
                </c:pt>
                <c:pt idx="16">
                  <c:v>683.98</c:v>
                </c:pt>
                <c:pt idx="17">
                  <c:v>683.98</c:v>
                </c:pt>
                <c:pt idx="18">
                  <c:v>683.98</c:v>
                </c:pt>
                <c:pt idx="19">
                  <c:v>683.98</c:v>
                </c:pt>
                <c:pt idx="20">
                  <c:v>683.98</c:v>
                </c:pt>
                <c:pt idx="21">
                  <c:v>683.98</c:v>
                </c:pt>
                <c:pt idx="22">
                  <c:v>683.98</c:v>
                </c:pt>
                <c:pt idx="23">
                  <c:v>684.05</c:v>
                </c:pt>
                <c:pt idx="24">
                  <c:v>685.2</c:v>
                </c:pt>
                <c:pt idx="25">
                  <c:v>685.85</c:v>
                </c:pt>
                <c:pt idx="26">
                  <c:v>686</c:v>
                </c:pt>
                <c:pt idx="27">
                  <c:v>686.4</c:v>
                </c:pt>
                <c:pt idx="28">
                  <c:v>687.9</c:v>
                </c:pt>
                <c:pt idx="29">
                  <c:v>689.3</c:v>
                </c:pt>
                <c:pt idx="30">
                  <c:v>690.89</c:v>
                </c:pt>
                <c:pt idx="31">
                  <c:v>693.38</c:v>
                </c:pt>
                <c:pt idx="32">
                  <c:v>695.64</c:v>
                </c:pt>
                <c:pt idx="33">
                  <c:v>696.58</c:v>
                </c:pt>
                <c:pt idx="34">
                  <c:v>697.25</c:v>
                </c:pt>
                <c:pt idx="35">
                  <c:v>697.8</c:v>
                </c:pt>
                <c:pt idx="36">
                  <c:v>698.18</c:v>
                </c:pt>
                <c:pt idx="37">
                  <c:v>698.67</c:v>
                </c:pt>
                <c:pt idx="38">
                  <c:v>699.03</c:v>
                </c:pt>
                <c:pt idx="39">
                  <c:v>699.23</c:v>
                </c:pt>
                <c:pt idx="40">
                  <c:v>699.41</c:v>
                </c:pt>
                <c:pt idx="41">
                  <c:v>699.6</c:v>
                </c:pt>
                <c:pt idx="42">
                  <c:v>699.8</c:v>
                </c:pt>
                <c:pt idx="43">
                  <c:v>700.7</c:v>
                </c:pt>
                <c:pt idx="44">
                  <c:v>703.4</c:v>
                </c:pt>
                <c:pt idx="45">
                  <c:v>705.7</c:v>
                </c:pt>
                <c:pt idx="46">
                  <c:v>707.1</c:v>
                </c:pt>
                <c:pt idx="47">
                  <c:v>708.2</c:v>
                </c:pt>
                <c:pt idx="48">
                  <c:v>709.35</c:v>
                </c:pt>
                <c:pt idx="49">
                  <c:v>709.95</c:v>
                </c:pt>
                <c:pt idx="50">
                  <c:v>710.81</c:v>
                </c:pt>
                <c:pt idx="51">
                  <c:v>712.4</c:v>
                </c:pt>
                <c:pt idx="52">
                  <c:v>714.3</c:v>
                </c:pt>
                <c:pt idx="53">
                  <c:v>715.75</c:v>
                </c:pt>
                <c:pt idx="54">
                  <c:v>716.5</c:v>
                </c:pt>
                <c:pt idx="55">
                  <c:v>717.1</c:v>
                </c:pt>
                <c:pt idx="56">
                  <c:v>717.1</c:v>
                </c:pt>
                <c:pt idx="57">
                  <c:v>717.25</c:v>
                </c:pt>
                <c:pt idx="58">
                  <c:v>717.25</c:v>
                </c:pt>
                <c:pt idx="59">
                  <c:v>717.5</c:v>
                </c:pt>
                <c:pt idx="60">
                  <c:v>717.75</c:v>
                </c:pt>
                <c:pt idx="61">
                  <c:v>717.95</c:v>
                </c:pt>
                <c:pt idx="62">
                  <c:v>718.14</c:v>
                </c:pt>
                <c:pt idx="63">
                  <c:v>718.23</c:v>
                </c:pt>
                <c:pt idx="64">
                  <c:v>718.3</c:v>
                </c:pt>
                <c:pt idx="65">
                  <c:v>718.38</c:v>
                </c:pt>
                <c:pt idx="66">
                  <c:v>718.4</c:v>
                </c:pt>
                <c:pt idx="67">
                  <c:v>718.39</c:v>
                </c:pt>
                <c:pt idx="68">
                  <c:v>718.35</c:v>
                </c:pt>
                <c:pt idx="69">
                  <c:v>718.33</c:v>
                </c:pt>
                <c:pt idx="70">
                  <c:v>718.33</c:v>
                </c:pt>
                <c:pt idx="71">
                  <c:v>718.3</c:v>
                </c:pt>
                <c:pt idx="72">
                  <c:v>718.4</c:v>
                </c:pt>
                <c:pt idx="73">
                  <c:v>718.45</c:v>
                </c:pt>
                <c:pt idx="74">
                  <c:v>718.64</c:v>
                </c:pt>
                <c:pt idx="75">
                  <c:v>718.95</c:v>
                </c:pt>
                <c:pt idx="76">
                  <c:v>718.95</c:v>
                </c:pt>
                <c:pt idx="77">
                  <c:v>719</c:v>
                </c:pt>
                <c:pt idx="78">
                  <c:v>719.02</c:v>
                </c:pt>
                <c:pt idx="79">
                  <c:v>719.08</c:v>
                </c:pt>
                <c:pt idx="80">
                  <c:v>719.11</c:v>
                </c:pt>
                <c:pt idx="81">
                  <c:v>718.9</c:v>
                </c:pt>
                <c:pt idx="82">
                  <c:v>719.01</c:v>
                </c:pt>
                <c:pt idx="83">
                  <c:v>719.05</c:v>
                </c:pt>
                <c:pt idx="84">
                  <c:v>719.01</c:v>
                </c:pt>
                <c:pt idx="85">
                  <c:v>719.08</c:v>
                </c:pt>
                <c:pt idx="86">
                  <c:v>718.84</c:v>
                </c:pt>
                <c:pt idx="87">
                  <c:v>718.83</c:v>
                </c:pt>
                <c:pt idx="88">
                  <c:v>718.88</c:v>
                </c:pt>
                <c:pt idx="89">
                  <c:v>718.88</c:v>
                </c:pt>
                <c:pt idx="90">
                  <c:v>718.76</c:v>
                </c:pt>
                <c:pt idx="91">
                  <c:v>718.86</c:v>
                </c:pt>
                <c:pt idx="92">
                  <c:v>718.9</c:v>
                </c:pt>
                <c:pt idx="93">
                  <c:v>718.96</c:v>
                </c:pt>
                <c:pt idx="94">
                  <c:v>718.99</c:v>
                </c:pt>
                <c:pt idx="95">
                  <c:v>719</c:v>
                </c:pt>
                <c:pt idx="96">
                  <c:v>718.95</c:v>
                </c:pt>
                <c:pt idx="97">
                  <c:v>718.93</c:v>
                </c:pt>
                <c:pt idx="98">
                  <c:v>718.9</c:v>
                </c:pt>
                <c:pt idx="99">
                  <c:v>718.86</c:v>
                </c:pt>
                <c:pt idx="100">
                  <c:v>718.8</c:v>
                </c:pt>
                <c:pt idx="101">
                  <c:v>718.75</c:v>
                </c:pt>
                <c:pt idx="102">
                  <c:v>718.68</c:v>
                </c:pt>
                <c:pt idx="103">
                  <c:v>718.63</c:v>
                </c:pt>
                <c:pt idx="104">
                  <c:v>718.54</c:v>
                </c:pt>
                <c:pt idx="105">
                  <c:v>718.46</c:v>
                </c:pt>
                <c:pt idx="106">
                  <c:v>718.48</c:v>
                </c:pt>
                <c:pt idx="107">
                  <c:v>718.45</c:v>
                </c:pt>
                <c:pt idx="108">
                  <c:v>718.53</c:v>
                </c:pt>
                <c:pt idx="109">
                  <c:v>718.55</c:v>
                </c:pt>
                <c:pt idx="110">
                  <c:v>718.57</c:v>
                </c:pt>
                <c:pt idx="111">
                  <c:v>718.96</c:v>
                </c:pt>
                <c:pt idx="112">
                  <c:v>719.11</c:v>
                </c:pt>
                <c:pt idx="113">
                  <c:v>719.15</c:v>
                </c:pt>
                <c:pt idx="114">
                  <c:v>719.11</c:v>
                </c:pt>
                <c:pt idx="115">
                  <c:v>719.15</c:v>
                </c:pt>
                <c:pt idx="116">
                  <c:v>719.15</c:v>
                </c:pt>
                <c:pt idx="117">
                  <c:v>719.15</c:v>
                </c:pt>
                <c:pt idx="118">
                  <c:v>719.15</c:v>
                </c:pt>
                <c:pt idx="119">
                  <c:v>719.1</c:v>
                </c:pt>
                <c:pt idx="120">
                  <c:v>719</c:v>
                </c:pt>
                <c:pt idx="121">
                  <c:v>718.98</c:v>
                </c:pt>
                <c:pt idx="122">
                  <c:v>718.98</c:v>
                </c:pt>
                <c:pt idx="123">
                  <c:v>718.98</c:v>
                </c:pt>
                <c:pt idx="124">
                  <c:v>718.98</c:v>
                </c:pt>
                <c:pt idx="125">
                  <c:v>718.98</c:v>
                </c:pt>
                <c:pt idx="126">
                  <c:v>718.97</c:v>
                </c:pt>
                <c:pt idx="127">
                  <c:v>718.97</c:v>
                </c:pt>
                <c:pt idx="128">
                  <c:v>718.97</c:v>
                </c:pt>
                <c:pt idx="129">
                  <c:v>719</c:v>
                </c:pt>
                <c:pt idx="130">
                  <c:v>719.15</c:v>
                </c:pt>
                <c:pt idx="131">
                  <c:v>719.15</c:v>
                </c:pt>
                <c:pt idx="132">
                  <c:v>719.15</c:v>
                </c:pt>
                <c:pt idx="133">
                  <c:v>719.15</c:v>
                </c:pt>
                <c:pt idx="134">
                  <c:v>719.15</c:v>
                </c:pt>
                <c:pt idx="135">
                  <c:v>719.15</c:v>
                </c:pt>
                <c:pt idx="136">
                  <c:v>719.15</c:v>
                </c:pt>
                <c:pt idx="137">
                  <c:v>719.15</c:v>
                </c:pt>
                <c:pt idx="138">
                  <c:v>719.15</c:v>
                </c:pt>
                <c:pt idx="139">
                  <c:v>719.15</c:v>
                </c:pt>
                <c:pt idx="140">
                  <c:v>719.15</c:v>
                </c:pt>
                <c:pt idx="141">
                  <c:v>719.15</c:v>
                </c:pt>
                <c:pt idx="142">
                  <c:v>719.15</c:v>
                </c:pt>
                <c:pt idx="143">
                  <c:v>719.15</c:v>
                </c:pt>
                <c:pt idx="144">
                  <c:v>719.13</c:v>
                </c:pt>
                <c:pt idx="145">
                  <c:v>719.13</c:v>
                </c:pt>
                <c:pt idx="146">
                  <c:v>719.13</c:v>
                </c:pt>
                <c:pt idx="147">
                  <c:v>719.13</c:v>
                </c:pt>
                <c:pt idx="148">
                  <c:v>719.13</c:v>
                </c:pt>
                <c:pt idx="149">
                  <c:v>719.13</c:v>
                </c:pt>
                <c:pt idx="150">
                  <c:v>719.12</c:v>
                </c:pt>
                <c:pt idx="151">
                  <c:v>719.12</c:v>
                </c:pt>
                <c:pt idx="152">
                  <c:v>719.12</c:v>
                </c:pt>
                <c:pt idx="153">
                  <c:v>719.15</c:v>
                </c:pt>
              </c:numCache>
            </c:numRef>
          </c:xVal>
          <c:yVal>
            <c:numRef>
              <c:f>Dimbhe!$D$11:$D$164</c:f>
              <c:numCache>
                <c:formatCode>0.00</c:formatCode>
                <c:ptCount val="154"/>
                <c:pt idx="0">
                  <c:v>8.129999999999999</c:v>
                </c:pt>
                <c:pt idx="1">
                  <c:v>7.4499999999999993</c:v>
                </c:pt>
                <c:pt idx="2">
                  <c:v>6.879999999999999</c:v>
                </c:pt>
                <c:pt idx="3">
                  <c:v>6.629999999999999</c:v>
                </c:pt>
                <c:pt idx="4">
                  <c:v>6.0300000000000047</c:v>
                </c:pt>
                <c:pt idx="5">
                  <c:v>5.5500000000000007</c:v>
                </c:pt>
                <c:pt idx="6">
                  <c:v>5.0000000000000036</c:v>
                </c:pt>
                <c:pt idx="7">
                  <c:v>4.5599999999999987</c:v>
                </c:pt>
                <c:pt idx="8">
                  <c:v>4.120000000000001</c:v>
                </c:pt>
                <c:pt idx="9">
                  <c:v>4.0199999999999996</c:v>
                </c:pt>
                <c:pt idx="10">
                  <c:v>3.9800000000000004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3.9800000000000004</c:v>
                </c:pt>
                <c:pt idx="15">
                  <c:v>3.9800000000000004</c:v>
                </c:pt>
                <c:pt idx="16">
                  <c:v>3.9499999999999993</c:v>
                </c:pt>
                <c:pt idx="17">
                  <c:v>3.9499999999999993</c:v>
                </c:pt>
                <c:pt idx="18">
                  <c:v>3.9499999999999993</c:v>
                </c:pt>
                <c:pt idx="19">
                  <c:v>3.9499999999999993</c:v>
                </c:pt>
                <c:pt idx="20">
                  <c:v>3.9499999999999993</c:v>
                </c:pt>
                <c:pt idx="21">
                  <c:v>3.9499999999999993</c:v>
                </c:pt>
                <c:pt idx="22">
                  <c:v>3.9499999999999993</c:v>
                </c:pt>
                <c:pt idx="23">
                  <c:v>4.1800000000000033</c:v>
                </c:pt>
                <c:pt idx="24">
                  <c:v>8.2100000000000044</c:v>
                </c:pt>
                <c:pt idx="25">
                  <c:v>10.66</c:v>
                </c:pt>
                <c:pt idx="26">
                  <c:v>11.250000000000004</c:v>
                </c:pt>
                <c:pt idx="27">
                  <c:v>12.870000000000001</c:v>
                </c:pt>
                <c:pt idx="28">
                  <c:v>19.489999999999998</c:v>
                </c:pt>
                <c:pt idx="29">
                  <c:v>26.51</c:v>
                </c:pt>
                <c:pt idx="30">
                  <c:v>35.460000000000008</c:v>
                </c:pt>
                <c:pt idx="31">
                  <c:v>50.94</c:v>
                </c:pt>
                <c:pt idx="32">
                  <c:v>66.56</c:v>
                </c:pt>
                <c:pt idx="33">
                  <c:v>73.63</c:v>
                </c:pt>
                <c:pt idx="34">
                  <c:v>83.36</c:v>
                </c:pt>
                <c:pt idx="35">
                  <c:v>86.53</c:v>
                </c:pt>
                <c:pt idx="36">
                  <c:v>90.71</c:v>
                </c:pt>
                <c:pt idx="37">
                  <c:v>94.649999999999991</c:v>
                </c:pt>
                <c:pt idx="38">
                  <c:v>95.61</c:v>
                </c:pt>
                <c:pt idx="39">
                  <c:v>97.22</c:v>
                </c:pt>
                <c:pt idx="40">
                  <c:v>98.94</c:v>
                </c:pt>
                <c:pt idx="41">
                  <c:v>100.75999999999999</c:v>
                </c:pt>
                <c:pt idx="42">
                  <c:v>109.16</c:v>
                </c:pt>
                <c:pt idx="43">
                  <c:v>135.66999999999999</c:v>
                </c:pt>
                <c:pt idx="44">
                  <c:v>159.9</c:v>
                </c:pt>
                <c:pt idx="45">
                  <c:v>175.81</c:v>
                </c:pt>
                <c:pt idx="46">
                  <c:v>189.54</c:v>
                </c:pt>
                <c:pt idx="47">
                  <c:v>204.62</c:v>
                </c:pt>
                <c:pt idx="48">
                  <c:v>212.77</c:v>
                </c:pt>
                <c:pt idx="49">
                  <c:v>224.7</c:v>
                </c:pt>
                <c:pt idx="50">
                  <c:v>247.32</c:v>
                </c:pt>
                <c:pt idx="51">
                  <c:v>275.3</c:v>
                </c:pt>
                <c:pt idx="52">
                  <c:v>297.48</c:v>
                </c:pt>
                <c:pt idx="53">
                  <c:v>309.5</c:v>
                </c:pt>
                <c:pt idx="54">
                  <c:v>319.42</c:v>
                </c:pt>
                <c:pt idx="55">
                  <c:v>319.42</c:v>
                </c:pt>
                <c:pt idx="56">
                  <c:v>321.94</c:v>
                </c:pt>
                <c:pt idx="57">
                  <c:v>321.94</c:v>
                </c:pt>
                <c:pt idx="58">
                  <c:v>326.18</c:v>
                </c:pt>
                <c:pt idx="59">
                  <c:v>330.46999999999997</c:v>
                </c:pt>
                <c:pt idx="60">
                  <c:v>333.94</c:v>
                </c:pt>
                <c:pt idx="61">
                  <c:v>337.24</c:v>
                </c:pt>
                <c:pt idx="62">
                  <c:v>337.24</c:v>
                </c:pt>
                <c:pt idx="63">
                  <c:v>338.81</c:v>
                </c:pt>
                <c:pt idx="64">
                  <c:v>340.03</c:v>
                </c:pt>
                <c:pt idx="65">
                  <c:v>341.43</c:v>
                </c:pt>
                <c:pt idx="66">
                  <c:v>341.77</c:v>
                </c:pt>
                <c:pt idx="67">
                  <c:v>341.6</c:v>
                </c:pt>
                <c:pt idx="68">
                  <c:v>340.9</c:v>
                </c:pt>
                <c:pt idx="69">
                  <c:v>340.55</c:v>
                </c:pt>
                <c:pt idx="70">
                  <c:v>340.55</c:v>
                </c:pt>
                <c:pt idx="71">
                  <c:v>340.03</c:v>
                </c:pt>
                <c:pt idx="72">
                  <c:v>341.77</c:v>
                </c:pt>
                <c:pt idx="73">
                  <c:v>342.65</c:v>
                </c:pt>
                <c:pt idx="74">
                  <c:v>345.96999999999997</c:v>
                </c:pt>
                <c:pt idx="75">
                  <c:v>351.39</c:v>
                </c:pt>
                <c:pt idx="76">
                  <c:v>351.39</c:v>
                </c:pt>
                <c:pt idx="77">
                  <c:v>352.18</c:v>
                </c:pt>
                <c:pt idx="78">
                  <c:v>352.38</c:v>
                </c:pt>
                <c:pt idx="79">
                  <c:v>353.2</c:v>
                </c:pt>
                <c:pt idx="80">
                  <c:v>353.63</c:v>
                </c:pt>
                <c:pt idx="81">
                  <c:v>350.52</c:v>
                </c:pt>
                <c:pt idx="82">
                  <c:v>352.28</c:v>
                </c:pt>
                <c:pt idx="83">
                  <c:v>352.69</c:v>
                </c:pt>
                <c:pt idx="84">
                  <c:v>352.28</c:v>
                </c:pt>
                <c:pt idx="85">
                  <c:v>353.2</c:v>
                </c:pt>
                <c:pt idx="86">
                  <c:v>349.46999999999997</c:v>
                </c:pt>
                <c:pt idx="87">
                  <c:v>349.29</c:v>
                </c:pt>
                <c:pt idx="88">
                  <c:v>350.17</c:v>
                </c:pt>
                <c:pt idx="89">
                  <c:v>350.17</c:v>
                </c:pt>
                <c:pt idx="90">
                  <c:v>348.06</c:v>
                </c:pt>
                <c:pt idx="91">
                  <c:v>349.82</c:v>
                </c:pt>
                <c:pt idx="92">
                  <c:v>350.52</c:v>
                </c:pt>
                <c:pt idx="93">
                  <c:v>351.57</c:v>
                </c:pt>
                <c:pt idx="94">
                  <c:v>352.09</c:v>
                </c:pt>
                <c:pt idx="95">
                  <c:v>352.18</c:v>
                </c:pt>
                <c:pt idx="96">
                  <c:v>351.39</c:v>
                </c:pt>
                <c:pt idx="97">
                  <c:v>351.04</c:v>
                </c:pt>
                <c:pt idx="98">
                  <c:v>350.52</c:v>
                </c:pt>
                <c:pt idx="99">
                  <c:v>349.82</c:v>
                </c:pt>
                <c:pt idx="100">
                  <c:v>348.76</c:v>
                </c:pt>
                <c:pt idx="101">
                  <c:v>347.89</c:v>
                </c:pt>
                <c:pt idx="102">
                  <c:v>346.67</c:v>
                </c:pt>
                <c:pt idx="103">
                  <c:v>345.79</c:v>
                </c:pt>
                <c:pt idx="104">
                  <c:v>344.21999999999997</c:v>
                </c:pt>
                <c:pt idx="105">
                  <c:v>342.82</c:v>
                </c:pt>
                <c:pt idx="106">
                  <c:v>343.17</c:v>
                </c:pt>
                <c:pt idx="107">
                  <c:v>343.52</c:v>
                </c:pt>
                <c:pt idx="108">
                  <c:v>344.04</c:v>
                </c:pt>
                <c:pt idx="109">
                  <c:v>344.39</c:v>
                </c:pt>
                <c:pt idx="110">
                  <c:v>344.74</c:v>
                </c:pt>
                <c:pt idx="111">
                  <c:v>351.57</c:v>
                </c:pt>
                <c:pt idx="112">
                  <c:v>353.63</c:v>
                </c:pt>
                <c:pt idx="113">
                  <c:v>353.75</c:v>
                </c:pt>
                <c:pt idx="114">
                  <c:v>353.63</c:v>
                </c:pt>
                <c:pt idx="115">
                  <c:v>353.75</c:v>
                </c:pt>
                <c:pt idx="116">
                  <c:v>353.75</c:v>
                </c:pt>
                <c:pt idx="117">
                  <c:v>353.75</c:v>
                </c:pt>
                <c:pt idx="118">
                  <c:v>353.75</c:v>
                </c:pt>
                <c:pt idx="119">
                  <c:v>353.56</c:v>
                </c:pt>
                <c:pt idx="120">
                  <c:v>352.18</c:v>
                </c:pt>
                <c:pt idx="121">
                  <c:v>351.92</c:v>
                </c:pt>
                <c:pt idx="122">
                  <c:v>351.92</c:v>
                </c:pt>
                <c:pt idx="123">
                  <c:v>351.92</c:v>
                </c:pt>
                <c:pt idx="124">
                  <c:v>351.92</c:v>
                </c:pt>
                <c:pt idx="125">
                  <c:v>351.92</c:v>
                </c:pt>
                <c:pt idx="126">
                  <c:v>351.74</c:v>
                </c:pt>
                <c:pt idx="127">
                  <c:v>351.74</c:v>
                </c:pt>
                <c:pt idx="128">
                  <c:v>351.74</c:v>
                </c:pt>
                <c:pt idx="129">
                  <c:v>352.18</c:v>
                </c:pt>
                <c:pt idx="130">
                  <c:v>353.75</c:v>
                </c:pt>
                <c:pt idx="131">
                  <c:v>353.75</c:v>
                </c:pt>
                <c:pt idx="132">
                  <c:v>353.75</c:v>
                </c:pt>
                <c:pt idx="133">
                  <c:v>353.75</c:v>
                </c:pt>
                <c:pt idx="134">
                  <c:v>353.75</c:v>
                </c:pt>
                <c:pt idx="135">
                  <c:v>353.75</c:v>
                </c:pt>
                <c:pt idx="136">
                  <c:v>353.75</c:v>
                </c:pt>
                <c:pt idx="137">
                  <c:v>353.75</c:v>
                </c:pt>
                <c:pt idx="138">
                  <c:v>353.75</c:v>
                </c:pt>
                <c:pt idx="139">
                  <c:v>353.75</c:v>
                </c:pt>
                <c:pt idx="140">
                  <c:v>353.75</c:v>
                </c:pt>
                <c:pt idx="141">
                  <c:v>353.75</c:v>
                </c:pt>
                <c:pt idx="142">
                  <c:v>353.75</c:v>
                </c:pt>
                <c:pt idx="143">
                  <c:v>353.75</c:v>
                </c:pt>
                <c:pt idx="144">
                  <c:v>353.61</c:v>
                </c:pt>
                <c:pt idx="145">
                  <c:v>353.61</c:v>
                </c:pt>
                <c:pt idx="146">
                  <c:v>353.61</c:v>
                </c:pt>
                <c:pt idx="147">
                  <c:v>353.61</c:v>
                </c:pt>
                <c:pt idx="148">
                  <c:v>353.61</c:v>
                </c:pt>
                <c:pt idx="149">
                  <c:v>353.61</c:v>
                </c:pt>
                <c:pt idx="150">
                  <c:v>353.54</c:v>
                </c:pt>
                <c:pt idx="151">
                  <c:v>353.54</c:v>
                </c:pt>
                <c:pt idx="152">
                  <c:v>353.54</c:v>
                </c:pt>
                <c:pt idx="153">
                  <c:v>353.75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0-40B0-9FEA-DBBE67B92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24400"/>
        <c:axId val="747426480"/>
      </c:scatterChart>
      <c:valAx>
        <c:axId val="7474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6480"/>
        <c:crosses val="autoZero"/>
        <c:crossBetween val="midCat"/>
      </c:valAx>
      <c:valAx>
        <c:axId val="7474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Ghod!$B$56:$B$163</c:f>
              <c:numCache>
                <c:formatCode>0.00</c:formatCode>
                <c:ptCount val="108"/>
                <c:pt idx="0">
                  <c:v>541.1</c:v>
                </c:pt>
                <c:pt idx="1">
                  <c:v>542.21</c:v>
                </c:pt>
                <c:pt idx="2">
                  <c:v>542.79999999999995</c:v>
                </c:pt>
                <c:pt idx="3">
                  <c:v>543.17999999999995</c:v>
                </c:pt>
                <c:pt idx="4">
                  <c:v>543.53</c:v>
                </c:pt>
                <c:pt idx="5">
                  <c:v>543.80999999999995</c:v>
                </c:pt>
                <c:pt idx="6">
                  <c:v>544.1</c:v>
                </c:pt>
                <c:pt idx="7">
                  <c:v>544.52</c:v>
                </c:pt>
                <c:pt idx="8">
                  <c:v>545.66999999999996</c:v>
                </c:pt>
                <c:pt idx="9">
                  <c:v>546.17999999999995</c:v>
                </c:pt>
                <c:pt idx="10">
                  <c:v>546.54999999999995</c:v>
                </c:pt>
                <c:pt idx="11">
                  <c:v>547.09</c:v>
                </c:pt>
                <c:pt idx="12">
                  <c:v>547.32000000000005</c:v>
                </c:pt>
                <c:pt idx="13">
                  <c:v>547.57000000000005</c:v>
                </c:pt>
                <c:pt idx="14">
                  <c:v>548</c:v>
                </c:pt>
                <c:pt idx="15">
                  <c:v>548.09</c:v>
                </c:pt>
                <c:pt idx="16">
                  <c:v>548.09</c:v>
                </c:pt>
                <c:pt idx="17">
                  <c:v>548.11</c:v>
                </c:pt>
                <c:pt idx="18">
                  <c:v>548.12</c:v>
                </c:pt>
                <c:pt idx="19">
                  <c:v>548.13</c:v>
                </c:pt>
                <c:pt idx="20">
                  <c:v>548.13</c:v>
                </c:pt>
                <c:pt idx="21">
                  <c:v>548.12</c:v>
                </c:pt>
                <c:pt idx="22">
                  <c:v>548.1</c:v>
                </c:pt>
                <c:pt idx="23">
                  <c:v>548.04999999999995</c:v>
                </c:pt>
                <c:pt idx="24">
                  <c:v>548.02</c:v>
                </c:pt>
                <c:pt idx="25">
                  <c:v>547.99</c:v>
                </c:pt>
                <c:pt idx="26">
                  <c:v>547.95000000000005</c:v>
                </c:pt>
                <c:pt idx="27">
                  <c:v>547.91999999999996</c:v>
                </c:pt>
                <c:pt idx="28">
                  <c:v>547.88</c:v>
                </c:pt>
                <c:pt idx="29">
                  <c:v>547.84</c:v>
                </c:pt>
                <c:pt idx="30">
                  <c:v>547.79999999999995</c:v>
                </c:pt>
                <c:pt idx="31">
                  <c:v>547.75</c:v>
                </c:pt>
                <c:pt idx="32">
                  <c:v>547.76</c:v>
                </c:pt>
                <c:pt idx="33">
                  <c:v>547.79</c:v>
                </c:pt>
                <c:pt idx="34">
                  <c:v>547.80999999999995</c:v>
                </c:pt>
                <c:pt idx="35">
                  <c:v>547.83000000000004</c:v>
                </c:pt>
                <c:pt idx="36">
                  <c:v>548.09</c:v>
                </c:pt>
                <c:pt idx="37">
                  <c:v>548.19000000000005</c:v>
                </c:pt>
                <c:pt idx="38">
                  <c:v>548.17999999999995</c:v>
                </c:pt>
                <c:pt idx="39">
                  <c:v>548.29</c:v>
                </c:pt>
                <c:pt idx="40">
                  <c:v>548.28</c:v>
                </c:pt>
                <c:pt idx="41">
                  <c:v>547.76</c:v>
                </c:pt>
                <c:pt idx="42">
                  <c:v>547.91</c:v>
                </c:pt>
                <c:pt idx="43">
                  <c:v>548.13</c:v>
                </c:pt>
                <c:pt idx="44">
                  <c:v>548.17999999999995</c:v>
                </c:pt>
                <c:pt idx="45">
                  <c:v>548.24</c:v>
                </c:pt>
                <c:pt idx="46">
                  <c:v>548.21</c:v>
                </c:pt>
                <c:pt idx="47">
                  <c:v>548.27</c:v>
                </c:pt>
                <c:pt idx="48">
                  <c:v>548.35</c:v>
                </c:pt>
                <c:pt idx="49">
                  <c:v>548.33000000000004</c:v>
                </c:pt>
                <c:pt idx="50">
                  <c:v>548.32000000000005</c:v>
                </c:pt>
                <c:pt idx="51">
                  <c:v>548.34</c:v>
                </c:pt>
                <c:pt idx="52">
                  <c:v>548.33000000000004</c:v>
                </c:pt>
                <c:pt idx="53">
                  <c:v>548.35</c:v>
                </c:pt>
                <c:pt idx="54">
                  <c:v>548.37</c:v>
                </c:pt>
                <c:pt idx="55">
                  <c:v>548.39</c:v>
                </c:pt>
                <c:pt idx="56">
                  <c:v>548.41</c:v>
                </c:pt>
                <c:pt idx="57">
                  <c:v>548.55999999999995</c:v>
                </c:pt>
                <c:pt idx="58">
                  <c:v>548.57000000000005</c:v>
                </c:pt>
                <c:pt idx="59">
                  <c:v>548.52</c:v>
                </c:pt>
                <c:pt idx="60">
                  <c:v>548.58000000000004</c:v>
                </c:pt>
                <c:pt idx="61">
                  <c:v>548.41</c:v>
                </c:pt>
                <c:pt idx="62">
                  <c:v>548.44000000000005</c:v>
                </c:pt>
                <c:pt idx="63">
                  <c:v>548.46</c:v>
                </c:pt>
                <c:pt idx="64">
                  <c:v>548.42999999999995</c:v>
                </c:pt>
                <c:pt idx="65">
                  <c:v>548.48</c:v>
                </c:pt>
                <c:pt idx="66">
                  <c:v>548.52</c:v>
                </c:pt>
                <c:pt idx="67">
                  <c:v>548.55999999999995</c:v>
                </c:pt>
                <c:pt idx="68">
                  <c:v>548.49</c:v>
                </c:pt>
                <c:pt idx="69">
                  <c:v>548.53</c:v>
                </c:pt>
                <c:pt idx="70">
                  <c:v>548.57000000000005</c:v>
                </c:pt>
                <c:pt idx="71">
                  <c:v>548.53</c:v>
                </c:pt>
                <c:pt idx="72">
                  <c:v>548.51</c:v>
                </c:pt>
                <c:pt idx="73">
                  <c:v>548.58500000000004</c:v>
                </c:pt>
                <c:pt idx="74">
                  <c:v>548.59400000000005</c:v>
                </c:pt>
                <c:pt idx="75">
                  <c:v>548.6</c:v>
                </c:pt>
                <c:pt idx="76">
                  <c:v>548.61</c:v>
                </c:pt>
                <c:pt idx="77">
                  <c:v>548.61</c:v>
                </c:pt>
                <c:pt idx="78">
                  <c:v>548.61</c:v>
                </c:pt>
                <c:pt idx="79">
                  <c:v>548.61</c:v>
                </c:pt>
                <c:pt idx="80">
                  <c:v>548.62</c:v>
                </c:pt>
                <c:pt idx="81">
                  <c:v>548.62</c:v>
                </c:pt>
                <c:pt idx="82">
                  <c:v>548.62099999999998</c:v>
                </c:pt>
                <c:pt idx="83">
                  <c:v>548.62400000000002</c:v>
                </c:pt>
                <c:pt idx="84">
                  <c:v>548.63</c:v>
                </c:pt>
                <c:pt idx="85">
                  <c:v>548.63599999999997</c:v>
                </c:pt>
                <c:pt idx="86">
                  <c:v>548.64</c:v>
                </c:pt>
                <c:pt idx="87">
                  <c:v>548.64</c:v>
                </c:pt>
                <c:pt idx="88">
                  <c:v>548.63</c:v>
                </c:pt>
                <c:pt idx="89">
                  <c:v>548.62699999999995</c:v>
                </c:pt>
                <c:pt idx="90">
                  <c:v>548.62400000000002</c:v>
                </c:pt>
                <c:pt idx="91">
                  <c:v>548.62699999999995</c:v>
                </c:pt>
                <c:pt idx="92">
                  <c:v>548.62400000000002</c:v>
                </c:pt>
                <c:pt idx="93">
                  <c:v>548.62699999999995</c:v>
                </c:pt>
                <c:pt idx="94">
                  <c:v>548.63</c:v>
                </c:pt>
                <c:pt idx="95">
                  <c:v>548.63</c:v>
                </c:pt>
                <c:pt idx="96">
                  <c:v>548.63</c:v>
                </c:pt>
                <c:pt idx="97">
                  <c:v>548.63599999999997</c:v>
                </c:pt>
                <c:pt idx="98">
                  <c:v>548.64</c:v>
                </c:pt>
                <c:pt idx="99">
                  <c:v>548.64</c:v>
                </c:pt>
                <c:pt idx="100">
                  <c:v>548.64</c:v>
                </c:pt>
                <c:pt idx="101">
                  <c:v>548.64</c:v>
                </c:pt>
                <c:pt idx="102">
                  <c:v>548.64</c:v>
                </c:pt>
                <c:pt idx="103">
                  <c:v>548.64</c:v>
                </c:pt>
                <c:pt idx="104">
                  <c:v>548.64</c:v>
                </c:pt>
                <c:pt idx="105">
                  <c:v>548.64</c:v>
                </c:pt>
                <c:pt idx="106">
                  <c:v>548.64</c:v>
                </c:pt>
                <c:pt idx="107">
                  <c:v>548.64</c:v>
                </c:pt>
              </c:numCache>
            </c:numRef>
          </c:xVal>
          <c:yVal>
            <c:numRef>
              <c:f>Ghod!$D$56:$D$163</c:f>
              <c:numCache>
                <c:formatCode>0.00</c:formatCode>
                <c:ptCount val="108"/>
                <c:pt idx="0">
                  <c:v>0.92999999999999972</c:v>
                </c:pt>
                <c:pt idx="1">
                  <c:v>15.180000000000007</c:v>
                </c:pt>
                <c:pt idx="2">
                  <c:v>23.700000000000003</c:v>
                </c:pt>
                <c:pt idx="3">
                  <c:v>29.569999999999993</c:v>
                </c:pt>
                <c:pt idx="4">
                  <c:v>35.269999999999996</c:v>
                </c:pt>
                <c:pt idx="5">
                  <c:v>39.97</c:v>
                </c:pt>
                <c:pt idx="6">
                  <c:v>45.019999999999996</c:v>
                </c:pt>
                <c:pt idx="7">
                  <c:v>52.959999999999994</c:v>
                </c:pt>
                <c:pt idx="8">
                  <c:v>76.449999999999989</c:v>
                </c:pt>
                <c:pt idx="9">
                  <c:v>88.240000000000009</c:v>
                </c:pt>
                <c:pt idx="10">
                  <c:v>97.03</c:v>
                </c:pt>
                <c:pt idx="11">
                  <c:v>110.55000000000001</c:v>
                </c:pt>
                <c:pt idx="12">
                  <c:v>117.02000000000001</c:v>
                </c:pt>
                <c:pt idx="13">
                  <c:v>123.57</c:v>
                </c:pt>
                <c:pt idx="14">
                  <c:v>135.68</c:v>
                </c:pt>
                <c:pt idx="15">
                  <c:v>138.33000000000001</c:v>
                </c:pt>
                <c:pt idx="16">
                  <c:v>138.33000000000001</c:v>
                </c:pt>
                <c:pt idx="17">
                  <c:v>139.79</c:v>
                </c:pt>
                <c:pt idx="18">
                  <c:v>139.25</c:v>
                </c:pt>
                <c:pt idx="19">
                  <c:v>139.61000000000001</c:v>
                </c:pt>
                <c:pt idx="20">
                  <c:v>139.61000000000001</c:v>
                </c:pt>
                <c:pt idx="21">
                  <c:v>139.34</c:v>
                </c:pt>
                <c:pt idx="22">
                  <c:v>138.51</c:v>
                </c:pt>
                <c:pt idx="23">
                  <c:v>137.09</c:v>
                </c:pt>
                <c:pt idx="24">
                  <c:v>136.29</c:v>
                </c:pt>
                <c:pt idx="25">
                  <c:v>135.33000000000001</c:v>
                </c:pt>
                <c:pt idx="26">
                  <c:v>134.37</c:v>
                </c:pt>
                <c:pt idx="27">
                  <c:v>133.41999999999999</c:v>
                </c:pt>
                <c:pt idx="28">
                  <c:v>132.28</c:v>
                </c:pt>
                <c:pt idx="29">
                  <c:v>131.24</c:v>
                </c:pt>
                <c:pt idx="30">
                  <c:v>130.12</c:v>
                </c:pt>
                <c:pt idx="31">
                  <c:v>128.81</c:v>
                </c:pt>
                <c:pt idx="32">
                  <c:v>128.72999999999999</c:v>
                </c:pt>
                <c:pt idx="33">
                  <c:v>129.6</c:v>
                </c:pt>
                <c:pt idx="34">
                  <c:v>130.38</c:v>
                </c:pt>
                <c:pt idx="35">
                  <c:v>130.9</c:v>
                </c:pt>
                <c:pt idx="36">
                  <c:v>138.33000000000001</c:v>
                </c:pt>
                <c:pt idx="37">
                  <c:v>141.22</c:v>
                </c:pt>
                <c:pt idx="38">
                  <c:v>141.04</c:v>
                </c:pt>
                <c:pt idx="39">
                  <c:v>144.1</c:v>
                </c:pt>
                <c:pt idx="40">
                  <c:v>143.82</c:v>
                </c:pt>
                <c:pt idx="41">
                  <c:v>128.72999999999999</c:v>
                </c:pt>
                <c:pt idx="42">
                  <c:v>133.08000000000001</c:v>
                </c:pt>
                <c:pt idx="43">
                  <c:v>139.69</c:v>
                </c:pt>
                <c:pt idx="44">
                  <c:v>141.22</c:v>
                </c:pt>
                <c:pt idx="45">
                  <c:v>142.84</c:v>
                </c:pt>
                <c:pt idx="46">
                  <c:v>141.94</c:v>
                </c:pt>
                <c:pt idx="47">
                  <c:v>143.72999999999999</c:v>
                </c:pt>
                <c:pt idx="48">
                  <c:v>146.27000000000001</c:v>
                </c:pt>
                <c:pt idx="49">
                  <c:v>145.53</c:v>
                </c:pt>
                <c:pt idx="50">
                  <c:v>145.44</c:v>
                </c:pt>
                <c:pt idx="51">
                  <c:v>145.81</c:v>
                </c:pt>
                <c:pt idx="52">
                  <c:v>145.53</c:v>
                </c:pt>
                <c:pt idx="53">
                  <c:v>145.91</c:v>
                </c:pt>
                <c:pt idx="54">
                  <c:v>146.46</c:v>
                </c:pt>
                <c:pt idx="55">
                  <c:v>147.19999999999999</c:v>
                </c:pt>
                <c:pt idx="56">
                  <c:v>147.85</c:v>
                </c:pt>
                <c:pt idx="57">
                  <c:v>152.49</c:v>
                </c:pt>
                <c:pt idx="58">
                  <c:v>152.86000000000001</c:v>
                </c:pt>
                <c:pt idx="59">
                  <c:v>151.1</c:v>
                </c:pt>
                <c:pt idx="60">
                  <c:v>152.94999999999999</c:v>
                </c:pt>
                <c:pt idx="61">
                  <c:v>147.76</c:v>
                </c:pt>
                <c:pt idx="62">
                  <c:v>148.78</c:v>
                </c:pt>
                <c:pt idx="63">
                  <c:v>149.32</c:v>
                </c:pt>
                <c:pt idx="64">
                  <c:v>148.5</c:v>
                </c:pt>
                <c:pt idx="65">
                  <c:v>149.97</c:v>
                </c:pt>
                <c:pt idx="66">
                  <c:v>151.29</c:v>
                </c:pt>
                <c:pt idx="67">
                  <c:v>152.49</c:v>
                </c:pt>
                <c:pt idx="68">
                  <c:v>150.06</c:v>
                </c:pt>
                <c:pt idx="69">
                  <c:v>151.56</c:v>
                </c:pt>
                <c:pt idx="70">
                  <c:v>152.86000000000001</c:v>
                </c:pt>
                <c:pt idx="71">
                  <c:v>151.65</c:v>
                </c:pt>
                <c:pt idx="72">
                  <c:v>151.1</c:v>
                </c:pt>
                <c:pt idx="73">
                  <c:v>153.13999999999999</c:v>
                </c:pt>
                <c:pt idx="74">
                  <c:v>153.41999999999999</c:v>
                </c:pt>
                <c:pt idx="75">
                  <c:v>153.6</c:v>
                </c:pt>
                <c:pt idx="76">
                  <c:v>153.79</c:v>
                </c:pt>
                <c:pt idx="77">
                  <c:v>153.88</c:v>
                </c:pt>
                <c:pt idx="78">
                  <c:v>153.88</c:v>
                </c:pt>
                <c:pt idx="79">
                  <c:v>153.88</c:v>
                </c:pt>
                <c:pt idx="80">
                  <c:v>154.06</c:v>
                </c:pt>
                <c:pt idx="81">
                  <c:v>154.06</c:v>
                </c:pt>
                <c:pt idx="82">
                  <c:v>154.25</c:v>
                </c:pt>
                <c:pt idx="83">
                  <c:v>154.34</c:v>
                </c:pt>
                <c:pt idx="84">
                  <c:v>154.56</c:v>
                </c:pt>
                <c:pt idx="85">
                  <c:v>154.71</c:v>
                </c:pt>
                <c:pt idx="86">
                  <c:v>154.80000000000001</c:v>
                </c:pt>
                <c:pt idx="87">
                  <c:v>154.80000000000001</c:v>
                </c:pt>
                <c:pt idx="88">
                  <c:v>154.53</c:v>
                </c:pt>
                <c:pt idx="89">
                  <c:v>154.44</c:v>
                </c:pt>
                <c:pt idx="90">
                  <c:v>154.34</c:v>
                </c:pt>
                <c:pt idx="91">
                  <c:v>154.43</c:v>
                </c:pt>
                <c:pt idx="92">
                  <c:v>154.34</c:v>
                </c:pt>
                <c:pt idx="93">
                  <c:v>154.43</c:v>
                </c:pt>
                <c:pt idx="94">
                  <c:v>154.53</c:v>
                </c:pt>
                <c:pt idx="95">
                  <c:v>154.53</c:v>
                </c:pt>
                <c:pt idx="96">
                  <c:v>154.53</c:v>
                </c:pt>
                <c:pt idx="97">
                  <c:v>154.69999999999999</c:v>
                </c:pt>
                <c:pt idx="98">
                  <c:v>154.80000000000001</c:v>
                </c:pt>
                <c:pt idx="99">
                  <c:v>154.80000000000001</c:v>
                </c:pt>
                <c:pt idx="100">
                  <c:v>154.80000000000001</c:v>
                </c:pt>
                <c:pt idx="101">
                  <c:v>154.80000000000001</c:v>
                </c:pt>
                <c:pt idx="102">
                  <c:v>154.80000000000001</c:v>
                </c:pt>
                <c:pt idx="103">
                  <c:v>154.80000000000001</c:v>
                </c:pt>
                <c:pt idx="104">
                  <c:v>154.80000000000001</c:v>
                </c:pt>
                <c:pt idx="105">
                  <c:v>154.80000000000001</c:v>
                </c:pt>
                <c:pt idx="106">
                  <c:v>154.80000000000001</c:v>
                </c:pt>
                <c:pt idx="107">
                  <c:v>154.80000000000001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0-421F-BF72-08F0CFD4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15776"/>
        <c:axId val="756410560"/>
      </c:scatterChart>
      <c:valAx>
        <c:axId val="7591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10560"/>
        <c:crosses val="autoZero"/>
        <c:crossBetween val="midCat"/>
      </c:valAx>
      <c:valAx>
        <c:axId val="7564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Visapur!$B$10:$B$162</c:f>
              <c:numCache>
                <c:formatCode>0.00</c:formatCode>
                <c:ptCount val="153"/>
                <c:pt idx="0">
                  <c:v>601.23</c:v>
                </c:pt>
                <c:pt idx="1">
                  <c:v>601.19000000000005</c:v>
                </c:pt>
                <c:pt idx="2">
                  <c:v>601.15</c:v>
                </c:pt>
                <c:pt idx="3">
                  <c:v>601.20000000000005</c:v>
                </c:pt>
                <c:pt idx="4">
                  <c:v>601.19000000000005</c:v>
                </c:pt>
                <c:pt idx="5">
                  <c:v>601.16999999999996</c:v>
                </c:pt>
                <c:pt idx="6">
                  <c:v>601.16</c:v>
                </c:pt>
                <c:pt idx="7">
                  <c:v>601.15</c:v>
                </c:pt>
                <c:pt idx="8">
                  <c:v>601.14</c:v>
                </c:pt>
                <c:pt idx="9">
                  <c:v>601.13</c:v>
                </c:pt>
                <c:pt idx="10">
                  <c:v>601.12</c:v>
                </c:pt>
                <c:pt idx="11">
                  <c:v>601.11</c:v>
                </c:pt>
                <c:pt idx="12">
                  <c:v>601.11</c:v>
                </c:pt>
                <c:pt idx="13">
                  <c:v>601.12</c:v>
                </c:pt>
                <c:pt idx="14">
                  <c:v>601.13</c:v>
                </c:pt>
                <c:pt idx="15">
                  <c:v>601.12</c:v>
                </c:pt>
                <c:pt idx="16">
                  <c:v>601.12</c:v>
                </c:pt>
                <c:pt idx="17">
                  <c:v>601.11</c:v>
                </c:pt>
                <c:pt idx="18">
                  <c:v>601.1</c:v>
                </c:pt>
                <c:pt idx="19">
                  <c:v>601.07000000000005</c:v>
                </c:pt>
                <c:pt idx="20">
                  <c:v>601.04999999999995</c:v>
                </c:pt>
                <c:pt idx="21">
                  <c:v>601.03</c:v>
                </c:pt>
                <c:pt idx="22">
                  <c:v>601.01</c:v>
                </c:pt>
                <c:pt idx="23">
                  <c:v>600.97</c:v>
                </c:pt>
                <c:pt idx="24">
                  <c:v>600.92999999999995</c:v>
                </c:pt>
                <c:pt idx="25">
                  <c:v>600.9</c:v>
                </c:pt>
                <c:pt idx="26">
                  <c:v>600.86</c:v>
                </c:pt>
                <c:pt idx="27">
                  <c:v>600.83000000000004</c:v>
                </c:pt>
                <c:pt idx="28">
                  <c:v>600.79999999999995</c:v>
                </c:pt>
                <c:pt idx="29">
                  <c:v>600.76</c:v>
                </c:pt>
                <c:pt idx="30">
                  <c:v>600.73</c:v>
                </c:pt>
                <c:pt idx="31">
                  <c:v>600.70000000000005</c:v>
                </c:pt>
                <c:pt idx="32">
                  <c:v>600.66999999999996</c:v>
                </c:pt>
                <c:pt idx="33">
                  <c:v>600.63</c:v>
                </c:pt>
                <c:pt idx="34">
                  <c:v>600.59</c:v>
                </c:pt>
                <c:pt idx="35">
                  <c:v>600.54999999999995</c:v>
                </c:pt>
                <c:pt idx="36">
                  <c:v>600.51</c:v>
                </c:pt>
                <c:pt idx="37">
                  <c:v>600.46</c:v>
                </c:pt>
                <c:pt idx="38">
                  <c:v>600.42999999999995</c:v>
                </c:pt>
                <c:pt idx="39">
                  <c:v>600.41</c:v>
                </c:pt>
                <c:pt idx="40">
                  <c:v>600.39</c:v>
                </c:pt>
                <c:pt idx="41">
                  <c:v>600.36</c:v>
                </c:pt>
                <c:pt idx="42">
                  <c:v>600.33000000000004</c:v>
                </c:pt>
                <c:pt idx="43">
                  <c:v>600.29999999999995</c:v>
                </c:pt>
                <c:pt idx="44">
                  <c:v>600.28</c:v>
                </c:pt>
                <c:pt idx="45">
                  <c:v>600.26</c:v>
                </c:pt>
                <c:pt idx="46">
                  <c:v>600.24</c:v>
                </c:pt>
                <c:pt idx="47">
                  <c:v>600.22</c:v>
                </c:pt>
                <c:pt idx="48">
                  <c:v>600.20000000000005</c:v>
                </c:pt>
                <c:pt idx="49">
                  <c:v>600.17999999999995</c:v>
                </c:pt>
                <c:pt idx="50">
                  <c:v>600.32000000000005</c:v>
                </c:pt>
                <c:pt idx="51">
                  <c:v>601.27</c:v>
                </c:pt>
                <c:pt idx="52">
                  <c:v>601.91999999999996</c:v>
                </c:pt>
                <c:pt idx="53">
                  <c:v>602.27</c:v>
                </c:pt>
                <c:pt idx="54">
                  <c:v>602.5</c:v>
                </c:pt>
                <c:pt idx="55">
                  <c:v>602.48</c:v>
                </c:pt>
                <c:pt idx="56">
                  <c:v>602.46</c:v>
                </c:pt>
                <c:pt idx="57">
                  <c:v>602.44000000000005</c:v>
                </c:pt>
                <c:pt idx="58">
                  <c:v>602.41999999999996</c:v>
                </c:pt>
                <c:pt idx="59">
                  <c:v>602.41</c:v>
                </c:pt>
                <c:pt idx="60">
                  <c:v>602.39</c:v>
                </c:pt>
                <c:pt idx="61">
                  <c:v>602.35</c:v>
                </c:pt>
                <c:pt idx="62">
                  <c:v>602.27</c:v>
                </c:pt>
                <c:pt idx="63">
                  <c:v>602.17999999999995</c:v>
                </c:pt>
                <c:pt idx="64">
                  <c:v>602.04</c:v>
                </c:pt>
                <c:pt idx="65">
                  <c:v>601.92999999999995</c:v>
                </c:pt>
                <c:pt idx="66">
                  <c:v>601.82000000000005</c:v>
                </c:pt>
                <c:pt idx="67">
                  <c:v>601.71</c:v>
                </c:pt>
                <c:pt idx="68">
                  <c:v>601.6</c:v>
                </c:pt>
                <c:pt idx="69">
                  <c:v>601.49</c:v>
                </c:pt>
                <c:pt idx="70">
                  <c:v>601.35</c:v>
                </c:pt>
                <c:pt idx="71">
                  <c:v>601.21</c:v>
                </c:pt>
                <c:pt idx="72">
                  <c:v>601.01</c:v>
                </c:pt>
                <c:pt idx="73">
                  <c:v>600.79999999999995</c:v>
                </c:pt>
                <c:pt idx="74">
                  <c:v>600.63</c:v>
                </c:pt>
                <c:pt idx="75">
                  <c:v>600.46</c:v>
                </c:pt>
                <c:pt idx="76">
                  <c:v>600.4</c:v>
                </c:pt>
                <c:pt idx="77">
                  <c:v>600.4</c:v>
                </c:pt>
                <c:pt idx="78">
                  <c:v>600.41999999999996</c:v>
                </c:pt>
                <c:pt idx="79">
                  <c:v>600.41999999999996</c:v>
                </c:pt>
                <c:pt idx="80">
                  <c:v>600.55999999999995</c:v>
                </c:pt>
                <c:pt idx="81">
                  <c:v>601.29</c:v>
                </c:pt>
                <c:pt idx="82">
                  <c:v>601.72</c:v>
                </c:pt>
                <c:pt idx="83">
                  <c:v>601.91999999999996</c:v>
                </c:pt>
                <c:pt idx="84">
                  <c:v>602.08000000000004</c:v>
                </c:pt>
                <c:pt idx="85">
                  <c:v>602.29</c:v>
                </c:pt>
                <c:pt idx="86">
                  <c:v>602.49</c:v>
                </c:pt>
                <c:pt idx="87">
                  <c:v>602.6</c:v>
                </c:pt>
                <c:pt idx="88">
                  <c:v>602.77</c:v>
                </c:pt>
                <c:pt idx="89">
                  <c:v>603.03</c:v>
                </c:pt>
                <c:pt idx="90">
                  <c:v>603.27</c:v>
                </c:pt>
                <c:pt idx="91">
                  <c:v>603.5</c:v>
                </c:pt>
                <c:pt idx="92">
                  <c:v>603.70000000000005</c:v>
                </c:pt>
                <c:pt idx="93">
                  <c:v>603.9</c:v>
                </c:pt>
                <c:pt idx="94">
                  <c:v>604.09</c:v>
                </c:pt>
                <c:pt idx="95">
                  <c:v>604.26</c:v>
                </c:pt>
                <c:pt idx="96">
                  <c:v>604.41999999999996</c:v>
                </c:pt>
                <c:pt idx="97">
                  <c:v>604.57000000000005</c:v>
                </c:pt>
                <c:pt idx="98">
                  <c:v>604.72</c:v>
                </c:pt>
                <c:pt idx="99">
                  <c:v>604.86</c:v>
                </c:pt>
                <c:pt idx="100">
                  <c:v>604.91</c:v>
                </c:pt>
                <c:pt idx="101">
                  <c:v>604.92999999999995</c:v>
                </c:pt>
                <c:pt idx="102">
                  <c:v>604.95000000000005</c:v>
                </c:pt>
                <c:pt idx="103">
                  <c:v>604.96</c:v>
                </c:pt>
                <c:pt idx="104">
                  <c:v>604.97</c:v>
                </c:pt>
                <c:pt idx="105">
                  <c:v>604.99</c:v>
                </c:pt>
                <c:pt idx="106">
                  <c:v>605.36</c:v>
                </c:pt>
                <c:pt idx="107">
                  <c:v>605.55999999999995</c:v>
                </c:pt>
                <c:pt idx="108">
                  <c:v>605.91999999999996</c:v>
                </c:pt>
                <c:pt idx="109">
                  <c:v>606.26</c:v>
                </c:pt>
                <c:pt idx="110">
                  <c:v>606.51</c:v>
                </c:pt>
                <c:pt idx="111">
                  <c:v>606.71</c:v>
                </c:pt>
                <c:pt idx="112">
                  <c:v>607.23</c:v>
                </c:pt>
                <c:pt idx="113">
                  <c:v>607.23</c:v>
                </c:pt>
                <c:pt idx="114">
                  <c:v>607.23</c:v>
                </c:pt>
                <c:pt idx="115">
                  <c:v>607.23</c:v>
                </c:pt>
                <c:pt idx="116">
                  <c:v>607.23</c:v>
                </c:pt>
                <c:pt idx="117">
                  <c:v>607.23</c:v>
                </c:pt>
                <c:pt idx="118">
                  <c:v>607.23</c:v>
                </c:pt>
                <c:pt idx="119">
                  <c:v>607.23</c:v>
                </c:pt>
                <c:pt idx="120">
                  <c:v>607.23</c:v>
                </c:pt>
                <c:pt idx="121">
                  <c:v>607.23</c:v>
                </c:pt>
                <c:pt idx="122">
                  <c:v>607.23</c:v>
                </c:pt>
                <c:pt idx="123">
                  <c:v>607.23</c:v>
                </c:pt>
                <c:pt idx="124">
                  <c:v>607.23</c:v>
                </c:pt>
                <c:pt idx="125">
                  <c:v>607.23</c:v>
                </c:pt>
                <c:pt idx="126">
                  <c:v>607.23</c:v>
                </c:pt>
                <c:pt idx="127">
                  <c:v>607.23</c:v>
                </c:pt>
                <c:pt idx="128">
                  <c:v>607.23</c:v>
                </c:pt>
                <c:pt idx="129">
                  <c:v>607.23</c:v>
                </c:pt>
                <c:pt idx="130">
                  <c:v>607.23</c:v>
                </c:pt>
                <c:pt idx="131">
                  <c:v>607.23</c:v>
                </c:pt>
                <c:pt idx="132">
                  <c:v>607.23</c:v>
                </c:pt>
                <c:pt idx="133">
                  <c:v>607.23</c:v>
                </c:pt>
                <c:pt idx="134">
                  <c:v>607.23</c:v>
                </c:pt>
                <c:pt idx="135">
                  <c:v>607.23</c:v>
                </c:pt>
                <c:pt idx="136">
                  <c:v>607.23</c:v>
                </c:pt>
                <c:pt idx="137">
                  <c:v>607.23</c:v>
                </c:pt>
                <c:pt idx="138">
                  <c:v>607.23</c:v>
                </c:pt>
                <c:pt idx="139">
                  <c:v>607.23</c:v>
                </c:pt>
                <c:pt idx="140">
                  <c:v>607.23</c:v>
                </c:pt>
                <c:pt idx="141">
                  <c:v>607.23</c:v>
                </c:pt>
                <c:pt idx="142">
                  <c:v>607.23</c:v>
                </c:pt>
                <c:pt idx="143">
                  <c:v>607.23</c:v>
                </c:pt>
                <c:pt idx="144">
                  <c:v>607.23</c:v>
                </c:pt>
                <c:pt idx="145">
                  <c:v>607.23</c:v>
                </c:pt>
                <c:pt idx="146">
                  <c:v>607.23</c:v>
                </c:pt>
                <c:pt idx="147">
                  <c:v>607.23</c:v>
                </c:pt>
                <c:pt idx="148">
                  <c:v>607.23</c:v>
                </c:pt>
                <c:pt idx="149">
                  <c:v>607.23</c:v>
                </c:pt>
                <c:pt idx="150">
                  <c:v>607.23</c:v>
                </c:pt>
                <c:pt idx="151">
                  <c:v>607.23</c:v>
                </c:pt>
                <c:pt idx="152">
                  <c:v>607.23</c:v>
                </c:pt>
              </c:numCache>
            </c:numRef>
          </c:xVal>
          <c:yVal>
            <c:numRef>
              <c:f>Visapur!$C$10:$C$162</c:f>
              <c:numCache>
                <c:formatCode>0.00</c:formatCode>
                <c:ptCount val="153"/>
                <c:pt idx="0">
                  <c:v>1.51</c:v>
                </c:pt>
                <c:pt idx="1">
                  <c:v>1.45</c:v>
                </c:pt>
                <c:pt idx="2">
                  <c:v>1.4</c:v>
                </c:pt>
                <c:pt idx="3">
                  <c:v>1.46</c:v>
                </c:pt>
                <c:pt idx="4">
                  <c:v>1.45</c:v>
                </c:pt>
                <c:pt idx="5">
                  <c:v>1.42</c:v>
                </c:pt>
                <c:pt idx="6">
                  <c:v>1.41</c:v>
                </c:pt>
                <c:pt idx="7">
                  <c:v>1.4</c:v>
                </c:pt>
                <c:pt idx="8">
                  <c:v>1.38</c:v>
                </c:pt>
                <c:pt idx="9">
                  <c:v>1.37</c:v>
                </c:pt>
                <c:pt idx="10">
                  <c:v>1.35</c:v>
                </c:pt>
                <c:pt idx="11">
                  <c:v>1.34</c:v>
                </c:pt>
                <c:pt idx="12">
                  <c:v>1.35</c:v>
                </c:pt>
                <c:pt idx="13">
                  <c:v>1.35</c:v>
                </c:pt>
                <c:pt idx="14">
                  <c:v>1.37</c:v>
                </c:pt>
                <c:pt idx="15">
                  <c:v>1.35</c:v>
                </c:pt>
                <c:pt idx="16">
                  <c:v>1.35</c:v>
                </c:pt>
                <c:pt idx="17">
                  <c:v>1.33</c:v>
                </c:pt>
                <c:pt idx="18">
                  <c:v>1.32</c:v>
                </c:pt>
                <c:pt idx="19">
                  <c:v>1.28</c:v>
                </c:pt>
                <c:pt idx="20">
                  <c:v>1.25</c:v>
                </c:pt>
                <c:pt idx="21">
                  <c:v>1.22</c:v>
                </c:pt>
                <c:pt idx="22">
                  <c:v>1.18</c:v>
                </c:pt>
                <c:pt idx="23">
                  <c:v>1.1299999999999999</c:v>
                </c:pt>
                <c:pt idx="24">
                  <c:v>1.08</c:v>
                </c:pt>
                <c:pt idx="25">
                  <c:v>1.04</c:v>
                </c:pt>
                <c:pt idx="26">
                  <c:v>0.98</c:v>
                </c:pt>
                <c:pt idx="27">
                  <c:v>0.94</c:v>
                </c:pt>
                <c:pt idx="28">
                  <c:v>0.89</c:v>
                </c:pt>
                <c:pt idx="29">
                  <c:v>0.84</c:v>
                </c:pt>
                <c:pt idx="30">
                  <c:v>0.78</c:v>
                </c:pt>
                <c:pt idx="31">
                  <c:v>0.74</c:v>
                </c:pt>
                <c:pt idx="32">
                  <c:v>0.7</c:v>
                </c:pt>
                <c:pt idx="33">
                  <c:v>0.65</c:v>
                </c:pt>
                <c:pt idx="34">
                  <c:v>0.61</c:v>
                </c:pt>
                <c:pt idx="35">
                  <c:v>0.53</c:v>
                </c:pt>
                <c:pt idx="36">
                  <c:v>0.48</c:v>
                </c:pt>
                <c:pt idx="37">
                  <c:v>0.4</c:v>
                </c:pt>
                <c:pt idx="38">
                  <c:v>0.32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0.25</c:v>
                </c:pt>
                <c:pt idx="42">
                  <c:v>0.21</c:v>
                </c:pt>
                <c:pt idx="43">
                  <c:v>0.17</c:v>
                </c:pt>
                <c:pt idx="44">
                  <c:v>0.14000000000000001</c:v>
                </c:pt>
                <c:pt idx="45">
                  <c:v>0.11</c:v>
                </c:pt>
                <c:pt idx="46">
                  <c:v>0.09</c:v>
                </c:pt>
                <c:pt idx="47">
                  <c:v>7.0000000000000007E-2</c:v>
                </c:pt>
                <c:pt idx="48">
                  <c:v>0.05</c:v>
                </c:pt>
                <c:pt idx="49">
                  <c:v>0.04</c:v>
                </c:pt>
                <c:pt idx="50">
                  <c:v>0.2</c:v>
                </c:pt>
                <c:pt idx="51">
                  <c:v>1.62</c:v>
                </c:pt>
                <c:pt idx="52">
                  <c:v>3.03</c:v>
                </c:pt>
                <c:pt idx="53">
                  <c:v>3.85</c:v>
                </c:pt>
                <c:pt idx="54">
                  <c:v>4.7</c:v>
                </c:pt>
                <c:pt idx="55">
                  <c:v>4.63</c:v>
                </c:pt>
                <c:pt idx="56">
                  <c:v>4.5599999999999996</c:v>
                </c:pt>
                <c:pt idx="57">
                  <c:v>4.4800000000000004</c:v>
                </c:pt>
                <c:pt idx="58">
                  <c:v>4.4000000000000004</c:v>
                </c:pt>
                <c:pt idx="59">
                  <c:v>4.3499999999999996</c:v>
                </c:pt>
                <c:pt idx="60">
                  <c:v>4.28</c:v>
                </c:pt>
                <c:pt idx="61">
                  <c:v>4.1500000000000004</c:v>
                </c:pt>
                <c:pt idx="62">
                  <c:v>3.85</c:v>
                </c:pt>
                <c:pt idx="63">
                  <c:v>3.57</c:v>
                </c:pt>
                <c:pt idx="64">
                  <c:v>3.29</c:v>
                </c:pt>
                <c:pt idx="65">
                  <c:v>3.06</c:v>
                </c:pt>
                <c:pt idx="66">
                  <c:v>2.81</c:v>
                </c:pt>
                <c:pt idx="67">
                  <c:v>2.56</c:v>
                </c:pt>
                <c:pt idx="68">
                  <c:v>2.2999999999999998</c:v>
                </c:pt>
                <c:pt idx="69">
                  <c:v>2.0699999999999998</c:v>
                </c:pt>
                <c:pt idx="70">
                  <c:v>1.81</c:v>
                </c:pt>
                <c:pt idx="71">
                  <c:v>1.48</c:v>
                </c:pt>
                <c:pt idx="72">
                  <c:v>1.19</c:v>
                </c:pt>
                <c:pt idx="73">
                  <c:v>0.89</c:v>
                </c:pt>
                <c:pt idx="74">
                  <c:v>0.65</c:v>
                </c:pt>
                <c:pt idx="75">
                  <c:v>0.41</c:v>
                </c:pt>
                <c:pt idx="76">
                  <c:v>0.3</c:v>
                </c:pt>
                <c:pt idx="77">
                  <c:v>0.3</c:v>
                </c:pt>
                <c:pt idx="78">
                  <c:v>0.34</c:v>
                </c:pt>
                <c:pt idx="79">
                  <c:v>0.34</c:v>
                </c:pt>
                <c:pt idx="80">
                  <c:v>0.55000000000000004</c:v>
                </c:pt>
                <c:pt idx="81">
                  <c:v>1.68</c:v>
                </c:pt>
                <c:pt idx="82">
                  <c:v>2.58</c:v>
                </c:pt>
                <c:pt idx="83">
                  <c:v>3.03</c:v>
                </c:pt>
                <c:pt idx="84">
                  <c:v>3.36</c:v>
                </c:pt>
                <c:pt idx="85">
                  <c:v>3.89</c:v>
                </c:pt>
                <c:pt idx="86">
                  <c:v>4.67</c:v>
                </c:pt>
                <c:pt idx="87">
                  <c:v>5.08</c:v>
                </c:pt>
                <c:pt idx="88">
                  <c:v>5.74</c:v>
                </c:pt>
                <c:pt idx="89">
                  <c:v>6.77</c:v>
                </c:pt>
                <c:pt idx="90">
                  <c:v>7.64</c:v>
                </c:pt>
                <c:pt idx="91">
                  <c:v>8.43</c:v>
                </c:pt>
                <c:pt idx="92">
                  <c:v>9.09</c:v>
                </c:pt>
                <c:pt idx="93">
                  <c:v>9.7799999999999994</c:v>
                </c:pt>
                <c:pt idx="94">
                  <c:v>10.43</c:v>
                </c:pt>
                <c:pt idx="95">
                  <c:v>11.04</c:v>
                </c:pt>
                <c:pt idx="96">
                  <c:v>11.78</c:v>
                </c:pt>
                <c:pt idx="97">
                  <c:v>12.47</c:v>
                </c:pt>
                <c:pt idx="98">
                  <c:v>13.17</c:v>
                </c:pt>
                <c:pt idx="99">
                  <c:v>13.8</c:v>
                </c:pt>
                <c:pt idx="100">
                  <c:v>14.02</c:v>
                </c:pt>
                <c:pt idx="101">
                  <c:v>14.11</c:v>
                </c:pt>
                <c:pt idx="102">
                  <c:v>14.19</c:v>
                </c:pt>
                <c:pt idx="103">
                  <c:v>14.24</c:v>
                </c:pt>
                <c:pt idx="104">
                  <c:v>14.29</c:v>
                </c:pt>
                <c:pt idx="105">
                  <c:v>14.38</c:v>
                </c:pt>
                <c:pt idx="106">
                  <c:v>16.21</c:v>
                </c:pt>
                <c:pt idx="107">
                  <c:v>17.3</c:v>
                </c:pt>
                <c:pt idx="108">
                  <c:v>19.25</c:v>
                </c:pt>
                <c:pt idx="109">
                  <c:v>21.05</c:v>
                </c:pt>
                <c:pt idx="110">
                  <c:v>22.24</c:v>
                </c:pt>
                <c:pt idx="111">
                  <c:v>23.21</c:v>
                </c:pt>
                <c:pt idx="112">
                  <c:v>25.61</c:v>
                </c:pt>
                <c:pt idx="113">
                  <c:v>25.61</c:v>
                </c:pt>
                <c:pt idx="114">
                  <c:v>25.61</c:v>
                </c:pt>
                <c:pt idx="115">
                  <c:v>25.61</c:v>
                </c:pt>
                <c:pt idx="116">
                  <c:v>25.61</c:v>
                </c:pt>
                <c:pt idx="117">
                  <c:v>25.61</c:v>
                </c:pt>
                <c:pt idx="118">
                  <c:v>25.61</c:v>
                </c:pt>
                <c:pt idx="119">
                  <c:v>25.61</c:v>
                </c:pt>
                <c:pt idx="120">
                  <c:v>25.61</c:v>
                </c:pt>
                <c:pt idx="121">
                  <c:v>25.61</c:v>
                </c:pt>
                <c:pt idx="122">
                  <c:v>25.61</c:v>
                </c:pt>
                <c:pt idx="123">
                  <c:v>25.61</c:v>
                </c:pt>
                <c:pt idx="124">
                  <c:v>25.61</c:v>
                </c:pt>
                <c:pt idx="125">
                  <c:v>25.61</c:v>
                </c:pt>
                <c:pt idx="126">
                  <c:v>25.61</c:v>
                </c:pt>
                <c:pt idx="127">
                  <c:v>25.61</c:v>
                </c:pt>
                <c:pt idx="128">
                  <c:v>25.61</c:v>
                </c:pt>
                <c:pt idx="129">
                  <c:v>25.61</c:v>
                </c:pt>
                <c:pt idx="130">
                  <c:v>25.61</c:v>
                </c:pt>
                <c:pt idx="131">
                  <c:v>25.61</c:v>
                </c:pt>
                <c:pt idx="132">
                  <c:v>25.61</c:v>
                </c:pt>
                <c:pt idx="133">
                  <c:v>25.61</c:v>
                </c:pt>
                <c:pt idx="134">
                  <c:v>25.61</c:v>
                </c:pt>
                <c:pt idx="135">
                  <c:v>25.61</c:v>
                </c:pt>
                <c:pt idx="136">
                  <c:v>25.61</c:v>
                </c:pt>
                <c:pt idx="137">
                  <c:v>25.61</c:v>
                </c:pt>
                <c:pt idx="138">
                  <c:v>25.61</c:v>
                </c:pt>
                <c:pt idx="139">
                  <c:v>25.61</c:v>
                </c:pt>
                <c:pt idx="140">
                  <c:v>25.61</c:v>
                </c:pt>
                <c:pt idx="141">
                  <c:v>25.61</c:v>
                </c:pt>
                <c:pt idx="142">
                  <c:v>25.61</c:v>
                </c:pt>
                <c:pt idx="143">
                  <c:v>25.61</c:v>
                </c:pt>
                <c:pt idx="144">
                  <c:v>25.61</c:v>
                </c:pt>
                <c:pt idx="145">
                  <c:v>25.61</c:v>
                </c:pt>
                <c:pt idx="146">
                  <c:v>25.61</c:v>
                </c:pt>
                <c:pt idx="147">
                  <c:v>25.61</c:v>
                </c:pt>
                <c:pt idx="148">
                  <c:v>25.61</c:v>
                </c:pt>
                <c:pt idx="149">
                  <c:v>25.61</c:v>
                </c:pt>
                <c:pt idx="150">
                  <c:v>25.61</c:v>
                </c:pt>
                <c:pt idx="151">
                  <c:v>25.61</c:v>
                </c:pt>
                <c:pt idx="152">
                  <c:v>25.61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5-420F-A703-F56134E49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409312"/>
        <c:axId val="747425232"/>
      </c:scatterChart>
      <c:valAx>
        <c:axId val="7564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5232"/>
        <c:crosses val="autoZero"/>
        <c:crossBetween val="midCat"/>
      </c:valAx>
      <c:valAx>
        <c:axId val="7474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0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Kalmodi!$B$10:$B$163</c:f>
              <c:numCache>
                <c:formatCode>0.00</c:formatCode>
                <c:ptCount val="154"/>
                <c:pt idx="0">
                  <c:v>654.5</c:v>
                </c:pt>
                <c:pt idx="1">
                  <c:v>663.85</c:v>
                </c:pt>
                <c:pt idx="2">
                  <c:v>663.85</c:v>
                </c:pt>
                <c:pt idx="3">
                  <c:v>663.83</c:v>
                </c:pt>
                <c:pt idx="4">
                  <c:v>663.83</c:v>
                </c:pt>
                <c:pt idx="5">
                  <c:v>663.81</c:v>
                </c:pt>
                <c:pt idx="6">
                  <c:v>663.81</c:v>
                </c:pt>
                <c:pt idx="7">
                  <c:v>663.79</c:v>
                </c:pt>
                <c:pt idx="8">
                  <c:v>663.79</c:v>
                </c:pt>
                <c:pt idx="9">
                  <c:v>663.79</c:v>
                </c:pt>
                <c:pt idx="10">
                  <c:v>663.77</c:v>
                </c:pt>
                <c:pt idx="11">
                  <c:v>663.77</c:v>
                </c:pt>
                <c:pt idx="12">
                  <c:v>663.75</c:v>
                </c:pt>
                <c:pt idx="13">
                  <c:v>663.75</c:v>
                </c:pt>
                <c:pt idx="14">
                  <c:v>663.75</c:v>
                </c:pt>
                <c:pt idx="15">
                  <c:v>663.75</c:v>
                </c:pt>
                <c:pt idx="16">
                  <c:v>663.75</c:v>
                </c:pt>
                <c:pt idx="17">
                  <c:v>663.73</c:v>
                </c:pt>
                <c:pt idx="18">
                  <c:v>663.73</c:v>
                </c:pt>
                <c:pt idx="19">
                  <c:v>663.73</c:v>
                </c:pt>
                <c:pt idx="20">
                  <c:v>663.71</c:v>
                </c:pt>
                <c:pt idx="21">
                  <c:v>663.71</c:v>
                </c:pt>
                <c:pt idx="22">
                  <c:v>663.71</c:v>
                </c:pt>
                <c:pt idx="23">
                  <c:v>663.69</c:v>
                </c:pt>
                <c:pt idx="24">
                  <c:v>663.69</c:v>
                </c:pt>
                <c:pt idx="25">
                  <c:v>667.15</c:v>
                </c:pt>
                <c:pt idx="26">
                  <c:v>670</c:v>
                </c:pt>
                <c:pt idx="27">
                  <c:v>670.3</c:v>
                </c:pt>
                <c:pt idx="28">
                  <c:v>671.8</c:v>
                </c:pt>
                <c:pt idx="29">
                  <c:v>674.5</c:v>
                </c:pt>
                <c:pt idx="30">
                  <c:v>676.8</c:v>
                </c:pt>
                <c:pt idx="31">
                  <c:v>678.7</c:v>
                </c:pt>
                <c:pt idx="32">
                  <c:v>680.6</c:v>
                </c:pt>
                <c:pt idx="33">
                  <c:v>685.05</c:v>
                </c:pt>
                <c:pt idx="34">
                  <c:v>686.19</c:v>
                </c:pt>
                <c:pt idx="35">
                  <c:v>687.03</c:v>
                </c:pt>
                <c:pt idx="36">
                  <c:v>687.03</c:v>
                </c:pt>
                <c:pt idx="37">
                  <c:v>687.03</c:v>
                </c:pt>
                <c:pt idx="38">
                  <c:v>687.03</c:v>
                </c:pt>
                <c:pt idx="39">
                  <c:v>687.03</c:v>
                </c:pt>
                <c:pt idx="40">
                  <c:v>687.03</c:v>
                </c:pt>
                <c:pt idx="41">
                  <c:v>687.03</c:v>
                </c:pt>
                <c:pt idx="42">
                  <c:v>687.03</c:v>
                </c:pt>
                <c:pt idx="43">
                  <c:v>687.03</c:v>
                </c:pt>
                <c:pt idx="44">
                  <c:v>687.03</c:v>
                </c:pt>
                <c:pt idx="45">
                  <c:v>687.03</c:v>
                </c:pt>
                <c:pt idx="46">
                  <c:v>687.03</c:v>
                </c:pt>
                <c:pt idx="47">
                  <c:v>687.03</c:v>
                </c:pt>
                <c:pt idx="48">
                  <c:v>687.03</c:v>
                </c:pt>
                <c:pt idx="49">
                  <c:v>687.03</c:v>
                </c:pt>
                <c:pt idx="50">
                  <c:v>687.03</c:v>
                </c:pt>
                <c:pt idx="51">
                  <c:v>687.03</c:v>
                </c:pt>
                <c:pt idx="52">
                  <c:v>687.03</c:v>
                </c:pt>
                <c:pt idx="53">
                  <c:v>687.03</c:v>
                </c:pt>
                <c:pt idx="54">
                  <c:v>687.03</c:v>
                </c:pt>
                <c:pt idx="55">
                  <c:v>687.03</c:v>
                </c:pt>
                <c:pt idx="56">
                  <c:v>687.03</c:v>
                </c:pt>
                <c:pt idx="57">
                  <c:v>687.03</c:v>
                </c:pt>
                <c:pt idx="58">
                  <c:v>687.03</c:v>
                </c:pt>
                <c:pt idx="59">
                  <c:v>687.03</c:v>
                </c:pt>
                <c:pt idx="60">
                  <c:v>687.03</c:v>
                </c:pt>
                <c:pt idx="61">
                  <c:v>687.03</c:v>
                </c:pt>
                <c:pt idx="62">
                  <c:v>687.03</c:v>
                </c:pt>
                <c:pt idx="63">
                  <c:v>687.03</c:v>
                </c:pt>
                <c:pt idx="64">
                  <c:v>687.03</c:v>
                </c:pt>
                <c:pt idx="65">
                  <c:v>687.03</c:v>
                </c:pt>
                <c:pt idx="66">
                  <c:v>687.03</c:v>
                </c:pt>
                <c:pt idx="67">
                  <c:v>687.03</c:v>
                </c:pt>
                <c:pt idx="68">
                  <c:v>687.03</c:v>
                </c:pt>
                <c:pt idx="69">
                  <c:v>687.03</c:v>
                </c:pt>
                <c:pt idx="70">
                  <c:v>687.03</c:v>
                </c:pt>
                <c:pt idx="71">
                  <c:v>687.03</c:v>
                </c:pt>
                <c:pt idx="72">
                  <c:v>687.03</c:v>
                </c:pt>
                <c:pt idx="73">
                  <c:v>687.03</c:v>
                </c:pt>
                <c:pt idx="74">
                  <c:v>687.03</c:v>
                </c:pt>
                <c:pt idx="75">
                  <c:v>687.03</c:v>
                </c:pt>
                <c:pt idx="76">
                  <c:v>687.03</c:v>
                </c:pt>
                <c:pt idx="77">
                  <c:v>687.03</c:v>
                </c:pt>
                <c:pt idx="78">
                  <c:v>687.03</c:v>
                </c:pt>
                <c:pt idx="79">
                  <c:v>687.03</c:v>
                </c:pt>
                <c:pt idx="80">
                  <c:v>687.03</c:v>
                </c:pt>
                <c:pt idx="81">
                  <c:v>687.03</c:v>
                </c:pt>
                <c:pt idx="82">
                  <c:v>687.03</c:v>
                </c:pt>
                <c:pt idx="83">
                  <c:v>687.03</c:v>
                </c:pt>
                <c:pt idx="84">
                  <c:v>687.03</c:v>
                </c:pt>
                <c:pt idx="85">
                  <c:v>687.03</c:v>
                </c:pt>
                <c:pt idx="86">
                  <c:v>687.03</c:v>
                </c:pt>
                <c:pt idx="87">
                  <c:v>687.03</c:v>
                </c:pt>
                <c:pt idx="88">
                  <c:v>687.03</c:v>
                </c:pt>
                <c:pt idx="89">
                  <c:v>687.03</c:v>
                </c:pt>
                <c:pt idx="90">
                  <c:v>687.03</c:v>
                </c:pt>
                <c:pt idx="91">
                  <c:v>687.03</c:v>
                </c:pt>
                <c:pt idx="92">
                  <c:v>687.03</c:v>
                </c:pt>
                <c:pt idx="93">
                  <c:v>687.03</c:v>
                </c:pt>
                <c:pt idx="94">
                  <c:v>687.03</c:v>
                </c:pt>
                <c:pt idx="95">
                  <c:v>687.03</c:v>
                </c:pt>
                <c:pt idx="96">
                  <c:v>687.03</c:v>
                </c:pt>
                <c:pt idx="97">
                  <c:v>687.03</c:v>
                </c:pt>
                <c:pt idx="98">
                  <c:v>687.03</c:v>
                </c:pt>
                <c:pt idx="99">
                  <c:v>687.03</c:v>
                </c:pt>
                <c:pt idx="100">
                  <c:v>687.03</c:v>
                </c:pt>
                <c:pt idx="101">
                  <c:v>687.03</c:v>
                </c:pt>
                <c:pt idx="102">
                  <c:v>687.03</c:v>
                </c:pt>
                <c:pt idx="103">
                  <c:v>687.03</c:v>
                </c:pt>
                <c:pt idx="104">
                  <c:v>687.03</c:v>
                </c:pt>
                <c:pt idx="105">
                  <c:v>687.03</c:v>
                </c:pt>
                <c:pt idx="106">
                  <c:v>687.03</c:v>
                </c:pt>
                <c:pt idx="107">
                  <c:v>687.03</c:v>
                </c:pt>
                <c:pt idx="108">
                  <c:v>687.03</c:v>
                </c:pt>
                <c:pt idx="109">
                  <c:v>687.03</c:v>
                </c:pt>
                <c:pt idx="110">
                  <c:v>687.03</c:v>
                </c:pt>
                <c:pt idx="111">
                  <c:v>687.03</c:v>
                </c:pt>
                <c:pt idx="112">
                  <c:v>687.03</c:v>
                </c:pt>
                <c:pt idx="113">
                  <c:v>687.03</c:v>
                </c:pt>
                <c:pt idx="114">
                  <c:v>687.03</c:v>
                </c:pt>
                <c:pt idx="115">
                  <c:v>687.03</c:v>
                </c:pt>
                <c:pt idx="116">
                  <c:v>687.03</c:v>
                </c:pt>
                <c:pt idx="117">
                  <c:v>687.03</c:v>
                </c:pt>
                <c:pt idx="118">
                  <c:v>687.03</c:v>
                </c:pt>
                <c:pt idx="119">
                  <c:v>687.03</c:v>
                </c:pt>
                <c:pt idx="120">
                  <c:v>687.03</c:v>
                </c:pt>
                <c:pt idx="121">
                  <c:v>687.03</c:v>
                </c:pt>
                <c:pt idx="122">
                  <c:v>687.03</c:v>
                </c:pt>
                <c:pt idx="123">
                  <c:v>687.03</c:v>
                </c:pt>
                <c:pt idx="124">
                  <c:v>687.03</c:v>
                </c:pt>
                <c:pt idx="125">
                  <c:v>687.03</c:v>
                </c:pt>
                <c:pt idx="126">
                  <c:v>687.03</c:v>
                </c:pt>
                <c:pt idx="127">
                  <c:v>687.03</c:v>
                </c:pt>
                <c:pt idx="128">
                  <c:v>687.03</c:v>
                </c:pt>
                <c:pt idx="129">
                  <c:v>687.03</c:v>
                </c:pt>
                <c:pt idx="130">
                  <c:v>687.03</c:v>
                </c:pt>
                <c:pt idx="131">
                  <c:v>687.03</c:v>
                </c:pt>
                <c:pt idx="132">
                  <c:v>687.03</c:v>
                </c:pt>
                <c:pt idx="133">
                  <c:v>687.03</c:v>
                </c:pt>
                <c:pt idx="134">
                  <c:v>687.03</c:v>
                </c:pt>
                <c:pt idx="135">
                  <c:v>687.03</c:v>
                </c:pt>
                <c:pt idx="136">
                  <c:v>687.03</c:v>
                </c:pt>
                <c:pt idx="137">
                  <c:v>687.03</c:v>
                </c:pt>
                <c:pt idx="138">
                  <c:v>687.03</c:v>
                </c:pt>
                <c:pt idx="139">
                  <c:v>687.03</c:v>
                </c:pt>
                <c:pt idx="140">
                  <c:v>687.03</c:v>
                </c:pt>
                <c:pt idx="141">
                  <c:v>687.03</c:v>
                </c:pt>
                <c:pt idx="142">
                  <c:v>687.03</c:v>
                </c:pt>
                <c:pt idx="143">
                  <c:v>687.03</c:v>
                </c:pt>
                <c:pt idx="144">
                  <c:v>687.03</c:v>
                </c:pt>
                <c:pt idx="145">
                  <c:v>687.03</c:v>
                </c:pt>
                <c:pt idx="146">
                  <c:v>687.03</c:v>
                </c:pt>
                <c:pt idx="147">
                  <c:v>687.03</c:v>
                </c:pt>
                <c:pt idx="148">
                  <c:v>687.03</c:v>
                </c:pt>
                <c:pt idx="149">
                  <c:v>687.03</c:v>
                </c:pt>
                <c:pt idx="150">
                  <c:v>687.03</c:v>
                </c:pt>
                <c:pt idx="151">
                  <c:v>687.03</c:v>
                </c:pt>
                <c:pt idx="152">
                  <c:v>687.03</c:v>
                </c:pt>
                <c:pt idx="153">
                  <c:v>687.03</c:v>
                </c:pt>
              </c:numCache>
            </c:numRef>
          </c:xVal>
          <c:yVal>
            <c:numRef>
              <c:f>Kalmodi!$C$10:$C$163</c:f>
              <c:numCache>
                <c:formatCode>0.00</c:formatCode>
                <c:ptCount val="154"/>
                <c:pt idx="0">
                  <c:v>0</c:v>
                </c:pt>
                <c:pt idx="1">
                  <c:v>5.44</c:v>
                </c:pt>
                <c:pt idx="2">
                  <c:v>5.44</c:v>
                </c:pt>
                <c:pt idx="3">
                  <c:v>5.43</c:v>
                </c:pt>
                <c:pt idx="4">
                  <c:v>5.43</c:v>
                </c:pt>
                <c:pt idx="5">
                  <c:v>5.42</c:v>
                </c:pt>
                <c:pt idx="6">
                  <c:v>5.42</c:v>
                </c:pt>
                <c:pt idx="7">
                  <c:v>5.41</c:v>
                </c:pt>
                <c:pt idx="8">
                  <c:v>5.41</c:v>
                </c:pt>
                <c:pt idx="9">
                  <c:v>5.41</c:v>
                </c:pt>
                <c:pt idx="10">
                  <c:v>5.4</c:v>
                </c:pt>
                <c:pt idx="11">
                  <c:v>5.4</c:v>
                </c:pt>
                <c:pt idx="12">
                  <c:v>5.39</c:v>
                </c:pt>
                <c:pt idx="13">
                  <c:v>5.39</c:v>
                </c:pt>
                <c:pt idx="14">
                  <c:v>5.39</c:v>
                </c:pt>
                <c:pt idx="15">
                  <c:v>5.39</c:v>
                </c:pt>
                <c:pt idx="16">
                  <c:v>5.39</c:v>
                </c:pt>
                <c:pt idx="17">
                  <c:v>5.38</c:v>
                </c:pt>
                <c:pt idx="18">
                  <c:v>5.38</c:v>
                </c:pt>
                <c:pt idx="19">
                  <c:v>5.38</c:v>
                </c:pt>
                <c:pt idx="20">
                  <c:v>5.37</c:v>
                </c:pt>
                <c:pt idx="21">
                  <c:v>5.37</c:v>
                </c:pt>
                <c:pt idx="22">
                  <c:v>5.37</c:v>
                </c:pt>
                <c:pt idx="23">
                  <c:v>5.36</c:v>
                </c:pt>
                <c:pt idx="24">
                  <c:v>5.36</c:v>
                </c:pt>
                <c:pt idx="25">
                  <c:v>8.34</c:v>
                </c:pt>
                <c:pt idx="26">
                  <c:v>11.29</c:v>
                </c:pt>
                <c:pt idx="27">
                  <c:v>11.64</c:v>
                </c:pt>
                <c:pt idx="28">
                  <c:v>13.4</c:v>
                </c:pt>
                <c:pt idx="29">
                  <c:v>17.05</c:v>
                </c:pt>
                <c:pt idx="30">
                  <c:v>20.63</c:v>
                </c:pt>
                <c:pt idx="31">
                  <c:v>23.97</c:v>
                </c:pt>
                <c:pt idx="32">
                  <c:v>27.66</c:v>
                </c:pt>
                <c:pt idx="33">
                  <c:v>37.74</c:v>
                </c:pt>
                <c:pt idx="34">
                  <c:v>40.67</c:v>
                </c:pt>
                <c:pt idx="35">
                  <c:v>42.87</c:v>
                </c:pt>
                <c:pt idx="36">
                  <c:v>42.87</c:v>
                </c:pt>
                <c:pt idx="37">
                  <c:v>42.87</c:v>
                </c:pt>
                <c:pt idx="38">
                  <c:v>42.87</c:v>
                </c:pt>
                <c:pt idx="39">
                  <c:v>42.87</c:v>
                </c:pt>
                <c:pt idx="40">
                  <c:v>42.87</c:v>
                </c:pt>
                <c:pt idx="41">
                  <c:v>42.87</c:v>
                </c:pt>
                <c:pt idx="42">
                  <c:v>42.87</c:v>
                </c:pt>
                <c:pt idx="43">
                  <c:v>42.87</c:v>
                </c:pt>
                <c:pt idx="44">
                  <c:v>42.87</c:v>
                </c:pt>
                <c:pt idx="45">
                  <c:v>42.87</c:v>
                </c:pt>
                <c:pt idx="46">
                  <c:v>42.87</c:v>
                </c:pt>
                <c:pt idx="47">
                  <c:v>42.87</c:v>
                </c:pt>
                <c:pt idx="48">
                  <c:v>42.87</c:v>
                </c:pt>
                <c:pt idx="49">
                  <c:v>42.87</c:v>
                </c:pt>
                <c:pt idx="50">
                  <c:v>42.87</c:v>
                </c:pt>
                <c:pt idx="51">
                  <c:v>42.87</c:v>
                </c:pt>
                <c:pt idx="52">
                  <c:v>42.87</c:v>
                </c:pt>
                <c:pt idx="53">
                  <c:v>42.87</c:v>
                </c:pt>
                <c:pt idx="54">
                  <c:v>42.87</c:v>
                </c:pt>
                <c:pt idx="55">
                  <c:v>42.87</c:v>
                </c:pt>
                <c:pt idx="56">
                  <c:v>42.87</c:v>
                </c:pt>
                <c:pt idx="57">
                  <c:v>42.87</c:v>
                </c:pt>
                <c:pt idx="58">
                  <c:v>42.87</c:v>
                </c:pt>
                <c:pt idx="59">
                  <c:v>42.87</c:v>
                </c:pt>
                <c:pt idx="60">
                  <c:v>42.87</c:v>
                </c:pt>
                <c:pt idx="61">
                  <c:v>42.87</c:v>
                </c:pt>
                <c:pt idx="62">
                  <c:v>42.87</c:v>
                </c:pt>
                <c:pt idx="63">
                  <c:v>42.87</c:v>
                </c:pt>
                <c:pt idx="64">
                  <c:v>42.87</c:v>
                </c:pt>
                <c:pt idx="65">
                  <c:v>42.87</c:v>
                </c:pt>
                <c:pt idx="66">
                  <c:v>42.87</c:v>
                </c:pt>
                <c:pt idx="67">
                  <c:v>42.87</c:v>
                </c:pt>
                <c:pt idx="68">
                  <c:v>42.87</c:v>
                </c:pt>
                <c:pt idx="69">
                  <c:v>42.87</c:v>
                </c:pt>
                <c:pt idx="70">
                  <c:v>42.87</c:v>
                </c:pt>
                <c:pt idx="71">
                  <c:v>42.87</c:v>
                </c:pt>
                <c:pt idx="72">
                  <c:v>42.87</c:v>
                </c:pt>
                <c:pt idx="73">
                  <c:v>42.87</c:v>
                </c:pt>
                <c:pt idx="74">
                  <c:v>42.87</c:v>
                </c:pt>
                <c:pt idx="75">
                  <c:v>42.87</c:v>
                </c:pt>
                <c:pt idx="76">
                  <c:v>42.87</c:v>
                </c:pt>
                <c:pt idx="77">
                  <c:v>42.87</c:v>
                </c:pt>
                <c:pt idx="78">
                  <c:v>42.87</c:v>
                </c:pt>
                <c:pt idx="79">
                  <c:v>42.87</c:v>
                </c:pt>
                <c:pt idx="80">
                  <c:v>42.87</c:v>
                </c:pt>
                <c:pt idx="81">
                  <c:v>42.87</c:v>
                </c:pt>
                <c:pt idx="82">
                  <c:v>42.87</c:v>
                </c:pt>
                <c:pt idx="83">
                  <c:v>42.87</c:v>
                </c:pt>
                <c:pt idx="84">
                  <c:v>42.87</c:v>
                </c:pt>
                <c:pt idx="85">
                  <c:v>42.87</c:v>
                </c:pt>
                <c:pt idx="86">
                  <c:v>42.87</c:v>
                </c:pt>
                <c:pt idx="87">
                  <c:v>42.87</c:v>
                </c:pt>
                <c:pt idx="88">
                  <c:v>42.87</c:v>
                </c:pt>
                <c:pt idx="89">
                  <c:v>42.87</c:v>
                </c:pt>
                <c:pt idx="90">
                  <c:v>42.87</c:v>
                </c:pt>
                <c:pt idx="91">
                  <c:v>42.87</c:v>
                </c:pt>
                <c:pt idx="92">
                  <c:v>42.87</c:v>
                </c:pt>
                <c:pt idx="93">
                  <c:v>42.87</c:v>
                </c:pt>
                <c:pt idx="94">
                  <c:v>42.87</c:v>
                </c:pt>
                <c:pt idx="95">
                  <c:v>42.87</c:v>
                </c:pt>
                <c:pt idx="96">
                  <c:v>42.87</c:v>
                </c:pt>
                <c:pt idx="97">
                  <c:v>42.87</c:v>
                </c:pt>
                <c:pt idx="98">
                  <c:v>42.87</c:v>
                </c:pt>
                <c:pt idx="99">
                  <c:v>42.87</c:v>
                </c:pt>
                <c:pt idx="100">
                  <c:v>42.87</c:v>
                </c:pt>
                <c:pt idx="101">
                  <c:v>42.87</c:v>
                </c:pt>
                <c:pt idx="102">
                  <c:v>42.87</c:v>
                </c:pt>
                <c:pt idx="103">
                  <c:v>42.87</c:v>
                </c:pt>
                <c:pt idx="104">
                  <c:v>42.87</c:v>
                </c:pt>
                <c:pt idx="105">
                  <c:v>42.87</c:v>
                </c:pt>
                <c:pt idx="106">
                  <c:v>42.87</c:v>
                </c:pt>
                <c:pt idx="107">
                  <c:v>42.87</c:v>
                </c:pt>
                <c:pt idx="108">
                  <c:v>42.87</c:v>
                </c:pt>
                <c:pt idx="109">
                  <c:v>42.87</c:v>
                </c:pt>
                <c:pt idx="110">
                  <c:v>42.87</c:v>
                </c:pt>
                <c:pt idx="111">
                  <c:v>42.87</c:v>
                </c:pt>
                <c:pt idx="112">
                  <c:v>42.87</c:v>
                </c:pt>
                <c:pt idx="113">
                  <c:v>42.87</c:v>
                </c:pt>
                <c:pt idx="114">
                  <c:v>42.87</c:v>
                </c:pt>
                <c:pt idx="115">
                  <c:v>42.87</c:v>
                </c:pt>
                <c:pt idx="116">
                  <c:v>42.87</c:v>
                </c:pt>
                <c:pt idx="117">
                  <c:v>42.87</c:v>
                </c:pt>
                <c:pt idx="118">
                  <c:v>42.87</c:v>
                </c:pt>
                <c:pt idx="119">
                  <c:v>42.87</c:v>
                </c:pt>
                <c:pt idx="120">
                  <c:v>42.87</c:v>
                </c:pt>
                <c:pt idx="121">
                  <c:v>42.87</c:v>
                </c:pt>
                <c:pt idx="122">
                  <c:v>42.87</c:v>
                </c:pt>
                <c:pt idx="123">
                  <c:v>42.87</c:v>
                </c:pt>
                <c:pt idx="124">
                  <c:v>42.87</c:v>
                </c:pt>
                <c:pt idx="125">
                  <c:v>42.87</c:v>
                </c:pt>
                <c:pt idx="126">
                  <c:v>42.87</c:v>
                </c:pt>
                <c:pt idx="127">
                  <c:v>42.87</c:v>
                </c:pt>
                <c:pt idx="128">
                  <c:v>42.87</c:v>
                </c:pt>
                <c:pt idx="129">
                  <c:v>42.87</c:v>
                </c:pt>
                <c:pt idx="130">
                  <c:v>42.87</c:v>
                </c:pt>
                <c:pt idx="131">
                  <c:v>42.87</c:v>
                </c:pt>
                <c:pt idx="132">
                  <c:v>42.87</c:v>
                </c:pt>
                <c:pt idx="133">
                  <c:v>42.87</c:v>
                </c:pt>
                <c:pt idx="134">
                  <c:v>42.87</c:v>
                </c:pt>
                <c:pt idx="135">
                  <c:v>42.87</c:v>
                </c:pt>
                <c:pt idx="136">
                  <c:v>42.87</c:v>
                </c:pt>
                <c:pt idx="137">
                  <c:v>42.87</c:v>
                </c:pt>
                <c:pt idx="138">
                  <c:v>42.87</c:v>
                </c:pt>
                <c:pt idx="139">
                  <c:v>42.87</c:v>
                </c:pt>
                <c:pt idx="140">
                  <c:v>42.87</c:v>
                </c:pt>
                <c:pt idx="141">
                  <c:v>42.87</c:v>
                </c:pt>
                <c:pt idx="142">
                  <c:v>42.87</c:v>
                </c:pt>
                <c:pt idx="143">
                  <c:v>42.87</c:v>
                </c:pt>
                <c:pt idx="144">
                  <c:v>42.87</c:v>
                </c:pt>
                <c:pt idx="145">
                  <c:v>42.87</c:v>
                </c:pt>
                <c:pt idx="146">
                  <c:v>42.87</c:v>
                </c:pt>
                <c:pt idx="147">
                  <c:v>42.87</c:v>
                </c:pt>
                <c:pt idx="148">
                  <c:v>42.87</c:v>
                </c:pt>
                <c:pt idx="149">
                  <c:v>42.87</c:v>
                </c:pt>
                <c:pt idx="150">
                  <c:v>42.87</c:v>
                </c:pt>
                <c:pt idx="151">
                  <c:v>42.87</c:v>
                </c:pt>
                <c:pt idx="152">
                  <c:v>42.87</c:v>
                </c:pt>
                <c:pt idx="153">
                  <c:v>42.87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A-4224-8B8F-D82112B8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13648"/>
        <c:axId val="860724464"/>
      </c:scatterChart>
      <c:valAx>
        <c:axId val="8607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4464"/>
        <c:crosses val="autoZero"/>
        <c:crossBetween val="midCat"/>
      </c:valAx>
      <c:valAx>
        <c:axId val="8607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Chaskaman!$B$10:$B$163</c:f>
              <c:numCache>
                <c:formatCode>0.00</c:formatCode>
                <c:ptCount val="154"/>
                <c:pt idx="0">
                  <c:v>624.8400269</c:v>
                </c:pt>
                <c:pt idx="1">
                  <c:v>630.63</c:v>
                </c:pt>
                <c:pt idx="2">
                  <c:v>630.62</c:v>
                </c:pt>
                <c:pt idx="3">
                  <c:v>630.61</c:v>
                </c:pt>
                <c:pt idx="4">
                  <c:v>630.61</c:v>
                </c:pt>
                <c:pt idx="5">
                  <c:v>630.6</c:v>
                </c:pt>
                <c:pt idx="6">
                  <c:v>630.6</c:v>
                </c:pt>
                <c:pt idx="7">
                  <c:v>630.59</c:v>
                </c:pt>
                <c:pt idx="8">
                  <c:v>630.59</c:v>
                </c:pt>
                <c:pt idx="9">
                  <c:v>630.58000000000004</c:v>
                </c:pt>
                <c:pt idx="10">
                  <c:v>630.58000000000004</c:v>
                </c:pt>
                <c:pt idx="11">
                  <c:v>630.57000000000005</c:v>
                </c:pt>
                <c:pt idx="12">
                  <c:v>630.57000000000005</c:v>
                </c:pt>
                <c:pt idx="13">
                  <c:v>630.57000000000005</c:v>
                </c:pt>
                <c:pt idx="14">
                  <c:v>630.58000000000004</c:v>
                </c:pt>
                <c:pt idx="15">
                  <c:v>630.58000000000004</c:v>
                </c:pt>
                <c:pt idx="16">
                  <c:v>630.57000000000005</c:v>
                </c:pt>
                <c:pt idx="17">
                  <c:v>630.57000000000005</c:v>
                </c:pt>
                <c:pt idx="18">
                  <c:v>630.57000000000005</c:v>
                </c:pt>
                <c:pt idx="19">
                  <c:v>630.57000000000005</c:v>
                </c:pt>
                <c:pt idx="20">
                  <c:v>630.54999999999995</c:v>
                </c:pt>
                <c:pt idx="21">
                  <c:v>630.54999999999995</c:v>
                </c:pt>
                <c:pt idx="22">
                  <c:v>630.54</c:v>
                </c:pt>
                <c:pt idx="23">
                  <c:v>630.54</c:v>
                </c:pt>
                <c:pt idx="24">
                  <c:v>630.53</c:v>
                </c:pt>
                <c:pt idx="25">
                  <c:v>631.03</c:v>
                </c:pt>
                <c:pt idx="26">
                  <c:v>631.54999999999995</c:v>
                </c:pt>
                <c:pt idx="27">
                  <c:v>631.64</c:v>
                </c:pt>
                <c:pt idx="28">
                  <c:v>632</c:v>
                </c:pt>
                <c:pt idx="29">
                  <c:v>632.75</c:v>
                </c:pt>
                <c:pt idx="30">
                  <c:v>633.5</c:v>
                </c:pt>
                <c:pt idx="31">
                  <c:v>634.44000000000005</c:v>
                </c:pt>
                <c:pt idx="32">
                  <c:v>635.46</c:v>
                </c:pt>
                <c:pt idx="33">
                  <c:v>637.17999999999995</c:v>
                </c:pt>
                <c:pt idx="34">
                  <c:v>637.64</c:v>
                </c:pt>
                <c:pt idx="35">
                  <c:v>638.12</c:v>
                </c:pt>
                <c:pt idx="36">
                  <c:v>638.57000000000005</c:v>
                </c:pt>
                <c:pt idx="37">
                  <c:v>638.87</c:v>
                </c:pt>
                <c:pt idx="38">
                  <c:v>639.23</c:v>
                </c:pt>
                <c:pt idx="39">
                  <c:v>639.46</c:v>
                </c:pt>
                <c:pt idx="40">
                  <c:v>639.62</c:v>
                </c:pt>
                <c:pt idx="41">
                  <c:v>639.73</c:v>
                </c:pt>
                <c:pt idx="42">
                  <c:v>639.91</c:v>
                </c:pt>
                <c:pt idx="43">
                  <c:v>640.03</c:v>
                </c:pt>
                <c:pt idx="44">
                  <c:v>640.79999999999995</c:v>
                </c:pt>
                <c:pt idx="45">
                  <c:v>643.38</c:v>
                </c:pt>
                <c:pt idx="46">
                  <c:v>645.17999999999995</c:v>
                </c:pt>
                <c:pt idx="47">
                  <c:v>646.1</c:v>
                </c:pt>
                <c:pt idx="48">
                  <c:v>646.82000000000005</c:v>
                </c:pt>
                <c:pt idx="49">
                  <c:v>647.41999999999996</c:v>
                </c:pt>
                <c:pt idx="50">
                  <c:v>647.78</c:v>
                </c:pt>
                <c:pt idx="51">
                  <c:v>648.45000000000005</c:v>
                </c:pt>
                <c:pt idx="52">
                  <c:v>648.64</c:v>
                </c:pt>
                <c:pt idx="53">
                  <c:v>648.5</c:v>
                </c:pt>
                <c:pt idx="54">
                  <c:v>648.77</c:v>
                </c:pt>
                <c:pt idx="55">
                  <c:v>648.86</c:v>
                </c:pt>
                <c:pt idx="56">
                  <c:v>649.04</c:v>
                </c:pt>
                <c:pt idx="57">
                  <c:v>649.02</c:v>
                </c:pt>
                <c:pt idx="58">
                  <c:v>649.17999999999995</c:v>
                </c:pt>
                <c:pt idx="59">
                  <c:v>649.23</c:v>
                </c:pt>
                <c:pt idx="60">
                  <c:v>649.26</c:v>
                </c:pt>
                <c:pt idx="61">
                  <c:v>649.29</c:v>
                </c:pt>
                <c:pt idx="62">
                  <c:v>649.32000000000005</c:v>
                </c:pt>
                <c:pt idx="63">
                  <c:v>649.32000000000005</c:v>
                </c:pt>
                <c:pt idx="64">
                  <c:v>649.29</c:v>
                </c:pt>
                <c:pt idx="65">
                  <c:v>649.29999999999995</c:v>
                </c:pt>
                <c:pt idx="66">
                  <c:v>649.33000000000004</c:v>
                </c:pt>
                <c:pt idx="67">
                  <c:v>649.36</c:v>
                </c:pt>
                <c:pt idx="68">
                  <c:v>649.32000000000005</c:v>
                </c:pt>
                <c:pt idx="69">
                  <c:v>649.26</c:v>
                </c:pt>
                <c:pt idx="70">
                  <c:v>649.26</c:v>
                </c:pt>
                <c:pt idx="71">
                  <c:v>649.25</c:v>
                </c:pt>
                <c:pt idx="72">
                  <c:v>649.23</c:v>
                </c:pt>
                <c:pt idx="73">
                  <c:v>649.24</c:v>
                </c:pt>
                <c:pt idx="74">
                  <c:v>649.29999999999995</c:v>
                </c:pt>
                <c:pt idx="75">
                  <c:v>649.39</c:v>
                </c:pt>
                <c:pt idx="76">
                  <c:v>649.53</c:v>
                </c:pt>
                <c:pt idx="77">
                  <c:v>649.53</c:v>
                </c:pt>
                <c:pt idx="78">
                  <c:v>649.53</c:v>
                </c:pt>
                <c:pt idx="79">
                  <c:v>649.53</c:v>
                </c:pt>
                <c:pt idx="80">
                  <c:v>649.53</c:v>
                </c:pt>
                <c:pt idx="81">
                  <c:v>649.53</c:v>
                </c:pt>
                <c:pt idx="82">
                  <c:v>649.53</c:v>
                </c:pt>
                <c:pt idx="83">
                  <c:v>649.53</c:v>
                </c:pt>
                <c:pt idx="84">
                  <c:v>649.53</c:v>
                </c:pt>
                <c:pt idx="85">
                  <c:v>649.53</c:v>
                </c:pt>
                <c:pt idx="86">
                  <c:v>649.53</c:v>
                </c:pt>
                <c:pt idx="87">
                  <c:v>649.53</c:v>
                </c:pt>
                <c:pt idx="88">
                  <c:v>649.53</c:v>
                </c:pt>
                <c:pt idx="89">
                  <c:v>649.53</c:v>
                </c:pt>
                <c:pt idx="90">
                  <c:v>649.53</c:v>
                </c:pt>
                <c:pt idx="91">
                  <c:v>649.53</c:v>
                </c:pt>
                <c:pt idx="92">
                  <c:v>649.53</c:v>
                </c:pt>
                <c:pt idx="93">
                  <c:v>649.53</c:v>
                </c:pt>
                <c:pt idx="94">
                  <c:v>649.53</c:v>
                </c:pt>
                <c:pt idx="95">
                  <c:v>649.53</c:v>
                </c:pt>
                <c:pt idx="96">
                  <c:v>649.53</c:v>
                </c:pt>
                <c:pt idx="97">
                  <c:v>649.53</c:v>
                </c:pt>
                <c:pt idx="98">
                  <c:v>649.53</c:v>
                </c:pt>
                <c:pt idx="99">
                  <c:v>649.53</c:v>
                </c:pt>
                <c:pt idx="100">
                  <c:v>649.53</c:v>
                </c:pt>
                <c:pt idx="101">
                  <c:v>649.53</c:v>
                </c:pt>
                <c:pt idx="102">
                  <c:v>649.53</c:v>
                </c:pt>
                <c:pt idx="103">
                  <c:v>649.53</c:v>
                </c:pt>
                <c:pt idx="104">
                  <c:v>649.53</c:v>
                </c:pt>
                <c:pt idx="105">
                  <c:v>649.53</c:v>
                </c:pt>
                <c:pt idx="106">
                  <c:v>649.53</c:v>
                </c:pt>
                <c:pt idx="107">
                  <c:v>649.53</c:v>
                </c:pt>
                <c:pt idx="108">
                  <c:v>649.53</c:v>
                </c:pt>
                <c:pt idx="109">
                  <c:v>649.53</c:v>
                </c:pt>
                <c:pt idx="110">
                  <c:v>649.53</c:v>
                </c:pt>
                <c:pt idx="111">
                  <c:v>649.53</c:v>
                </c:pt>
                <c:pt idx="112">
                  <c:v>649.53</c:v>
                </c:pt>
                <c:pt idx="113">
                  <c:v>649.53</c:v>
                </c:pt>
                <c:pt idx="114">
                  <c:v>649.53</c:v>
                </c:pt>
                <c:pt idx="115">
                  <c:v>649.53</c:v>
                </c:pt>
                <c:pt idx="116">
                  <c:v>649.53</c:v>
                </c:pt>
                <c:pt idx="117">
                  <c:v>649.53</c:v>
                </c:pt>
                <c:pt idx="118">
                  <c:v>649.53</c:v>
                </c:pt>
                <c:pt idx="119">
                  <c:v>649.53</c:v>
                </c:pt>
                <c:pt idx="120">
                  <c:v>649.53</c:v>
                </c:pt>
                <c:pt idx="121">
                  <c:v>649.53</c:v>
                </c:pt>
                <c:pt idx="122">
                  <c:v>649.53</c:v>
                </c:pt>
                <c:pt idx="123">
                  <c:v>649.53</c:v>
                </c:pt>
                <c:pt idx="124">
                  <c:v>649.53</c:v>
                </c:pt>
                <c:pt idx="125">
                  <c:v>649.53</c:v>
                </c:pt>
                <c:pt idx="126">
                  <c:v>649.53</c:v>
                </c:pt>
                <c:pt idx="127">
                  <c:v>649.53</c:v>
                </c:pt>
                <c:pt idx="128">
                  <c:v>649.53</c:v>
                </c:pt>
                <c:pt idx="129">
                  <c:v>649.53</c:v>
                </c:pt>
                <c:pt idx="130">
                  <c:v>649.53</c:v>
                </c:pt>
                <c:pt idx="131">
                  <c:v>649.53</c:v>
                </c:pt>
                <c:pt idx="132">
                  <c:v>649.53</c:v>
                </c:pt>
                <c:pt idx="133">
                  <c:v>649.53</c:v>
                </c:pt>
                <c:pt idx="134">
                  <c:v>649.53</c:v>
                </c:pt>
                <c:pt idx="135">
                  <c:v>649.53</c:v>
                </c:pt>
                <c:pt idx="136">
                  <c:v>649.53</c:v>
                </c:pt>
                <c:pt idx="137">
                  <c:v>649.53</c:v>
                </c:pt>
                <c:pt idx="138">
                  <c:v>649.53</c:v>
                </c:pt>
                <c:pt idx="139">
                  <c:v>649.53</c:v>
                </c:pt>
                <c:pt idx="140">
                  <c:v>649.53</c:v>
                </c:pt>
                <c:pt idx="141">
                  <c:v>649.53</c:v>
                </c:pt>
                <c:pt idx="142">
                  <c:v>649.53</c:v>
                </c:pt>
                <c:pt idx="143">
                  <c:v>649.53</c:v>
                </c:pt>
                <c:pt idx="144">
                  <c:v>649.53</c:v>
                </c:pt>
                <c:pt idx="145">
                  <c:v>649.53</c:v>
                </c:pt>
                <c:pt idx="146">
                  <c:v>649.53</c:v>
                </c:pt>
                <c:pt idx="147">
                  <c:v>649.53</c:v>
                </c:pt>
                <c:pt idx="148">
                  <c:v>649.53</c:v>
                </c:pt>
                <c:pt idx="149">
                  <c:v>649.53</c:v>
                </c:pt>
                <c:pt idx="150">
                  <c:v>649.53</c:v>
                </c:pt>
                <c:pt idx="151">
                  <c:v>649.53</c:v>
                </c:pt>
                <c:pt idx="152">
                  <c:v>649.53</c:v>
                </c:pt>
                <c:pt idx="153">
                  <c:v>649.53</c:v>
                </c:pt>
              </c:numCache>
            </c:numRef>
          </c:xVal>
          <c:yVal>
            <c:numRef>
              <c:f>Chaskaman!$D$10:$D$163</c:f>
              <c:numCache>
                <c:formatCode>0.00</c:formatCode>
                <c:ptCount val="154"/>
                <c:pt idx="0">
                  <c:v>0</c:v>
                </c:pt>
                <c:pt idx="1">
                  <c:v>12.41</c:v>
                </c:pt>
                <c:pt idx="2">
                  <c:v>12.359999999999996</c:v>
                </c:pt>
                <c:pt idx="3">
                  <c:v>12.309999999999999</c:v>
                </c:pt>
                <c:pt idx="4">
                  <c:v>12.309999999999999</c:v>
                </c:pt>
                <c:pt idx="5">
                  <c:v>12.260000000000002</c:v>
                </c:pt>
                <c:pt idx="6">
                  <c:v>12.260000000000002</c:v>
                </c:pt>
                <c:pt idx="7">
                  <c:v>12.211000000000002</c:v>
                </c:pt>
                <c:pt idx="8">
                  <c:v>12.209999999999997</c:v>
                </c:pt>
                <c:pt idx="9">
                  <c:v>12.16</c:v>
                </c:pt>
                <c:pt idx="10">
                  <c:v>12.16</c:v>
                </c:pt>
                <c:pt idx="11">
                  <c:v>12.109999999999996</c:v>
                </c:pt>
                <c:pt idx="12">
                  <c:v>12.109999999999996</c:v>
                </c:pt>
                <c:pt idx="13">
                  <c:v>12.109999999999996</c:v>
                </c:pt>
                <c:pt idx="14">
                  <c:v>12.16</c:v>
                </c:pt>
                <c:pt idx="15">
                  <c:v>12.16</c:v>
                </c:pt>
                <c:pt idx="16">
                  <c:v>12.109999999999996</c:v>
                </c:pt>
                <c:pt idx="17">
                  <c:v>12.109999999999996</c:v>
                </c:pt>
                <c:pt idx="18">
                  <c:v>12.109999999999996</c:v>
                </c:pt>
                <c:pt idx="19">
                  <c:v>12.109999999999996</c:v>
                </c:pt>
                <c:pt idx="20">
                  <c:v>12.010000000000002</c:v>
                </c:pt>
                <c:pt idx="21">
                  <c:v>12.010000000000002</c:v>
                </c:pt>
                <c:pt idx="22">
                  <c:v>11.959999999999997</c:v>
                </c:pt>
                <c:pt idx="23">
                  <c:v>11.964000000000002</c:v>
                </c:pt>
                <c:pt idx="24">
                  <c:v>11.91</c:v>
                </c:pt>
                <c:pt idx="25">
                  <c:v>14.459999999999997</c:v>
                </c:pt>
                <c:pt idx="26">
                  <c:v>17.219999999999995</c:v>
                </c:pt>
                <c:pt idx="27">
                  <c:v>17.709999999999997</c:v>
                </c:pt>
                <c:pt idx="28">
                  <c:v>19.690000000000001</c:v>
                </c:pt>
                <c:pt idx="29">
                  <c:v>23.98</c:v>
                </c:pt>
                <c:pt idx="30">
                  <c:v>28.52</c:v>
                </c:pt>
                <c:pt idx="31">
                  <c:v>34.599999999999994</c:v>
                </c:pt>
                <c:pt idx="32">
                  <c:v>41.600000000000009</c:v>
                </c:pt>
                <c:pt idx="33">
                  <c:v>54.91</c:v>
                </c:pt>
                <c:pt idx="34">
                  <c:v>58.769999999999996</c:v>
                </c:pt>
                <c:pt idx="35">
                  <c:v>62.900000000000006</c:v>
                </c:pt>
                <c:pt idx="36">
                  <c:v>66.91</c:v>
                </c:pt>
                <c:pt idx="37">
                  <c:v>69.680000000000007</c:v>
                </c:pt>
                <c:pt idx="38">
                  <c:v>73</c:v>
                </c:pt>
                <c:pt idx="39">
                  <c:v>75.27</c:v>
                </c:pt>
                <c:pt idx="40">
                  <c:v>76.83</c:v>
                </c:pt>
                <c:pt idx="41">
                  <c:v>77.91</c:v>
                </c:pt>
                <c:pt idx="42">
                  <c:v>79.59</c:v>
                </c:pt>
                <c:pt idx="43">
                  <c:v>80.91</c:v>
                </c:pt>
                <c:pt idx="44">
                  <c:v>88.92</c:v>
                </c:pt>
                <c:pt idx="45">
                  <c:v>119.13</c:v>
                </c:pt>
                <c:pt idx="46">
                  <c:v>143.5</c:v>
                </c:pt>
                <c:pt idx="47">
                  <c:v>156.69</c:v>
                </c:pt>
                <c:pt idx="48">
                  <c:v>168.22</c:v>
                </c:pt>
                <c:pt idx="49">
                  <c:v>177.9</c:v>
                </c:pt>
                <c:pt idx="50">
                  <c:v>183.88</c:v>
                </c:pt>
                <c:pt idx="51">
                  <c:v>195.19</c:v>
                </c:pt>
                <c:pt idx="52">
                  <c:v>198.7</c:v>
                </c:pt>
                <c:pt idx="53">
                  <c:v>196.24</c:v>
                </c:pt>
                <c:pt idx="54">
                  <c:v>201.01</c:v>
                </c:pt>
                <c:pt idx="55">
                  <c:v>202.61099999999999</c:v>
                </c:pt>
                <c:pt idx="56">
                  <c:v>205.87</c:v>
                </c:pt>
                <c:pt idx="57">
                  <c:v>205.51</c:v>
                </c:pt>
                <c:pt idx="58">
                  <c:v>208.4</c:v>
                </c:pt>
                <c:pt idx="59">
                  <c:v>209.34</c:v>
                </c:pt>
                <c:pt idx="60">
                  <c:v>209.91</c:v>
                </c:pt>
                <c:pt idx="61">
                  <c:v>210.48</c:v>
                </c:pt>
                <c:pt idx="62">
                  <c:v>211.06</c:v>
                </c:pt>
                <c:pt idx="63">
                  <c:v>211.06</c:v>
                </c:pt>
                <c:pt idx="64">
                  <c:v>210.48</c:v>
                </c:pt>
                <c:pt idx="65">
                  <c:v>210.68</c:v>
                </c:pt>
                <c:pt idx="66">
                  <c:v>211.25</c:v>
                </c:pt>
                <c:pt idx="67">
                  <c:v>211.82</c:v>
                </c:pt>
                <c:pt idx="68">
                  <c:v>211.06</c:v>
                </c:pt>
                <c:pt idx="69">
                  <c:v>209.91</c:v>
                </c:pt>
                <c:pt idx="70">
                  <c:v>209.91</c:v>
                </c:pt>
                <c:pt idx="71">
                  <c:v>209.72</c:v>
                </c:pt>
                <c:pt idx="72">
                  <c:v>209.34</c:v>
                </c:pt>
                <c:pt idx="73">
                  <c:v>209.53</c:v>
                </c:pt>
                <c:pt idx="74">
                  <c:v>210.68</c:v>
                </c:pt>
                <c:pt idx="75">
                  <c:v>212.39000000000001</c:v>
                </c:pt>
                <c:pt idx="76">
                  <c:v>214.5</c:v>
                </c:pt>
                <c:pt idx="77">
                  <c:v>214.5</c:v>
                </c:pt>
                <c:pt idx="78">
                  <c:v>214.5</c:v>
                </c:pt>
                <c:pt idx="79">
                  <c:v>214.5</c:v>
                </c:pt>
                <c:pt idx="80">
                  <c:v>214.5</c:v>
                </c:pt>
                <c:pt idx="81">
                  <c:v>214.5</c:v>
                </c:pt>
                <c:pt idx="82">
                  <c:v>214.5</c:v>
                </c:pt>
                <c:pt idx="83">
                  <c:v>214.5</c:v>
                </c:pt>
                <c:pt idx="84">
                  <c:v>214.5</c:v>
                </c:pt>
                <c:pt idx="85">
                  <c:v>214.5</c:v>
                </c:pt>
                <c:pt idx="86">
                  <c:v>214.5</c:v>
                </c:pt>
                <c:pt idx="87">
                  <c:v>214.5</c:v>
                </c:pt>
                <c:pt idx="88">
                  <c:v>214.5</c:v>
                </c:pt>
                <c:pt idx="89">
                  <c:v>214.5</c:v>
                </c:pt>
                <c:pt idx="90">
                  <c:v>214.5</c:v>
                </c:pt>
                <c:pt idx="91">
                  <c:v>214.5</c:v>
                </c:pt>
                <c:pt idx="92">
                  <c:v>214.5</c:v>
                </c:pt>
                <c:pt idx="93">
                  <c:v>214.5</c:v>
                </c:pt>
                <c:pt idx="94">
                  <c:v>214.5</c:v>
                </c:pt>
                <c:pt idx="95">
                  <c:v>214.5</c:v>
                </c:pt>
                <c:pt idx="96">
                  <c:v>214.5</c:v>
                </c:pt>
                <c:pt idx="97">
                  <c:v>214.5</c:v>
                </c:pt>
                <c:pt idx="98">
                  <c:v>214.5</c:v>
                </c:pt>
                <c:pt idx="99">
                  <c:v>214.5</c:v>
                </c:pt>
                <c:pt idx="100">
                  <c:v>214.5</c:v>
                </c:pt>
                <c:pt idx="101">
                  <c:v>214.5</c:v>
                </c:pt>
                <c:pt idx="102">
                  <c:v>214.5</c:v>
                </c:pt>
                <c:pt idx="103">
                  <c:v>214.5</c:v>
                </c:pt>
                <c:pt idx="104">
                  <c:v>214.5</c:v>
                </c:pt>
                <c:pt idx="105">
                  <c:v>214.5</c:v>
                </c:pt>
                <c:pt idx="106">
                  <c:v>214.5</c:v>
                </c:pt>
                <c:pt idx="107">
                  <c:v>214.5</c:v>
                </c:pt>
                <c:pt idx="108">
                  <c:v>214.5</c:v>
                </c:pt>
                <c:pt idx="109">
                  <c:v>214.5</c:v>
                </c:pt>
                <c:pt idx="110">
                  <c:v>214.5</c:v>
                </c:pt>
                <c:pt idx="111">
                  <c:v>214.5</c:v>
                </c:pt>
                <c:pt idx="112">
                  <c:v>214.5</c:v>
                </c:pt>
                <c:pt idx="113">
                  <c:v>214.5</c:v>
                </c:pt>
                <c:pt idx="114">
                  <c:v>214.5</c:v>
                </c:pt>
                <c:pt idx="115">
                  <c:v>214.5</c:v>
                </c:pt>
                <c:pt idx="116">
                  <c:v>214.5</c:v>
                </c:pt>
                <c:pt idx="117">
                  <c:v>214.5</c:v>
                </c:pt>
                <c:pt idx="118">
                  <c:v>214.5</c:v>
                </c:pt>
                <c:pt idx="119">
                  <c:v>214.5</c:v>
                </c:pt>
                <c:pt idx="120">
                  <c:v>214.5</c:v>
                </c:pt>
                <c:pt idx="121">
                  <c:v>214.5</c:v>
                </c:pt>
                <c:pt idx="122">
                  <c:v>214.5</c:v>
                </c:pt>
                <c:pt idx="123">
                  <c:v>214.5</c:v>
                </c:pt>
                <c:pt idx="124">
                  <c:v>214.5</c:v>
                </c:pt>
                <c:pt idx="125">
                  <c:v>214.5</c:v>
                </c:pt>
                <c:pt idx="126">
                  <c:v>214.5</c:v>
                </c:pt>
                <c:pt idx="127">
                  <c:v>214.5</c:v>
                </c:pt>
                <c:pt idx="128">
                  <c:v>214.5</c:v>
                </c:pt>
                <c:pt idx="129">
                  <c:v>214.5</c:v>
                </c:pt>
                <c:pt idx="130">
                  <c:v>214.5</c:v>
                </c:pt>
                <c:pt idx="131">
                  <c:v>214.5</c:v>
                </c:pt>
                <c:pt idx="132">
                  <c:v>214.5</c:v>
                </c:pt>
                <c:pt idx="133">
                  <c:v>214.5</c:v>
                </c:pt>
                <c:pt idx="134">
                  <c:v>214.5</c:v>
                </c:pt>
                <c:pt idx="135">
                  <c:v>214.5</c:v>
                </c:pt>
                <c:pt idx="136">
                  <c:v>214.5</c:v>
                </c:pt>
                <c:pt idx="137">
                  <c:v>214.5</c:v>
                </c:pt>
                <c:pt idx="138">
                  <c:v>214.5</c:v>
                </c:pt>
                <c:pt idx="139">
                  <c:v>214.5</c:v>
                </c:pt>
                <c:pt idx="140">
                  <c:v>214.5</c:v>
                </c:pt>
                <c:pt idx="141">
                  <c:v>214.5</c:v>
                </c:pt>
                <c:pt idx="142">
                  <c:v>214.5</c:v>
                </c:pt>
                <c:pt idx="143">
                  <c:v>214.5</c:v>
                </c:pt>
                <c:pt idx="144">
                  <c:v>214.5</c:v>
                </c:pt>
                <c:pt idx="145">
                  <c:v>214.5</c:v>
                </c:pt>
                <c:pt idx="146">
                  <c:v>214.5</c:v>
                </c:pt>
                <c:pt idx="147">
                  <c:v>214.5</c:v>
                </c:pt>
                <c:pt idx="148">
                  <c:v>214.5</c:v>
                </c:pt>
                <c:pt idx="149">
                  <c:v>214.5</c:v>
                </c:pt>
                <c:pt idx="150">
                  <c:v>214.5</c:v>
                </c:pt>
                <c:pt idx="151">
                  <c:v>214.5</c:v>
                </c:pt>
                <c:pt idx="152">
                  <c:v>214.5</c:v>
                </c:pt>
                <c:pt idx="153">
                  <c:v>214.5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E-4DBD-8192-0FE8E250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09072"/>
        <c:axId val="860700752"/>
      </c:scatterChart>
      <c:valAx>
        <c:axId val="8607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00752"/>
        <c:crosses val="autoZero"/>
        <c:crossBetween val="midCat"/>
      </c:valAx>
      <c:valAx>
        <c:axId val="8607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447675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523875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476250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29</xdr:col>
      <xdr:colOff>304800</xdr:colOff>
      <xdr:row>7</xdr:row>
      <xdr:rowOff>523875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315058</xdr:colOff>
      <xdr:row>7</xdr:row>
      <xdr:rowOff>471854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293688</xdr:colOff>
      <xdr:row>7</xdr:row>
      <xdr:rowOff>520700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247650</xdr:colOff>
      <xdr:row>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247650</xdr:colOff>
      <xdr:row>7</xdr:row>
      <xdr:rowOff>457200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336177</xdr:colOff>
      <xdr:row>7</xdr:row>
      <xdr:rowOff>479612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403412</xdr:colOff>
      <xdr:row>7</xdr:row>
      <xdr:rowOff>524435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400050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336177</xdr:colOff>
      <xdr:row>7</xdr:row>
      <xdr:rowOff>378759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281609</xdr:colOff>
      <xdr:row>7</xdr:row>
      <xdr:rowOff>490330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419100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495300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457200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7</xdr:row>
      <xdr:rowOff>381000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336177</xdr:colOff>
      <xdr:row>7</xdr:row>
      <xdr:rowOff>524435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523875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666750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336176</xdr:colOff>
      <xdr:row>7</xdr:row>
      <xdr:rowOff>759759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523875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1"/>
  <sheetViews>
    <sheetView workbookViewId="0">
      <selection sqref="A1:N1"/>
    </sheetView>
  </sheetViews>
  <sheetFormatPr defaultRowHeight="12.5"/>
  <cols>
    <col min="1" max="1" width="12.1796875" customWidth="1"/>
    <col min="2" max="2" width="9.26953125" customWidth="1"/>
    <col min="3" max="3" width="8.26953125" customWidth="1"/>
    <col min="4" max="4" width="10.26953125" customWidth="1"/>
    <col min="5" max="5" width="7.7265625" customWidth="1"/>
    <col min="6" max="6" width="6.7265625" customWidth="1"/>
    <col min="7" max="7" width="6.453125" bestFit="1" customWidth="1"/>
    <col min="8" max="8" width="5.453125" bestFit="1" customWidth="1"/>
    <col min="9" max="10" width="5.7265625" customWidth="1"/>
    <col min="11" max="11" width="5.81640625" bestFit="1" customWidth="1"/>
    <col min="12" max="12" width="10" customWidth="1"/>
    <col min="13" max="13" width="10.81640625" customWidth="1"/>
    <col min="14" max="14" width="10" customWidth="1"/>
  </cols>
  <sheetData>
    <row r="1" spans="1:18" ht="49.5" customHeight="1">
      <c r="A1" s="298" t="s">
        <v>33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300"/>
    </row>
    <row r="2" spans="1:18" ht="19.5" customHeight="1">
      <c r="A2" s="296" t="s">
        <v>1</v>
      </c>
      <c r="B2" s="301"/>
      <c r="C2" s="301"/>
      <c r="D2" s="303"/>
      <c r="E2" s="304"/>
      <c r="F2" s="306" t="s">
        <v>26</v>
      </c>
      <c r="G2" s="308"/>
      <c r="H2" s="308"/>
      <c r="I2" s="308"/>
      <c r="J2" s="308"/>
      <c r="K2" s="308"/>
      <c r="L2" s="308"/>
      <c r="M2" s="308"/>
      <c r="N2" s="307"/>
    </row>
    <row r="3" spans="1:18" ht="39.75" customHeight="1">
      <c r="A3" s="297"/>
      <c r="B3" s="302"/>
      <c r="C3" s="302"/>
      <c r="D3" s="303"/>
      <c r="E3" s="305"/>
      <c r="F3" s="296" t="s">
        <v>8</v>
      </c>
      <c r="G3" s="296"/>
      <c r="H3" s="296" t="s">
        <v>9</v>
      </c>
      <c r="I3" s="296"/>
      <c r="J3" s="296" t="s">
        <v>2</v>
      </c>
      <c r="K3" s="296"/>
      <c r="L3" s="15" t="s">
        <v>3</v>
      </c>
      <c r="M3" s="25" t="s">
        <v>23</v>
      </c>
      <c r="N3" s="15" t="s">
        <v>25</v>
      </c>
    </row>
    <row r="4" spans="1:18" ht="21.75" customHeight="1">
      <c r="A4" s="297"/>
      <c r="B4" s="302"/>
      <c r="C4" s="302"/>
      <c r="D4" s="306"/>
      <c r="E4" s="307"/>
      <c r="F4" s="309"/>
      <c r="G4" s="310"/>
      <c r="H4" s="311"/>
      <c r="I4" s="312"/>
      <c r="J4" s="311"/>
      <c r="K4" s="312"/>
      <c r="L4" s="14"/>
      <c r="M4" s="26"/>
      <c r="N4" s="14"/>
    </row>
    <row r="5" spans="1:18" ht="21.75" customHeight="1">
      <c r="A5" s="294" t="s">
        <v>5</v>
      </c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</row>
    <row r="6" spans="1:18" ht="18">
      <c r="A6" s="295" t="s">
        <v>0</v>
      </c>
      <c r="B6" s="295" t="s">
        <v>29</v>
      </c>
      <c r="C6" s="295" t="s">
        <v>27</v>
      </c>
      <c r="D6" s="295" t="s">
        <v>10</v>
      </c>
      <c r="E6" s="295" t="s">
        <v>28</v>
      </c>
      <c r="F6" s="297" t="s">
        <v>7</v>
      </c>
      <c r="G6" s="297"/>
      <c r="H6" s="297"/>
      <c r="I6" s="297"/>
      <c r="J6" s="297"/>
      <c r="K6" s="297"/>
      <c r="L6" s="297"/>
      <c r="M6" s="297"/>
      <c r="N6" s="295" t="s">
        <v>24</v>
      </c>
    </row>
    <row r="7" spans="1:18" ht="60" customHeight="1">
      <c r="A7" s="296"/>
      <c r="B7" s="296"/>
      <c r="C7" s="296"/>
      <c r="D7" s="296"/>
      <c r="E7" s="296"/>
      <c r="F7" s="15" t="s">
        <v>16</v>
      </c>
      <c r="G7" s="15" t="s">
        <v>17</v>
      </c>
      <c r="H7" s="25" t="s">
        <v>19</v>
      </c>
      <c r="I7" s="25" t="s">
        <v>20</v>
      </c>
      <c r="J7" s="25" t="s">
        <v>21</v>
      </c>
      <c r="K7" s="25" t="s">
        <v>22</v>
      </c>
      <c r="L7" s="25" t="s">
        <v>18</v>
      </c>
      <c r="M7" s="25" t="s">
        <v>6</v>
      </c>
      <c r="N7" s="296"/>
    </row>
    <row r="8" spans="1:18" ht="17.5">
      <c r="A8" s="27">
        <v>1</v>
      </c>
      <c r="B8" s="27">
        <v>2</v>
      </c>
      <c r="C8" s="27">
        <v>4</v>
      </c>
      <c r="D8" s="27">
        <v>4</v>
      </c>
      <c r="E8" s="27">
        <v>5</v>
      </c>
      <c r="F8" s="27">
        <v>6</v>
      </c>
      <c r="G8" s="27">
        <v>7</v>
      </c>
      <c r="H8" s="27">
        <v>8</v>
      </c>
      <c r="I8" s="27">
        <v>9</v>
      </c>
      <c r="J8" s="27">
        <v>10</v>
      </c>
      <c r="K8" s="27">
        <v>11</v>
      </c>
      <c r="L8" s="27">
        <v>12</v>
      </c>
      <c r="M8" s="27">
        <v>13</v>
      </c>
      <c r="N8" s="27">
        <v>14</v>
      </c>
    </row>
    <row r="9" spans="1:18" ht="17.5">
      <c r="A9" s="7">
        <v>41061</v>
      </c>
      <c r="B9" s="5"/>
      <c r="C9" s="6"/>
      <c r="D9" s="5"/>
      <c r="E9" s="5"/>
      <c r="F9" s="12"/>
      <c r="G9" s="12"/>
      <c r="H9" s="12"/>
      <c r="I9" s="12"/>
      <c r="J9" s="12"/>
      <c r="K9" s="12"/>
      <c r="L9" s="12"/>
      <c r="M9" s="12">
        <f>SUM(F9:L9)</f>
        <v>0</v>
      </c>
      <c r="N9" s="18">
        <f>(IF(+D9-D8&lt;0,0,+D9-D8)+M9/408.74)</f>
        <v>0</v>
      </c>
      <c r="P9" s="16"/>
      <c r="Q9" s="17"/>
      <c r="R9" s="17"/>
    </row>
    <row r="10" spans="1:18" ht="17.5">
      <c r="A10" s="7">
        <v>41062</v>
      </c>
      <c r="B10" s="5"/>
      <c r="C10" s="6"/>
      <c r="D10" s="5"/>
      <c r="E10" s="5"/>
      <c r="F10" s="12"/>
      <c r="G10" s="12"/>
      <c r="H10" s="12"/>
      <c r="I10" s="12"/>
      <c r="J10" s="12"/>
      <c r="K10" s="12"/>
      <c r="L10" s="12"/>
      <c r="M10" s="12">
        <f t="shared" ref="M10:M73" si="0">SUM(F10:L10)</f>
        <v>0</v>
      </c>
      <c r="N10" s="18">
        <f t="shared" ref="N10:N73" si="1">(IF(+D10-D9&lt;0,0,+D10-D9)+M10/408.74)</f>
        <v>0</v>
      </c>
      <c r="Q10" s="17"/>
    </row>
    <row r="11" spans="1:18" ht="17.5">
      <c r="A11" s="7">
        <v>41063</v>
      </c>
      <c r="B11" s="5"/>
      <c r="C11" s="6"/>
      <c r="D11" s="5"/>
      <c r="E11" s="5"/>
      <c r="F11" s="12"/>
      <c r="G11" s="12"/>
      <c r="H11" s="12"/>
      <c r="I11" s="12"/>
      <c r="J11" s="12"/>
      <c r="K11" s="12"/>
      <c r="L11" s="12"/>
      <c r="M11" s="12">
        <f t="shared" si="0"/>
        <v>0</v>
      </c>
      <c r="N11" s="18">
        <f t="shared" si="1"/>
        <v>0</v>
      </c>
    </row>
    <row r="12" spans="1:18" ht="17.5">
      <c r="A12" s="7">
        <v>41064</v>
      </c>
      <c r="B12" s="5"/>
      <c r="C12" s="6"/>
      <c r="D12" s="5"/>
      <c r="E12" s="5"/>
      <c r="F12" s="12"/>
      <c r="G12" s="12"/>
      <c r="H12" s="12"/>
      <c r="I12" s="12"/>
      <c r="J12" s="12"/>
      <c r="K12" s="12"/>
      <c r="L12" s="12"/>
      <c r="M12" s="12">
        <f t="shared" si="0"/>
        <v>0</v>
      </c>
      <c r="N12" s="18">
        <f t="shared" si="1"/>
        <v>0</v>
      </c>
    </row>
    <row r="13" spans="1:18" ht="17.5">
      <c r="A13" s="7">
        <v>41065</v>
      </c>
      <c r="B13" s="5"/>
      <c r="C13" s="6"/>
      <c r="D13" s="5"/>
      <c r="E13" s="5"/>
      <c r="F13" s="12"/>
      <c r="G13" s="12"/>
      <c r="H13" s="12"/>
      <c r="I13" s="12"/>
      <c r="J13" s="12"/>
      <c r="K13" s="12"/>
      <c r="L13" s="12"/>
      <c r="M13" s="12">
        <f t="shared" si="0"/>
        <v>0</v>
      </c>
      <c r="N13" s="18">
        <f t="shared" si="1"/>
        <v>0</v>
      </c>
    </row>
    <row r="14" spans="1:18" ht="17.5">
      <c r="A14" s="7">
        <v>41066</v>
      </c>
      <c r="B14" s="5"/>
      <c r="C14" s="6"/>
      <c r="D14" s="5"/>
      <c r="E14" s="5"/>
      <c r="F14" s="12"/>
      <c r="G14" s="12"/>
      <c r="H14" s="12"/>
      <c r="I14" s="12"/>
      <c r="J14" s="12"/>
      <c r="K14" s="12"/>
      <c r="L14" s="12"/>
      <c r="M14" s="12">
        <f t="shared" si="0"/>
        <v>0</v>
      </c>
      <c r="N14" s="18">
        <f t="shared" si="1"/>
        <v>0</v>
      </c>
    </row>
    <row r="15" spans="1:18" ht="17.5">
      <c r="A15" s="7">
        <v>41067</v>
      </c>
      <c r="B15" s="5"/>
      <c r="C15" s="6"/>
      <c r="D15" s="5"/>
      <c r="E15" s="5"/>
      <c r="F15" s="12"/>
      <c r="G15" s="12"/>
      <c r="H15" s="12"/>
      <c r="I15" s="12"/>
      <c r="J15" s="12"/>
      <c r="K15" s="12"/>
      <c r="L15" s="12"/>
      <c r="M15" s="12">
        <f t="shared" si="0"/>
        <v>0</v>
      </c>
      <c r="N15" s="18">
        <f t="shared" si="1"/>
        <v>0</v>
      </c>
    </row>
    <row r="16" spans="1:18" ht="17.5">
      <c r="A16" s="7">
        <v>41068</v>
      </c>
      <c r="B16" s="5"/>
      <c r="C16" s="6"/>
      <c r="D16" s="5"/>
      <c r="E16" s="5"/>
      <c r="F16" s="12"/>
      <c r="G16" s="12"/>
      <c r="H16" s="12"/>
      <c r="I16" s="12"/>
      <c r="J16" s="12"/>
      <c r="K16" s="12"/>
      <c r="L16" s="12"/>
      <c r="M16" s="12">
        <f t="shared" si="0"/>
        <v>0</v>
      </c>
      <c r="N16" s="18">
        <f t="shared" si="1"/>
        <v>0</v>
      </c>
    </row>
    <row r="17" spans="1:14" ht="17.5">
      <c r="A17" s="7">
        <v>41069</v>
      </c>
      <c r="B17" s="5"/>
      <c r="C17" s="6"/>
      <c r="D17" s="5"/>
      <c r="E17" s="5"/>
      <c r="F17" s="12"/>
      <c r="G17" s="12"/>
      <c r="H17" s="12"/>
      <c r="I17" s="12"/>
      <c r="J17" s="12"/>
      <c r="K17" s="12"/>
      <c r="L17" s="12"/>
      <c r="M17" s="12">
        <f t="shared" si="0"/>
        <v>0</v>
      </c>
      <c r="N17" s="18">
        <f t="shared" si="1"/>
        <v>0</v>
      </c>
    </row>
    <row r="18" spans="1:14" ht="17.5">
      <c r="A18" s="7">
        <v>41070</v>
      </c>
      <c r="B18" s="5"/>
      <c r="C18" s="6"/>
      <c r="D18" s="5"/>
      <c r="E18" s="5"/>
      <c r="F18" s="12"/>
      <c r="G18" s="12"/>
      <c r="H18" s="12"/>
      <c r="I18" s="12"/>
      <c r="J18" s="12"/>
      <c r="K18" s="12"/>
      <c r="L18" s="12"/>
      <c r="M18" s="12">
        <f t="shared" si="0"/>
        <v>0</v>
      </c>
      <c r="N18" s="18">
        <f t="shared" si="1"/>
        <v>0</v>
      </c>
    </row>
    <row r="19" spans="1:14" ht="17.5">
      <c r="A19" s="7">
        <v>41071</v>
      </c>
      <c r="B19" s="5"/>
      <c r="C19" s="6"/>
      <c r="D19" s="5"/>
      <c r="E19" s="5"/>
      <c r="F19" s="12"/>
      <c r="G19" s="12"/>
      <c r="H19" s="12"/>
      <c r="I19" s="12"/>
      <c r="J19" s="12"/>
      <c r="K19" s="12"/>
      <c r="L19" s="12"/>
      <c r="M19" s="12">
        <f t="shared" si="0"/>
        <v>0</v>
      </c>
      <c r="N19" s="18">
        <f t="shared" si="1"/>
        <v>0</v>
      </c>
    </row>
    <row r="20" spans="1:14" ht="17.5">
      <c r="A20" s="7">
        <v>41072</v>
      </c>
      <c r="B20" s="5"/>
      <c r="C20" s="6"/>
      <c r="D20" s="5"/>
      <c r="E20" s="5"/>
      <c r="F20" s="12"/>
      <c r="G20" s="12"/>
      <c r="H20" s="12"/>
      <c r="I20" s="12"/>
      <c r="J20" s="12"/>
      <c r="K20" s="12"/>
      <c r="L20" s="12"/>
      <c r="M20" s="12">
        <f t="shared" si="0"/>
        <v>0</v>
      </c>
      <c r="N20" s="18">
        <f t="shared" si="1"/>
        <v>0</v>
      </c>
    </row>
    <row r="21" spans="1:14" ht="17.5">
      <c r="A21" s="7">
        <v>41073</v>
      </c>
      <c r="B21" s="5"/>
      <c r="C21" s="6"/>
      <c r="D21" s="5"/>
      <c r="E21" s="5"/>
      <c r="F21" s="12"/>
      <c r="G21" s="12"/>
      <c r="H21" s="12"/>
      <c r="I21" s="12"/>
      <c r="J21" s="12"/>
      <c r="K21" s="12"/>
      <c r="L21" s="12"/>
      <c r="M21" s="12">
        <f t="shared" si="0"/>
        <v>0</v>
      </c>
      <c r="N21" s="18">
        <f t="shared" si="1"/>
        <v>0</v>
      </c>
    </row>
    <row r="22" spans="1:14" ht="17.5">
      <c r="A22" s="7">
        <v>41074</v>
      </c>
      <c r="B22" s="5"/>
      <c r="C22" s="6"/>
      <c r="D22" s="5"/>
      <c r="E22" s="5"/>
      <c r="F22" s="12"/>
      <c r="G22" s="12"/>
      <c r="H22" s="12"/>
      <c r="I22" s="12"/>
      <c r="J22" s="12"/>
      <c r="K22" s="12"/>
      <c r="L22" s="12"/>
      <c r="M22" s="12">
        <f t="shared" si="0"/>
        <v>0</v>
      </c>
      <c r="N22" s="18">
        <f t="shared" si="1"/>
        <v>0</v>
      </c>
    </row>
    <row r="23" spans="1:14" ht="17.5">
      <c r="A23" s="7">
        <v>41075</v>
      </c>
      <c r="B23" s="5"/>
      <c r="C23" s="6"/>
      <c r="D23" s="5"/>
      <c r="E23" s="5"/>
      <c r="F23" s="12"/>
      <c r="G23" s="12"/>
      <c r="H23" s="12"/>
      <c r="I23" s="12"/>
      <c r="J23" s="12"/>
      <c r="K23" s="12"/>
      <c r="L23" s="12"/>
      <c r="M23" s="12">
        <f t="shared" si="0"/>
        <v>0</v>
      </c>
      <c r="N23" s="18">
        <f t="shared" si="1"/>
        <v>0</v>
      </c>
    </row>
    <row r="24" spans="1:14" ht="17.5">
      <c r="A24" s="7">
        <v>41076</v>
      </c>
      <c r="B24" s="5"/>
      <c r="C24" s="6"/>
      <c r="D24" s="5"/>
      <c r="E24" s="5"/>
      <c r="F24" s="12"/>
      <c r="G24" s="12"/>
      <c r="H24" s="12"/>
      <c r="I24" s="12"/>
      <c r="J24" s="12"/>
      <c r="K24" s="12"/>
      <c r="L24" s="12"/>
      <c r="M24" s="12">
        <f t="shared" si="0"/>
        <v>0</v>
      </c>
      <c r="N24" s="18">
        <f t="shared" si="1"/>
        <v>0</v>
      </c>
    </row>
    <row r="25" spans="1:14" ht="17.5">
      <c r="A25" s="7">
        <v>41077</v>
      </c>
      <c r="B25" s="5"/>
      <c r="C25" s="6"/>
      <c r="D25" s="5"/>
      <c r="E25" s="5"/>
      <c r="F25" s="12"/>
      <c r="G25" s="12"/>
      <c r="H25" s="12"/>
      <c r="I25" s="12"/>
      <c r="J25" s="12"/>
      <c r="K25" s="12"/>
      <c r="L25" s="12"/>
      <c r="M25" s="12">
        <f t="shared" si="0"/>
        <v>0</v>
      </c>
      <c r="N25" s="18">
        <f t="shared" si="1"/>
        <v>0</v>
      </c>
    </row>
    <row r="26" spans="1:14" ht="17.5">
      <c r="A26" s="7">
        <v>41078</v>
      </c>
      <c r="B26" s="5"/>
      <c r="C26" s="6"/>
      <c r="D26" s="5"/>
      <c r="E26" s="5"/>
      <c r="F26" s="12"/>
      <c r="G26" s="12"/>
      <c r="H26" s="12"/>
      <c r="I26" s="12"/>
      <c r="J26" s="12"/>
      <c r="K26" s="12"/>
      <c r="L26" s="12"/>
      <c r="M26" s="12">
        <f t="shared" si="0"/>
        <v>0</v>
      </c>
      <c r="N26" s="18">
        <f t="shared" si="1"/>
        <v>0</v>
      </c>
    </row>
    <row r="27" spans="1:14" ht="17.5">
      <c r="A27" s="7">
        <v>41079</v>
      </c>
      <c r="B27" s="5"/>
      <c r="C27" s="6"/>
      <c r="D27" s="5"/>
      <c r="E27" s="5"/>
      <c r="F27" s="12"/>
      <c r="G27" s="12"/>
      <c r="H27" s="12"/>
      <c r="I27" s="12"/>
      <c r="J27" s="12"/>
      <c r="K27" s="12"/>
      <c r="L27" s="12"/>
      <c r="M27" s="12">
        <f t="shared" si="0"/>
        <v>0</v>
      </c>
      <c r="N27" s="18">
        <f t="shared" si="1"/>
        <v>0</v>
      </c>
    </row>
    <row r="28" spans="1:14" ht="17.5">
      <c r="A28" s="7">
        <v>41080</v>
      </c>
      <c r="B28" s="5"/>
      <c r="C28" s="6"/>
      <c r="D28" s="5"/>
      <c r="E28" s="5"/>
      <c r="F28" s="12"/>
      <c r="G28" s="12"/>
      <c r="H28" s="12"/>
      <c r="I28" s="12"/>
      <c r="J28" s="12"/>
      <c r="K28" s="12"/>
      <c r="L28" s="12"/>
      <c r="M28" s="12">
        <f t="shared" si="0"/>
        <v>0</v>
      </c>
      <c r="N28" s="18">
        <f t="shared" si="1"/>
        <v>0</v>
      </c>
    </row>
    <row r="29" spans="1:14" ht="17.5">
      <c r="A29" s="7">
        <v>41081</v>
      </c>
      <c r="B29" s="5"/>
      <c r="C29" s="6"/>
      <c r="D29" s="5"/>
      <c r="E29" s="5"/>
      <c r="F29" s="12"/>
      <c r="G29" s="12"/>
      <c r="H29" s="12"/>
      <c r="I29" s="12"/>
      <c r="J29" s="12"/>
      <c r="K29" s="12"/>
      <c r="L29" s="12"/>
      <c r="M29" s="12">
        <f t="shared" si="0"/>
        <v>0</v>
      </c>
      <c r="N29" s="18">
        <f t="shared" si="1"/>
        <v>0</v>
      </c>
    </row>
    <row r="30" spans="1:14" ht="17.5">
      <c r="A30" s="7">
        <v>41082</v>
      </c>
      <c r="B30" s="5"/>
      <c r="C30" s="6"/>
      <c r="D30" s="5"/>
      <c r="E30" s="5"/>
      <c r="F30" s="12"/>
      <c r="G30" s="12"/>
      <c r="H30" s="12"/>
      <c r="I30" s="12"/>
      <c r="J30" s="12"/>
      <c r="K30" s="12"/>
      <c r="L30" s="12"/>
      <c r="M30" s="12">
        <f t="shared" si="0"/>
        <v>0</v>
      </c>
      <c r="N30" s="18">
        <f t="shared" si="1"/>
        <v>0</v>
      </c>
    </row>
    <row r="31" spans="1:14" ht="17.5">
      <c r="A31" s="7">
        <v>41083</v>
      </c>
      <c r="B31" s="5"/>
      <c r="C31" s="6"/>
      <c r="D31" s="5"/>
      <c r="E31" s="5"/>
      <c r="F31" s="12"/>
      <c r="G31" s="12"/>
      <c r="H31" s="12"/>
      <c r="I31" s="12"/>
      <c r="J31" s="12"/>
      <c r="K31" s="12"/>
      <c r="L31" s="12"/>
      <c r="M31" s="12">
        <f t="shared" si="0"/>
        <v>0</v>
      </c>
      <c r="N31" s="18">
        <f t="shared" si="1"/>
        <v>0</v>
      </c>
    </row>
    <row r="32" spans="1:14" ht="17.5">
      <c r="A32" s="7">
        <v>41084</v>
      </c>
      <c r="B32" s="5"/>
      <c r="C32" s="6"/>
      <c r="D32" s="5"/>
      <c r="E32" s="5"/>
      <c r="F32" s="12"/>
      <c r="G32" s="12"/>
      <c r="H32" s="12"/>
      <c r="I32" s="12"/>
      <c r="J32" s="12"/>
      <c r="K32" s="12"/>
      <c r="L32" s="12"/>
      <c r="M32" s="12">
        <f t="shared" si="0"/>
        <v>0</v>
      </c>
      <c r="N32" s="18">
        <f t="shared" si="1"/>
        <v>0</v>
      </c>
    </row>
    <row r="33" spans="1:14" ht="17.5">
      <c r="A33" s="7">
        <v>41085</v>
      </c>
      <c r="B33" s="5"/>
      <c r="C33" s="6"/>
      <c r="D33" s="5"/>
      <c r="E33" s="5"/>
      <c r="F33" s="12"/>
      <c r="G33" s="12"/>
      <c r="H33" s="12"/>
      <c r="I33" s="12"/>
      <c r="J33" s="12"/>
      <c r="K33" s="12"/>
      <c r="L33" s="12"/>
      <c r="M33" s="12">
        <f t="shared" si="0"/>
        <v>0</v>
      </c>
      <c r="N33" s="18">
        <f t="shared" si="1"/>
        <v>0</v>
      </c>
    </row>
    <row r="34" spans="1:14" ht="17.5">
      <c r="A34" s="7">
        <v>41086</v>
      </c>
      <c r="B34" s="5"/>
      <c r="C34" s="6"/>
      <c r="D34" s="5"/>
      <c r="E34" s="5"/>
      <c r="F34" s="12"/>
      <c r="G34" s="12"/>
      <c r="H34" s="12"/>
      <c r="I34" s="12"/>
      <c r="J34" s="12"/>
      <c r="K34" s="12"/>
      <c r="L34" s="12"/>
      <c r="M34" s="12">
        <f t="shared" si="0"/>
        <v>0</v>
      </c>
      <c r="N34" s="18">
        <f t="shared" si="1"/>
        <v>0</v>
      </c>
    </row>
    <row r="35" spans="1:14" ht="17.5">
      <c r="A35" s="7">
        <v>41087</v>
      </c>
      <c r="B35" s="5"/>
      <c r="C35" s="6"/>
      <c r="D35" s="5"/>
      <c r="E35" s="5"/>
      <c r="F35" s="12"/>
      <c r="G35" s="12"/>
      <c r="H35" s="12"/>
      <c r="I35" s="12"/>
      <c r="J35" s="12"/>
      <c r="K35" s="12"/>
      <c r="L35" s="12"/>
      <c r="M35" s="12">
        <f t="shared" si="0"/>
        <v>0</v>
      </c>
      <c r="N35" s="18">
        <f t="shared" si="1"/>
        <v>0</v>
      </c>
    </row>
    <row r="36" spans="1:14" ht="17.5">
      <c r="A36" s="7">
        <v>41088</v>
      </c>
      <c r="B36" s="5"/>
      <c r="C36" s="6"/>
      <c r="D36" s="5"/>
      <c r="E36" s="5"/>
      <c r="F36" s="12"/>
      <c r="G36" s="12"/>
      <c r="H36" s="12"/>
      <c r="I36" s="12"/>
      <c r="J36" s="12"/>
      <c r="K36" s="12"/>
      <c r="L36" s="12"/>
      <c r="M36" s="12">
        <f t="shared" si="0"/>
        <v>0</v>
      </c>
      <c r="N36" s="18">
        <f t="shared" si="1"/>
        <v>0</v>
      </c>
    </row>
    <row r="37" spans="1:14" ht="17.5">
      <c r="A37" s="7">
        <v>41089</v>
      </c>
      <c r="B37" s="5"/>
      <c r="C37" s="6"/>
      <c r="D37" s="5"/>
      <c r="E37" s="5"/>
      <c r="F37" s="12"/>
      <c r="G37" s="12"/>
      <c r="H37" s="12"/>
      <c r="I37" s="12"/>
      <c r="J37" s="12"/>
      <c r="K37" s="12"/>
      <c r="L37" s="12"/>
      <c r="M37" s="12">
        <f t="shared" si="0"/>
        <v>0</v>
      </c>
      <c r="N37" s="18">
        <f t="shared" si="1"/>
        <v>0</v>
      </c>
    </row>
    <row r="38" spans="1:14" ht="17.5">
      <c r="A38" s="7">
        <v>41090</v>
      </c>
      <c r="B38" s="5"/>
      <c r="C38" s="6"/>
      <c r="D38" s="5"/>
      <c r="E38" s="5"/>
      <c r="F38" s="12"/>
      <c r="G38" s="12"/>
      <c r="H38" s="12"/>
      <c r="I38" s="12"/>
      <c r="J38" s="12"/>
      <c r="K38" s="12"/>
      <c r="L38" s="12"/>
      <c r="M38" s="12">
        <f t="shared" si="0"/>
        <v>0</v>
      </c>
      <c r="N38" s="18">
        <f t="shared" si="1"/>
        <v>0</v>
      </c>
    </row>
    <row r="39" spans="1:14" ht="17.5">
      <c r="A39" s="7">
        <v>41091</v>
      </c>
      <c r="B39" s="1"/>
      <c r="C39" s="3"/>
      <c r="D39" s="1"/>
      <c r="E39" s="5"/>
      <c r="F39" s="12"/>
      <c r="G39" s="12"/>
      <c r="H39" s="12"/>
      <c r="I39" s="12"/>
      <c r="J39" s="12"/>
      <c r="K39" s="12"/>
      <c r="L39" s="12"/>
      <c r="M39" s="12">
        <f t="shared" si="0"/>
        <v>0</v>
      </c>
      <c r="N39" s="18">
        <f t="shared" si="1"/>
        <v>0</v>
      </c>
    </row>
    <row r="40" spans="1:14" ht="17.5">
      <c r="A40" s="7">
        <v>41092</v>
      </c>
      <c r="B40" s="1"/>
      <c r="C40" s="3"/>
      <c r="D40" s="1"/>
      <c r="E40" s="5"/>
      <c r="F40" s="12"/>
      <c r="G40" s="12"/>
      <c r="H40" s="12"/>
      <c r="I40" s="12"/>
      <c r="J40" s="12"/>
      <c r="K40" s="12"/>
      <c r="L40" s="12"/>
      <c r="M40" s="12">
        <f t="shared" si="0"/>
        <v>0</v>
      </c>
      <c r="N40" s="18">
        <f t="shared" si="1"/>
        <v>0</v>
      </c>
    </row>
    <row r="41" spans="1:14" ht="17.5">
      <c r="A41" s="7">
        <v>41093</v>
      </c>
      <c r="B41" s="1"/>
      <c r="C41" s="1"/>
      <c r="D41" s="1"/>
      <c r="E41" s="5"/>
      <c r="F41" s="12"/>
      <c r="G41" s="12"/>
      <c r="H41" s="12"/>
      <c r="I41" s="12"/>
      <c r="J41" s="12"/>
      <c r="K41" s="12"/>
      <c r="L41" s="12"/>
      <c r="M41" s="12">
        <f t="shared" si="0"/>
        <v>0</v>
      </c>
      <c r="N41" s="18">
        <f t="shared" si="1"/>
        <v>0</v>
      </c>
    </row>
    <row r="42" spans="1:14" ht="17.5">
      <c r="A42" s="7">
        <v>41094</v>
      </c>
      <c r="B42" s="1"/>
      <c r="C42" s="1"/>
      <c r="D42" s="1"/>
      <c r="E42" s="5"/>
      <c r="F42" s="12"/>
      <c r="G42" s="12"/>
      <c r="H42" s="12"/>
      <c r="I42" s="12"/>
      <c r="J42" s="12"/>
      <c r="K42" s="12"/>
      <c r="L42" s="12"/>
      <c r="M42" s="12">
        <f t="shared" si="0"/>
        <v>0</v>
      </c>
      <c r="N42" s="18">
        <f t="shared" si="1"/>
        <v>0</v>
      </c>
    </row>
    <row r="43" spans="1:14" ht="17.5">
      <c r="A43" s="7">
        <v>41095</v>
      </c>
      <c r="B43" s="1"/>
      <c r="C43" s="1"/>
      <c r="D43" s="1"/>
      <c r="E43" s="5"/>
      <c r="F43" s="12"/>
      <c r="G43" s="12"/>
      <c r="H43" s="12"/>
      <c r="I43" s="12"/>
      <c r="J43" s="12"/>
      <c r="K43" s="12"/>
      <c r="L43" s="12"/>
      <c r="M43" s="12">
        <f t="shared" si="0"/>
        <v>0</v>
      </c>
      <c r="N43" s="18">
        <f t="shared" si="1"/>
        <v>0</v>
      </c>
    </row>
    <row r="44" spans="1:14" ht="17.5">
      <c r="A44" s="7">
        <v>41096</v>
      </c>
      <c r="B44" s="1"/>
      <c r="C44" s="1"/>
      <c r="D44" s="1"/>
      <c r="E44" s="5"/>
      <c r="F44" s="12"/>
      <c r="G44" s="12"/>
      <c r="H44" s="12"/>
      <c r="I44" s="12"/>
      <c r="J44" s="12"/>
      <c r="K44" s="12"/>
      <c r="L44" s="12"/>
      <c r="M44" s="12">
        <f t="shared" si="0"/>
        <v>0</v>
      </c>
      <c r="N44" s="18">
        <f t="shared" si="1"/>
        <v>0</v>
      </c>
    </row>
    <row r="45" spans="1:14" ht="17.5">
      <c r="A45" s="7">
        <v>41097</v>
      </c>
      <c r="B45" s="1"/>
      <c r="C45" s="1"/>
      <c r="D45" s="1"/>
      <c r="E45" s="5"/>
      <c r="F45" s="12"/>
      <c r="G45" s="12"/>
      <c r="H45" s="12"/>
      <c r="I45" s="12"/>
      <c r="J45" s="12"/>
      <c r="K45" s="12"/>
      <c r="L45" s="12"/>
      <c r="M45" s="12">
        <f t="shared" si="0"/>
        <v>0</v>
      </c>
      <c r="N45" s="18">
        <f t="shared" si="1"/>
        <v>0</v>
      </c>
    </row>
    <row r="46" spans="1:14" ht="17.5">
      <c r="A46" s="7">
        <v>41098</v>
      </c>
      <c r="B46" s="1"/>
      <c r="C46" s="1"/>
      <c r="D46" s="1"/>
      <c r="E46" s="5"/>
      <c r="F46" s="12"/>
      <c r="G46" s="12"/>
      <c r="H46" s="12"/>
      <c r="I46" s="12"/>
      <c r="J46" s="12"/>
      <c r="K46" s="12"/>
      <c r="L46" s="12"/>
      <c r="M46" s="12">
        <f t="shared" si="0"/>
        <v>0</v>
      </c>
      <c r="N46" s="18">
        <f t="shared" si="1"/>
        <v>0</v>
      </c>
    </row>
    <row r="47" spans="1:14" ht="17.5">
      <c r="A47" s="7">
        <v>41099</v>
      </c>
      <c r="B47" s="1"/>
      <c r="C47" s="1"/>
      <c r="D47" s="1"/>
      <c r="E47" s="5"/>
      <c r="F47" s="12"/>
      <c r="G47" s="12"/>
      <c r="H47" s="12"/>
      <c r="I47" s="12"/>
      <c r="J47" s="12"/>
      <c r="K47" s="12"/>
      <c r="L47" s="12"/>
      <c r="M47" s="12">
        <f t="shared" si="0"/>
        <v>0</v>
      </c>
      <c r="N47" s="18">
        <f t="shared" si="1"/>
        <v>0</v>
      </c>
    </row>
    <row r="48" spans="1:14" ht="17.5">
      <c r="A48" s="7">
        <v>41100</v>
      </c>
      <c r="B48" s="1"/>
      <c r="C48" s="1"/>
      <c r="D48" s="1"/>
      <c r="E48" s="5"/>
      <c r="F48" s="12"/>
      <c r="G48" s="12"/>
      <c r="H48" s="12"/>
      <c r="I48" s="12"/>
      <c r="J48" s="12"/>
      <c r="K48" s="12"/>
      <c r="L48" s="12"/>
      <c r="M48" s="12">
        <f t="shared" si="0"/>
        <v>0</v>
      </c>
      <c r="N48" s="18">
        <f t="shared" si="1"/>
        <v>0</v>
      </c>
    </row>
    <row r="49" spans="1:14" ht="17.5">
      <c r="A49" s="7">
        <v>41101</v>
      </c>
      <c r="B49" s="1"/>
      <c r="C49" s="1"/>
      <c r="D49" s="1"/>
      <c r="E49" s="5"/>
      <c r="F49" s="12"/>
      <c r="G49" s="12"/>
      <c r="H49" s="12"/>
      <c r="I49" s="12"/>
      <c r="J49" s="12"/>
      <c r="K49" s="12"/>
      <c r="L49" s="12"/>
      <c r="M49" s="12">
        <f t="shared" si="0"/>
        <v>0</v>
      </c>
      <c r="N49" s="18">
        <f t="shared" si="1"/>
        <v>0</v>
      </c>
    </row>
    <row r="50" spans="1:14" ht="17.5">
      <c r="A50" s="7">
        <v>41102</v>
      </c>
      <c r="B50" s="1"/>
      <c r="C50" s="1"/>
      <c r="D50" s="1"/>
      <c r="E50" s="5"/>
      <c r="F50" s="12"/>
      <c r="G50" s="12"/>
      <c r="H50" s="12"/>
      <c r="I50" s="12"/>
      <c r="J50" s="12"/>
      <c r="K50" s="12"/>
      <c r="L50" s="12"/>
      <c r="M50" s="12">
        <f t="shared" si="0"/>
        <v>0</v>
      </c>
      <c r="N50" s="18">
        <f t="shared" si="1"/>
        <v>0</v>
      </c>
    </row>
    <row r="51" spans="1:14" ht="17.5">
      <c r="A51" s="7">
        <v>41103</v>
      </c>
      <c r="B51" s="1"/>
      <c r="C51" s="1"/>
      <c r="D51" s="1"/>
      <c r="E51" s="5"/>
      <c r="F51" s="12"/>
      <c r="G51" s="12"/>
      <c r="H51" s="12"/>
      <c r="I51" s="12"/>
      <c r="J51" s="12"/>
      <c r="K51" s="12"/>
      <c r="L51" s="12"/>
      <c r="M51" s="12">
        <f t="shared" si="0"/>
        <v>0</v>
      </c>
      <c r="N51" s="18">
        <f t="shared" si="1"/>
        <v>0</v>
      </c>
    </row>
    <row r="52" spans="1:14" ht="17.5">
      <c r="A52" s="7">
        <v>41104</v>
      </c>
      <c r="B52" s="1"/>
      <c r="C52" s="1"/>
      <c r="D52" s="1"/>
      <c r="E52" s="5"/>
      <c r="F52" s="12"/>
      <c r="G52" s="12"/>
      <c r="H52" s="12"/>
      <c r="I52" s="12"/>
      <c r="J52" s="12"/>
      <c r="K52" s="12"/>
      <c r="L52" s="12"/>
      <c r="M52" s="12">
        <f t="shared" si="0"/>
        <v>0</v>
      </c>
      <c r="N52" s="18">
        <f t="shared" si="1"/>
        <v>0</v>
      </c>
    </row>
    <row r="53" spans="1:14" ht="17.5">
      <c r="A53" s="7">
        <v>41105</v>
      </c>
      <c r="B53" s="1"/>
      <c r="C53" s="1"/>
      <c r="D53" s="1"/>
      <c r="E53" s="5"/>
      <c r="F53" s="12"/>
      <c r="G53" s="12"/>
      <c r="H53" s="12"/>
      <c r="I53" s="12"/>
      <c r="J53" s="12"/>
      <c r="K53" s="12"/>
      <c r="L53" s="12"/>
      <c r="M53" s="12">
        <f t="shared" si="0"/>
        <v>0</v>
      </c>
      <c r="N53" s="18">
        <f t="shared" si="1"/>
        <v>0</v>
      </c>
    </row>
    <row r="54" spans="1:14" ht="17.5">
      <c r="A54" s="7">
        <v>41106</v>
      </c>
      <c r="B54" s="1"/>
      <c r="C54" s="1"/>
      <c r="D54" s="1"/>
      <c r="E54" s="5"/>
      <c r="F54" s="12"/>
      <c r="G54" s="12"/>
      <c r="H54" s="12"/>
      <c r="I54" s="12"/>
      <c r="J54" s="12"/>
      <c r="K54" s="12"/>
      <c r="L54" s="12"/>
      <c r="M54" s="12">
        <f t="shared" si="0"/>
        <v>0</v>
      </c>
      <c r="N54" s="18">
        <f t="shared" si="1"/>
        <v>0</v>
      </c>
    </row>
    <row r="55" spans="1:14" ht="17.5">
      <c r="A55" s="7">
        <v>41107</v>
      </c>
      <c r="B55" s="1"/>
      <c r="C55" s="1"/>
      <c r="D55" s="1"/>
      <c r="E55" s="5"/>
      <c r="F55" s="12"/>
      <c r="G55" s="12"/>
      <c r="H55" s="12"/>
      <c r="I55" s="12"/>
      <c r="J55" s="12"/>
      <c r="K55" s="12"/>
      <c r="L55" s="12"/>
      <c r="M55" s="12">
        <f t="shared" si="0"/>
        <v>0</v>
      </c>
      <c r="N55" s="18">
        <f t="shared" si="1"/>
        <v>0</v>
      </c>
    </row>
    <row r="56" spans="1:14" ht="17.5">
      <c r="A56" s="7">
        <v>41108</v>
      </c>
      <c r="B56" s="1"/>
      <c r="C56" s="1"/>
      <c r="D56" s="1"/>
      <c r="E56" s="5"/>
      <c r="F56" s="12"/>
      <c r="G56" s="12"/>
      <c r="H56" s="12"/>
      <c r="I56" s="12"/>
      <c r="J56" s="12"/>
      <c r="K56" s="12"/>
      <c r="L56" s="12"/>
      <c r="M56" s="12">
        <f t="shared" si="0"/>
        <v>0</v>
      </c>
      <c r="N56" s="18">
        <f t="shared" si="1"/>
        <v>0</v>
      </c>
    </row>
    <row r="57" spans="1:14" ht="17.5">
      <c r="A57" s="7">
        <v>41109</v>
      </c>
      <c r="B57" s="1"/>
      <c r="C57" s="1"/>
      <c r="D57" s="1"/>
      <c r="E57" s="5"/>
      <c r="F57" s="12"/>
      <c r="G57" s="12"/>
      <c r="H57" s="12"/>
      <c r="I57" s="12"/>
      <c r="J57" s="12"/>
      <c r="K57" s="12"/>
      <c r="L57" s="12"/>
      <c r="M57" s="12">
        <f t="shared" si="0"/>
        <v>0</v>
      </c>
      <c r="N57" s="18">
        <f t="shared" si="1"/>
        <v>0</v>
      </c>
    </row>
    <row r="58" spans="1:14" ht="17.5">
      <c r="A58" s="7">
        <v>41110</v>
      </c>
      <c r="B58" s="1"/>
      <c r="C58" s="1"/>
      <c r="D58" s="1"/>
      <c r="E58" s="5"/>
      <c r="F58" s="12"/>
      <c r="G58" s="12"/>
      <c r="H58" s="12"/>
      <c r="I58" s="12"/>
      <c r="J58" s="12"/>
      <c r="K58" s="12"/>
      <c r="L58" s="12"/>
      <c r="M58" s="12">
        <f t="shared" si="0"/>
        <v>0</v>
      </c>
      <c r="N58" s="18">
        <f t="shared" si="1"/>
        <v>0</v>
      </c>
    </row>
    <row r="59" spans="1:14" ht="17.5">
      <c r="A59" s="7">
        <v>41111</v>
      </c>
      <c r="B59" s="1"/>
      <c r="C59" s="1"/>
      <c r="D59" s="1"/>
      <c r="E59" s="5"/>
      <c r="F59" s="12"/>
      <c r="G59" s="12"/>
      <c r="H59" s="12"/>
      <c r="I59" s="12"/>
      <c r="J59" s="12"/>
      <c r="K59" s="12"/>
      <c r="L59" s="12"/>
      <c r="M59" s="12">
        <f t="shared" si="0"/>
        <v>0</v>
      </c>
      <c r="N59" s="18">
        <f t="shared" si="1"/>
        <v>0</v>
      </c>
    </row>
    <row r="60" spans="1:14" ht="17.5">
      <c r="A60" s="7">
        <v>41112</v>
      </c>
      <c r="B60" s="1"/>
      <c r="C60" s="1"/>
      <c r="D60" s="1"/>
      <c r="E60" s="5"/>
      <c r="F60" s="12"/>
      <c r="G60" s="12"/>
      <c r="H60" s="12"/>
      <c r="I60" s="12"/>
      <c r="J60" s="12"/>
      <c r="K60" s="12"/>
      <c r="L60" s="12"/>
      <c r="M60" s="12">
        <f t="shared" si="0"/>
        <v>0</v>
      </c>
      <c r="N60" s="18">
        <f t="shared" si="1"/>
        <v>0</v>
      </c>
    </row>
    <row r="61" spans="1:14" ht="17.5">
      <c r="A61" s="7">
        <v>41113</v>
      </c>
      <c r="B61" s="1"/>
      <c r="C61" s="1"/>
      <c r="D61" s="1"/>
      <c r="E61" s="5"/>
      <c r="F61" s="12"/>
      <c r="G61" s="12"/>
      <c r="H61" s="12"/>
      <c r="I61" s="12"/>
      <c r="J61" s="12"/>
      <c r="K61" s="12"/>
      <c r="L61" s="12"/>
      <c r="M61" s="12">
        <f t="shared" si="0"/>
        <v>0</v>
      </c>
      <c r="N61" s="18">
        <f t="shared" si="1"/>
        <v>0</v>
      </c>
    </row>
    <row r="62" spans="1:14" ht="17.5">
      <c r="A62" s="7">
        <v>41114</v>
      </c>
      <c r="B62" s="1"/>
      <c r="C62" s="1"/>
      <c r="D62" s="1"/>
      <c r="E62" s="5"/>
      <c r="F62" s="12"/>
      <c r="G62" s="12"/>
      <c r="H62" s="12"/>
      <c r="I62" s="12"/>
      <c r="J62" s="12"/>
      <c r="K62" s="12"/>
      <c r="L62" s="12"/>
      <c r="M62" s="12">
        <f t="shared" si="0"/>
        <v>0</v>
      </c>
      <c r="N62" s="18">
        <f t="shared" si="1"/>
        <v>0</v>
      </c>
    </row>
    <row r="63" spans="1:14" ht="17.5">
      <c r="A63" s="7">
        <v>41115</v>
      </c>
      <c r="B63" s="1"/>
      <c r="C63" s="1"/>
      <c r="D63" s="1"/>
      <c r="E63" s="5"/>
      <c r="F63" s="12"/>
      <c r="G63" s="12"/>
      <c r="H63" s="12"/>
      <c r="I63" s="12"/>
      <c r="J63" s="12"/>
      <c r="K63" s="12"/>
      <c r="L63" s="12"/>
      <c r="M63" s="12">
        <f t="shared" si="0"/>
        <v>0</v>
      </c>
      <c r="N63" s="18">
        <f t="shared" si="1"/>
        <v>0</v>
      </c>
    </row>
    <row r="64" spans="1:14" ht="17.5">
      <c r="A64" s="7">
        <v>41116</v>
      </c>
      <c r="B64" s="1"/>
      <c r="C64" s="1"/>
      <c r="D64" s="1"/>
      <c r="E64" s="5"/>
      <c r="F64" s="12"/>
      <c r="G64" s="12"/>
      <c r="H64" s="12"/>
      <c r="I64" s="12"/>
      <c r="J64" s="12"/>
      <c r="K64" s="12"/>
      <c r="L64" s="12"/>
      <c r="M64" s="12">
        <f t="shared" si="0"/>
        <v>0</v>
      </c>
      <c r="N64" s="18">
        <f t="shared" si="1"/>
        <v>0</v>
      </c>
    </row>
    <row r="65" spans="1:14" ht="17.5">
      <c r="A65" s="7">
        <v>41117</v>
      </c>
      <c r="B65" s="1"/>
      <c r="C65" s="1"/>
      <c r="D65" s="1"/>
      <c r="E65" s="5"/>
      <c r="F65" s="12"/>
      <c r="G65" s="12"/>
      <c r="H65" s="12"/>
      <c r="I65" s="12"/>
      <c r="J65" s="12"/>
      <c r="K65" s="12"/>
      <c r="L65" s="12"/>
      <c r="M65" s="12">
        <f t="shared" si="0"/>
        <v>0</v>
      </c>
      <c r="N65" s="18">
        <f t="shared" si="1"/>
        <v>0</v>
      </c>
    </row>
    <row r="66" spans="1:14" ht="17.5">
      <c r="A66" s="7">
        <v>41118</v>
      </c>
      <c r="B66" s="1"/>
      <c r="C66" s="1"/>
      <c r="D66" s="1"/>
      <c r="E66" s="5"/>
      <c r="F66" s="12"/>
      <c r="G66" s="12"/>
      <c r="H66" s="12"/>
      <c r="I66" s="12"/>
      <c r="J66" s="12"/>
      <c r="K66" s="12"/>
      <c r="L66" s="12"/>
      <c r="M66" s="12">
        <f t="shared" si="0"/>
        <v>0</v>
      </c>
      <c r="N66" s="18">
        <f t="shared" si="1"/>
        <v>0</v>
      </c>
    </row>
    <row r="67" spans="1:14" ht="17.5">
      <c r="A67" s="7">
        <v>41119</v>
      </c>
      <c r="B67" s="1"/>
      <c r="C67" s="1"/>
      <c r="D67" s="1"/>
      <c r="E67" s="5"/>
      <c r="F67" s="12"/>
      <c r="G67" s="12"/>
      <c r="H67" s="12"/>
      <c r="I67" s="12"/>
      <c r="J67" s="12"/>
      <c r="K67" s="12"/>
      <c r="L67" s="12"/>
      <c r="M67" s="12">
        <f t="shared" si="0"/>
        <v>0</v>
      </c>
      <c r="N67" s="18">
        <f t="shared" si="1"/>
        <v>0</v>
      </c>
    </row>
    <row r="68" spans="1:14" ht="17.5">
      <c r="A68" s="7">
        <v>41120</v>
      </c>
      <c r="B68" s="1"/>
      <c r="C68" s="1"/>
      <c r="D68" s="1"/>
      <c r="E68" s="5"/>
      <c r="F68" s="12"/>
      <c r="G68" s="12"/>
      <c r="H68" s="12"/>
      <c r="I68" s="12"/>
      <c r="J68" s="12"/>
      <c r="K68" s="12"/>
      <c r="L68" s="12"/>
      <c r="M68" s="12">
        <f t="shared" si="0"/>
        <v>0</v>
      </c>
      <c r="N68" s="18">
        <f t="shared" si="1"/>
        <v>0</v>
      </c>
    </row>
    <row r="69" spans="1:14" ht="17.5">
      <c r="A69" s="7">
        <v>41121</v>
      </c>
      <c r="B69" s="1"/>
      <c r="C69" s="1"/>
      <c r="D69" s="1"/>
      <c r="E69" s="5"/>
      <c r="F69" s="12"/>
      <c r="G69" s="12"/>
      <c r="H69" s="12"/>
      <c r="I69" s="12"/>
      <c r="J69" s="12"/>
      <c r="K69" s="12"/>
      <c r="L69" s="12"/>
      <c r="M69" s="12">
        <f t="shared" si="0"/>
        <v>0</v>
      </c>
      <c r="N69" s="18">
        <f t="shared" si="1"/>
        <v>0</v>
      </c>
    </row>
    <row r="70" spans="1:14" ht="17.5">
      <c r="A70" s="7">
        <v>41122</v>
      </c>
      <c r="B70" s="1"/>
      <c r="C70" s="1"/>
      <c r="D70" s="1"/>
      <c r="E70" s="5"/>
      <c r="F70" s="12"/>
      <c r="G70" s="12"/>
      <c r="H70" s="12"/>
      <c r="I70" s="12"/>
      <c r="J70" s="12"/>
      <c r="K70" s="12"/>
      <c r="L70" s="12"/>
      <c r="M70" s="12">
        <f t="shared" si="0"/>
        <v>0</v>
      </c>
      <c r="N70" s="18">
        <f t="shared" si="1"/>
        <v>0</v>
      </c>
    </row>
    <row r="71" spans="1:14" ht="17.5">
      <c r="A71" s="7">
        <v>41123</v>
      </c>
      <c r="B71" s="1"/>
      <c r="C71" s="1"/>
      <c r="D71" s="1"/>
      <c r="E71" s="5"/>
      <c r="F71" s="12"/>
      <c r="G71" s="12"/>
      <c r="H71" s="12"/>
      <c r="I71" s="12"/>
      <c r="J71" s="12"/>
      <c r="K71" s="12"/>
      <c r="L71" s="12"/>
      <c r="M71" s="12">
        <f t="shared" si="0"/>
        <v>0</v>
      </c>
      <c r="N71" s="18">
        <f t="shared" si="1"/>
        <v>0</v>
      </c>
    </row>
    <row r="72" spans="1:14" ht="17.5">
      <c r="A72" s="7">
        <v>41124</v>
      </c>
      <c r="B72" s="1"/>
      <c r="C72" s="1"/>
      <c r="D72" s="1"/>
      <c r="E72" s="5"/>
      <c r="F72" s="12"/>
      <c r="G72" s="12"/>
      <c r="H72" s="12"/>
      <c r="I72" s="12"/>
      <c r="J72" s="12"/>
      <c r="K72" s="12"/>
      <c r="L72" s="12"/>
      <c r="M72" s="12">
        <f t="shared" si="0"/>
        <v>0</v>
      </c>
      <c r="N72" s="18">
        <f t="shared" si="1"/>
        <v>0</v>
      </c>
    </row>
    <row r="73" spans="1:14" ht="17.5">
      <c r="A73" s="7">
        <v>41125</v>
      </c>
      <c r="B73" s="1"/>
      <c r="C73" s="1"/>
      <c r="D73" s="1"/>
      <c r="E73" s="5"/>
      <c r="F73" s="12"/>
      <c r="G73" s="12"/>
      <c r="H73" s="12"/>
      <c r="I73" s="12"/>
      <c r="J73" s="12"/>
      <c r="K73" s="12"/>
      <c r="L73" s="12"/>
      <c r="M73" s="12">
        <f t="shared" si="0"/>
        <v>0</v>
      </c>
      <c r="N73" s="18">
        <f t="shared" si="1"/>
        <v>0</v>
      </c>
    </row>
    <row r="74" spans="1:14" ht="17.5">
      <c r="A74" s="7">
        <v>41126</v>
      </c>
      <c r="B74" s="1"/>
      <c r="C74" s="1"/>
      <c r="D74" s="1"/>
      <c r="E74" s="5"/>
      <c r="F74" s="12"/>
      <c r="G74" s="12"/>
      <c r="H74" s="12"/>
      <c r="I74" s="12"/>
      <c r="J74" s="12"/>
      <c r="K74" s="12"/>
      <c r="L74" s="12"/>
      <c r="M74" s="12">
        <f t="shared" ref="M74:M137" si="2">SUM(F74:L74)</f>
        <v>0</v>
      </c>
      <c r="N74" s="18">
        <f t="shared" ref="N74:N137" si="3">(IF(+D74-D73&lt;0,0,+D74-D73)+M74/408.74)</f>
        <v>0</v>
      </c>
    </row>
    <row r="75" spans="1:14" ht="17.5">
      <c r="A75" s="7">
        <v>41127</v>
      </c>
      <c r="B75" s="1"/>
      <c r="C75" s="1"/>
      <c r="D75" s="1"/>
      <c r="E75" s="5"/>
      <c r="F75" s="12"/>
      <c r="G75" s="12"/>
      <c r="H75" s="12"/>
      <c r="I75" s="12"/>
      <c r="J75" s="12"/>
      <c r="K75" s="12"/>
      <c r="L75" s="12"/>
      <c r="M75" s="12">
        <f t="shared" si="2"/>
        <v>0</v>
      </c>
      <c r="N75" s="18">
        <f t="shared" si="3"/>
        <v>0</v>
      </c>
    </row>
    <row r="76" spans="1:14" ht="17.5">
      <c r="A76" s="7">
        <v>41128</v>
      </c>
      <c r="B76" s="1"/>
      <c r="C76" s="1"/>
      <c r="D76" s="1"/>
      <c r="E76" s="5"/>
      <c r="F76" s="12"/>
      <c r="G76" s="12"/>
      <c r="H76" s="12"/>
      <c r="I76" s="12"/>
      <c r="J76" s="12"/>
      <c r="K76" s="12"/>
      <c r="L76" s="12"/>
      <c r="M76" s="12">
        <f t="shared" si="2"/>
        <v>0</v>
      </c>
      <c r="N76" s="18">
        <f t="shared" si="3"/>
        <v>0</v>
      </c>
    </row>
    <row r="77" spans="1:14" ht="17.5">
      <c r="A77" s="7">
        <v>41129</v>
      </c>
      <c r="B77" s="1"/>
      <c r="C77" s="1"/>
      <c r="D77" s="1"/>
      <c r="E77" s="5"/>
      <c r="F77" s="12"/>
      <c r="G77" s="12"/>
      <c r="H77" s="12"/>
      <c r="I77" s="12"/>
      <c r="J77" s="12"/>
      <c r="K77" s="12"/>
      <c r="L77" s="12"/>
      <c r="M77" s="12">
        <f t="shared" si="2"/>
        <v>0</v>
      </c>
      <c r="N77" s="18">
        <f t="shared" si="3"/>
        <v>0</v>
      </c>
    </row>
    <row r="78" spans="1:14" ht="17.5">
      <c r="A78" s="7">
        <v>41130</v>
      </c>
      <c r="B78" s="1"/>
      <c r="C78" s="1"/>
      <c r="D78" s="1"/>
      <c r="E78" s="5"/>
      <c r="F78" s="12"/>
      <c r="G78" s="12"/>
      <c r="H78" s="12"/>
      <c r="I78" s="12"/>
      <c r="J78" s="12"/>
      <c r="K78" s="12"/>
      <c r="L78" s="12"/>
      <c r="M78" s="12">
        <f t="shared" si="2"/>
        <v>0</v>
      </c>
      <c r="N78" s="18">
        <f t="shared" si="3"/>
        <v>0</v>
      </c>
    </row>
    <row r="79" spans="1:14" ht="17.5">
      <c r="A79" s="7">
        <v>41131</v>
      </c>
      <c r="B79" s="1"/>
      <c r="C79" s="1"/>
      <c r="D79" s="1"/>
      <c r="E79" s="5"/>
      <c r="F79" s="12"/>
      <c r="G79" s="12"/>
      <c r="H79" s="12"/>
      <c r="I79" s="12"/>
      <c r="J79" s="12"/>
      <c r="K79" s="12"/>
      <c r="L79" s="12"/>
      <c r="M79" s="12">
        <f t="shared" si="2"/>
        <v>0</v>
      </c>
      <c r="N79" s="18">
        <f t="shared" si="3"/>
        <v>0</v>
      </c>
    </row>
    <row r="80" spans="1:14" ht="17.5">
      <c r="A80" s="7">
        <v>41132</v>
      </c>
      <c r="B80" s="1"/>
      <c r="C80" s="1"/>
      <c r="D80" s="1"/>
      <c r="E80" s="5"/>
      <c r="F80" s="12"/>
      <c r="G80" s="12"/>
      <c r="H80" s="12"/>
      <c r="I80" s="12"/>
      <c r="J80" s="12"/>
      <c r="K80" s="12"/>
      <c r="L80" s="12"/>
      <c r="M80" s="12">
        <f t="shared" si="2"/>
        <v>0</v>
      </c>
      <c r="N80" s="18">
        <f t="shared" si="3"/>
        <v>0</v>
      </c>
    </row>
    <row r="81" spans="1:14" ht="17.5">
      <c r="A81" s="7">
        <v>41133</v>
      </c>
      <c r="B81" s="1"/>
      <c r="C81" s="1"/>
      <c r="D81" s="1"/>
      <c r="E81" s="5"/>
      <c r="F81" s="12"/>
      <c r="G81" s="12"/>
      <c r="H81" s="12"/>
      <c r="I81" s="12"/>
      <c r="J81" s="12"/>
      <c r="K81" s="12"/>
      <c r="L81" s="12"/>
      <c r="M81" s="12">
        <f t="shared" si="2"/>
        <v>0</v>
      </c>
      <c r="N81" s="18">
        <f t="shared" si="3"/>
        <v>0</v>
      </c>
    </row>
    <row r="82" spans="1:14" ht="17.5">
      <c r="A82" s="7">
        <v>41134</v>
      </c>
      <c r="B82" s="1"/>
      <c r="C82" s="1"/>
      <c r="D82" s="1"/>
      <c r="E82" s="5"/>
      <c r="F82" s="12"/>
      <c r="G82" s="12"/>
      <c r="H82" s="12"/>
      <c r="I82" s="12"/>
      <c r="J82" s="12"/>
      <c r="K82" s="12"/>
      <c r="L82" s="12"/>
      <c r="M82" s="12">
        <f t="shared" si="2"/>
        <v>0</v>
      </c>
      <c r="N82" s="18">
        <f t="shared" si="3"/>
        <v>0</v>
      </c>
    </row>
    <row r="83" spans="1:14" ht="17.5">
      <c r="A83" s="7">
        <v>41135</v>
      </c>
      <c r="B83" s="1"/>
      <c r="C83" s="1"/>
      <c r="D83" s="1"/>
      <c r="E83" s="5"/>
      <c r="F83" s="12"/>
      <c r="G83" s="12"/>
      <c r="H83" s="12"/>
      <c r="I83" s="12"/>
      <c r="J83" s="12"/>
      <c r="K83" s="12"/>
      <c r="L83" s="12"/>
      <c r="M83" s="12">
        <f t="shared" si="2"/>
        <v>0</v>
      </c>
      <c r="N83" s="18">
        <f t="shared" si="3"/>
        <v>0</v>
      </c>
    </row>
    <row r="84" spans="1:14" ht="17.5">
      <c r="A84" s="7">
        <v>41136</v>
      </c>
      <c r="B84" s="1"/>
      <c r="C84" s="1"/>
      <c r="D84" s="1"/>
      <c r="E84" s="5"/>
      <c r="F84" s="12"/>
      <c r="G84" s="12"/>
      <c r="H84" s="12"/>
      <c r="I84" s="12"/>
      <c r="J84" s="12"/>
      <c r="K84" s="12"/>
      <c r="L84" s="12"/>
      <c r="M84" s="12">
        <f t="shared" si="2"/>
        <v>0</v>
      </c>
      <c r="N84" s="18">
        <f t="shared" si="3"/>
        <v>0</v>
      </c>
    </row>
    <row r="85" spans="1:14" ht="17.5">
      <c r="A85" s="7">
        <v>41137</v>
      </c>
      <c r="B85" s="1"/>
      <c r="C85" s="1"/>
      <c r="D85" s="1"/>
      <c r="E85" s="5"/>
      <c r="F85" s="12"/>
      <c r="G85" s="12"/>
      <c r="H85" s="12"/>
      <c r="I85" s="12"/>
      <c r="J85" s="12"/>
      <c r="K85" s="12"/>
      <c r="L85" s="12"/>
      <c r="M85" s="12">
        <f t="shared" si="2"/>
        <v>0</v>
      </c>
      <c r="N85" s="18">
        <f t="shared" si="3"/>
        <v>0</v>
      </c>
    </row>
    <row r="86" spans="1:14" ht="17.5">
      <c r="A86" s="7">
        <v>41138</v>
      </c>
      <c r="B86" s="1"/>
      <c r="C86" s="1"/>
      <c r="D86" s="1"/>
      <c r="E86" s="5"/>
      <c r="F86" s="12"/>
      <c r="G86" s="12"/>
      <c r="H86" s="12"/>
      <c r="I86" s="12"/>
      <c r="J86" s="12"/>
      <c r="K86" s="12"/>
      <c r="L86" s="12"/>
      <c r="M86" s="12">
        <f t="shared" si="2"/>
        <v>0</v>
      </c>
      <c r="N86" s="18">
        <f t="shared" si="3"/>
        <v>0</v>
      </c>
    </row>
    <row r="87" spans="1:14" ht="17.5">
      <c r="A87" s="7">
        <v>41139</v>
      </c>
      <c r="B87" s="1"/>
      <c r="C87" s="1"/>
      <c r="D87" s="1"/>
      <c r="E87" s="5"/>
      <c r="F87" s="12"/>
      <c r="G87" s="12"/>
      <c r="H87" s="12"/>
      <c r="I87" s="12"/>
      <c r="J87" s="12"/>
      <c r="K87" s="12"/>
      <c r="L87" s="12"/>
      <c r="M87" s="12">
        <f t="shared" si="2"/>
        <v>0</v>
      </c>
      <c r="N87" s="18">
        <f t="shared" si="3"/>
        <v>0</v>
      </c>
    </row>
    <row r="88" spans="1:14" ht="17.5">
      <c r="A88" s="7">
        <v>41140</v>
      </c>
      <c r="B88" s="1"/>
      <c r="C88" s="1"/>
      <c r="D88" s="1"/>
      <c r="E88" s="5"/>
      <c r="F88" s="12"/>
      <c r="G88" s="12"/>
      <c r="H88" s="12"/>
      <c r="I88" s="12"/>
      <c r="J88" s="12"/>
      <c r="K88" s="12"/>
      <c r="L88" s="12"/>
      <c r="M88" s="12">
        <f t="shared" si="2"/>
        <v>0</v>
      </c>
      <c r="N88" s="18">
        <f t="shared" si="3"/>
        <v>0</v>
      </c>
    </row>
    <row r="89" spans="1:14" ht="17.5">
      <c r="A89" s="7">
        <v>41141</v>
      </c>
      <c r="B89" s="1"/>
      <c r="C89" s="1"/>
      <c r="D89" s="1"/>
      <c r="E89" s="5"/>
      <c r="F89" s="12"/>
      <c r="G89" s="12"/>
      <c r="H89" s="12"/>
      <c r="I89" s="12"/>
      <c r="J89" s="12"/>
      <c r="K89" s="12"/>
      <c r="L89" s="12"/>
      <c r="M89" s="12">
        <f t="shared" si="2"/>
        <v>0</v>
      </c>
      <c r="N89" s="18">
        <f t="shared" si="3"/>
        <v>0</v>
      </c>
    </row>
    <row r="90" spans="1:14" ht="17.5">
      <c r="A90" s="7">
        <v>41142</v>
      </c>
      <c r="B90" s="1"/>
      <c r="C90" s="1"/>
      <c r="D90" s="1"/>
      <c r="E90" s="5"/>
      <c r="F90" s="12"/>
      <c r="G90" s="12"/>
      <c r="H90" s="12"/>
      <c r="I90" s="12"/>
      <c r="J90" s="12"/>
      <c r="K90" s="12"/>
      <c r="L90" s="12"/>
      <c r="M90" s="12">
        <f t="shared" si="2"/>
        <v>0</v>
      </c>
      <c r="N90" s="18">
        <f t="shared" si="3"/>
        <v>0</v>
      </c>
    </row>
    <row r="91" spans="1:14" ht="17.5">
      <c r="A91" s="7">
        <v>41143</v>
      </c>
      <c r="B91" s="1"/>
      <c r="C91" s="1"/>
      <c r="D91" s="1"/>
      <c r="E91" s="5"/>
      <c r="F91" s="12"/>
      <c r="G91" s="12"/>
      <c r="H91" s="12"/>
      <c r="I91" s="12"/>
      <c r="J91" s="12"/>
      <c r="K91" s="12"/>
      <c r="L91" s="12"/>
      <c r="M91" s="12">
        <f t="shared" si="2"/>
        <v>0</v>
      </c>
      <c r="N91" s="18">
        <f t="shared" si="3"/>
        <v>0</v>
      </c>
    </row>
    <row r="92" spans="1:14" ht="17.5">
      <c r="A92" s="7">
        <v>41144</v>
      </c>
      <c r="B92" s="1"/>
      <c r="C92" s="1"/>
      <c r="D92" s="1"/>
      <c r="E92" s="5"/>
      <c r="F92" s="12"/>
      <c r="G92" s="12"/>
      <c r="H92" s="12"/>
      <c r="I92" s="12"/>
      <c r="J92" s="12"/>
      <c r="K92" s="12"/>
      <c r="L92" s="12"/>
      <c r="M92" s="12">
        <f t="shared" si="2"/>
        <v>0</v>
      </c>
      <c r="N92" s="18">
        <f t="shared" si="3"/>
        <v>0</v>
      </c>
    </row>
    <row r="93" spans="1:14" ht="17.5">
      <c r="A93" s="7">
        <v>41145</v>
      </c>
      <c r="B93" s="1"/>
      <c r="C93" s="1"/>
      <c r="D93" s="1"/>
      <c r="E93" s="5"/>
      <c r="F93" s="12"/>
      <c r="G93" s="12"/>
      <c r="H93" s="12"/>
      <c r="I93" s="12"/>
      <c r="J93" s="12"/>
      <c r="K93" s="12"/>
      <c r="L93" s="12"/>
      <c r="M93" s="12">
        <f t="shared" si="2"/>
        <v>0</v>
      </c>
      <c r="N93" s="18">
        <f t="shared" si="3"/>
        <v>0</v>
      </c>
    </row>
    <row r="94" spans="1:14" ht="17.5">
      <c r="A94" s="7">
        <v>41146</v>
      </c>
      <c r="B94" s="1"/>
      <c r="C94" s="1"/>
      <c r="D94" s="1"/>
      <c r="E94" s="5"/>
      <c r="F94" s="22"/>
      <c r="G94" s="12"/>
      <c r="H94" s="12"/>
      <c r="I94" s="12"/>
      <c r="J94" s="12"/>
      <c r="K94" s="12"/>
      <c r="L94" s="12"/>
      <c r="M94" s="12">
        <f t="shared" si="2"/>
        <v>0</v>
      </c>
      <c r="N94" s="18">
        <f t="shared" si="3"/>
        <v>0</v>
      </c>
    </row>
    <row r="95" spans="1:14" ht="17.5">
      <c r="A95" s="7">
        <v>41147</v>
      </c>
      <c r="B95" s="1"/>
      <c r="C95" s="1"/>
      <c r="D95" s="1"/>
      <c r="E95" s="5"/>
      <c r="F95" s="22"/>
      <c r="G95" s="12"/>
      <c r="H95" s="12"/>
      <c r="I95" s="12"/>
      <c r="J95" s="12"/>
      <c r="K95" s="12"/>
      <c r="L95" s="12"/>
      <c r="M95" s="12">
        <f t="shared" si="2"/>
        <v>0</v>
      </c>
      <c r="N95" s="18">
        <f t="shared" si="3"/>
        <v>0</v>
      </c>
    </row>
    <row r="96" spans="1:14" ht="17.5">
      <c r="A96" s="7">
        <v>41148</v>
      </c>
      <c r="B96" s="1"/>
      <c r="C96" s="1"/>
      <c r="D96" s="1"/>
      <c r="E96" s="5"/>
      <c r="F96" s="22"/>
      <c r="G96" s="12"/>
      <c r="H96" s="12"/>
      <c r="I96" s="12"/>
      <c r="J96" s="12"/>
      <c r="K96" s="12"/>
      <c r="L96" s="12"/>
      <c r="M96" s="12">
        <f t="shared" si="2"/>
        <v>0</v>
      </c>
      <c r="N96" s="18">
        <f t="shared" si="3"/>
        <v>0</v>
      </c>
    </row>
    <row r="97" spans="1:14" ht="17.5">
      <c r="A97" s="7">
        <v>41149</v>
      </c>
      <c r="B97" s="1"/>
      <c r="C97" s="1"/>
      <c r="D97" s="1"/>
      <c r="E97" s="5"/>
      <c r="F97" s="22"/>
      <c r="G97" s="12"/>
      <c r="H97" s="12"/>
      <c r="I97" s="12"/>
      <c r="J97" s="12"/>
      <c r="K97" s="12"/>
      <c r="L97" s="12"/>
      <c r="M97" s="12">
        <f t="shared" si="2"/>
        <v>0</v>
      </c>
      <c r="N97" s="18">
        <f t="shared" si="3"/>
        <v>0</v>
      </c>
    </row>
    <row r="98" spans="1:14" ht="17.5">
      <c r="A98" s="7">
        <v>41150</v>
      </c>
      <c r="B98" s="1"/>
      <c r="C98" s="1"/>
      <c r="D98" s="1"/>
      <c r="E98" s="5"/>
      <c r="F98" s="22"/>
      <c r="G98" s="12"/>
      <c r="H98" s="12"/>
      <c r="I98" s="12"/>
      <c r="J98" s="12"/>
      <c r="K98" s="12"/>
      <c r="L98" s="12"/>
      <c r="M98" s="12">
        <f t="shared" si="2"/>
        <v>0</v>
      </c>
      <c r="N98" s="18">
        <f t="shared" si="3"/>
        <v>0</v>
      </c>
    </row>
    <row r="99" spans="1:14" ht="17.5">
      <c r="A99" s="7">
        <v>41151</v>
      </c>
      <c r="B99" s="1"/>
      <c r="C99" s="1"/>
      <c r="D99" s="1"/>
      <c r="E99" s="5"/>
      <c r="F99" s="22"/>
      <c r="G99" s="12"/>
      <c r="H99" s="12"/>
      <c r="I99" s="12"/>
      <c r="J99" s="12"/>
      <c r="K99" s="12"/>
      <c r="L99" s="12"/>
      <c r="M99" s="12">
        <f t="shared" si="2"/>
        <v>0</v>
      </c>
      <c r="N99" s="18">
        <f t="shared" si="3"/>
        <v>0</v>
      </c>
    </row>
    <row r="100" spans="1:14" ht="17.5">
      <c r="A100" s="7">
        <v>41152</v>
      </c>
      <c r="B100" s="1"/>
      <c r="C100" s="1"/>
      <c r="D100" s="1"/>
      <c r="E100" s="5"/>
      <c r="F100" s="22"/>
      <c r="G100" s="12"/>
      <c r="H100" s="12"/>
      <c r="I100" s="12"/>
      <c r="J100" s="12"/>
      <c r="K100" s="12"/>
      <c r="L100" s="12"/>
      <c r="M100" s="12">
        <f t="shared" si="2"/>
        <v>0</v>
      </c>
      <c r="N100" s="18">
        <f t="shared" si="3"/>
        <v>0</v>
      </c>
    </row>
    <row r="101" spans="1:14" ht="17.5">
      <c r="A101" s="7">
        <v>41153</v>
      </c>
      <c r="B101" s="2"/>
      <c r="C101" s="1"/>
      <c r="D101" s="1"/>
      <c r="E101" s="5"/>
      <c r="F101" s="22"/>
      <c r="G101" s="12"/>
      <c r="H101" s="12"/>
      <c r="I101" s="12"/>
      <c r="J101" s="12"/>
      <c r="K101" s="12"/>
      <c r="L101" s="12"/>
      <c r="M101" s="12">
        <f t="shared" si="2"/>
        <v>0</v>
      </c>
      <c r="N101" s="18">
        <f t="shared" si="3"/>
        <v>0</v>
      </c>
    </row>
    <row r="102" spans="1:14" ht="17.5">
      <c r="A102" s="7">
        <v>41154</v>
      </c>
      <c r="B102" s="1"/>
      <c r="C102" s="1"/>
      <c r="D102" s="1"/>
      <c r="E102" s="5"/>
      <c r="F102" s="22"/>
      <c r="G102" s="12"/>
      <c r="H102" s="12"/>
      <c r="I102" s="12"/>
      <c r="J102" s="12"/>
      <c r="K102" s="12"/>
      <c r="L102" s="12"/>
      <c r="M102" s="12">
        <f t="shared" si="2"/>
        <v>0</v>
      </c>
      <c r="N102" s="18">
        <f t="shared" si="3"/>
        <v>0</v>
      </c>
    </row>
    <row r="103" spans="1:14" ht="17.5">
      <c r="A103" s="7">
        <v>41155</v>
      </c>
      <c r="B103" s="1"/>
      <c r="C103" s="1"/>
      <c r="D103" s="1"/>
      <c r="E103" s="5"/>
      <c r="F103" s="22"/>
      <c r="G103" s="12"/>
      <c r="H103" s="12"/>
      <c r="I103" s="12"/>
      <c r="J103" s="12"/>
      <c r="K103" s="12"/>
      <c r="L103" s="12"/>
      <c r="M103" s="12">
        <f t="shared" si="2"/>
        <v>0</v>
      </c>
      <c r="N103" s="18">
        <f t="shared" si="3"/>
        <v>0</v>
      </c>
    </row>
    <row r="104" spans="1:14" ht="17.5">
      <c r="A104" s="7">
        <v>41156</v>
      </c>
      <c r="B104" s="1"/>
      <c r="C104" s="1"/>
      <c r="D104" s="1"/>
      <c r="E104" s="5"/>
      <c r="F104" s="22"/>
      <c r="G104" s="12"/>
      <c r="H104" s="12"/>
      <c r="I104" s="12"/>
      <c r="J104" s="12"/>
      <c r="K104" s="12"/>
      <c r="L104" s="12"/>
      <c r="M104" s="12">
        <f t="shared" si="2"/>
        <v>0</v>
      </c>
      <c r="N104" s="18">
        <f t="shared" si="3"/>
        <v>0</v>
      </c>
    </row>
    <row r="105" spans="1:14" ht="17.5">
      <c r="A105" s="7">
        <v>41157</v>
      </c>
      <c r="B105" s="1"/>
      <c r="C105" s="1"/>
      <c r="D105" s="1"/>
      <c r="E105" s="5"/>
      <c r="F105" s="22"/>
      <c r="G105" s="12"/>
      <c r="H105" s="12"/>
      <c r="I105" s="12"/>
      <c r="J105" s="12"/>
      <c r="K105" s="12"/>
      <c r="L105" s="12"/>
      <c r="M105" s="12">
        <f t="shared" si="2"/>
        <v>0</v>
      </c>
      <c r="N105" s="18">
        <f t="shared" si="3"/>
        <v>0</v>
      </c>
    </row>
    <row r="106" spans="1:14" ht="17.5">
      <c r="A106" s="7">
        <v>41158</v>
      </c>
      <c r="B106" s="1"/>
      <c r="C106" s="1"/>
      <c r="D106" s="1"/>
      <c r="E106" s="5"/>
      <c r="F106" s="22"/>
      <c r="G106" s="12"/>
      <c r="H106" s="12"/>
      <c r="I106" s="12"/>
      <c r="J106" s="12"/>
      <c r="K106" s="12"/>
      <c r="L106" s="12"/>
      <c r="M106" s="12">
        <f t="shared" si="2"/>
        <v>0</v>
      </c>
      <c r="N106" s="18">
        <f t="shared" si="3"/>
        <v>0</v>
      </c>
    </row>
    <row r="107" spans="1:14" ht="17.5">
      <c r="A107" s="7">
        <v>41159</v>
      </c>
      <c r="B107" s="1"/>
      <c r="C107" s="1"/>
      <c r="D107" s="1"/>
      <c r="E107" s="5"/>
      <c r="F107" s="22"/>
      <c r="G107" s="12"/>
      <c r="H107" s="12"/>
      <c r="I107" s="12"/>
      <c r="J107" s="12"/>
      <c r="K107" s="12"/>
      <c r="L107" s="12"/>
      <c r="M107" s="12">
        <f t="shared" si="2"/>
        <v>0</v>
      </c>
      <c r="N107" s="18">
        <f t="shared" si="3"/>
        <v>0</v>
      </c>
    </row>
    <row r="108" spans="1:14" ht="17.5">
      <c r="A108" s="7">
        <v>41160</v>
      </c>
      <c r="B108" s="1"/>
      <c r="C108" s="1"/>
      <c r="D108" s="1"/>
      <c r="E108" s="5"/>
      <c r="F108" s="22"/>
      <c r="G108" s="12"/>
      <c r="H108" s="12"/>
      <c r="I108" s="12"/>
      <c r="J108" s="12"/>
      <c r="K108" s="12"/>
      <c r="L108" s="12"/>
      <c r="M108" s="12">
        <f t="shared" si="2"/>
        <v>0</v>
      </c>
      <c r="N108" s="18">
        <f t="shared" si="3"/>
        <v>0</v>
      </c>
    </row>
    <row r="109" spans="1:14" ht="17.5">
      <c r="A109" s="7">
        <v>41161</v>
      </c>
      <c r="B109" s="1"/>
      <c r="C109" s="1"/>
      <c r="D109" s="1"/>
      <c r="E109" s="5"/>
      <c r="F109" s="22"/>
      <c r="G109" s="12"/>
      <c r="H109" s="12"/>
      <c r="I109" s="12"/>
      <c r="J109" s="12"/>
      <c r="K109" s="12"/>
      <c r="L109" s="12"/>
      <c r="M109" s="12">
        <f t="shared" si="2"/>
        <v>0</v>
      </c>
      <c r="N109" s="18">
        <f t="shared" si="3"/>
        <v>0</v>
      </c>
    </row>
    <row r="110" spans="1:14" ht="17.5">
      <c r="A110" s="7">
        <v>41162</v>
      </c>
      <c r="B110" s="1"/>
      <c r="C110" s="1"/>
      <c r="D110" s="1"/>
      <c r="E110" s="5"/>
      <c r="F110" s="22"/>
      <c r="G110" s="12"/>
      <c r="H110" s="12"/>
      <c r="I110" s="12"/>
      <c r="J110" s="12"/>
      <c r="K110" s="12"/>
      <c r="L110" s="12"/>
      <c r="M110" s="12">
        <f t="shared" si="2"/>
        <v>0</v>
      </c>
      <c r="N110" s="18">
        <f t="shared" si="3"/>
        <v>0</v>
      </c>
    </row>
    <row r="111" spans="1:14" ht="17.5">
      <c r="A111" s="7">
        <v>41163</v>
      </c>
      <c r="B111" s="1"/>
      <c r="C111" s="1"/>
      <c r="D111" s="1"/>
      <c r="E111" s="5"/>
      <c r="F111" s="22"/>
      <c r="G111" s="12"/>
      <c r="H111" s="12"/>
      <c r="I111" s="12"/>
      <c r="J111" s="12"/>
      <c r="K111" s="12"/>
      <c r="L111" s="12"/>
      <c r="M111" s="12">
        <f t="shared" si="2"/>
        <v>0</v>
      </c>
      <c r="N111" s="18">
        <f t="shared" si="3"/>
        <v>0</v>
      </c>
    </row>
    <row r="112" spans="1:14" ht="17.5">
      <c r="A112" s="7">
        <v>41164</v>
      </c>
      <c r="B112" s="1"/>
      <c r="C112" s="1"/>
      <c r="D112" s="1"/>
      <c r="E112" s="5"/>
      <c r="F112" s="22"/>
      <c r="G112" s="12"/>
      <c r="H112" s="12"/>
      <c r="I112" s="12"/>
      <c r="J112" s="12"/>
      <c r="K112" s="12"/>
      <c r="L112" s="12"/>
      <c r="M112" s="12">
        <f t="shared" si="2"/>
        <v>0</v>
      </c>
      <c r="N112" s="18">
        <f t="shared" si="3"/>
        <v>0</v>
      </c>
    </row>
    <row r="113" spans="1:14" ht="17.5">
      <c r="A113" s="7">
        <v>41165</v>
      </c>
      <c r="B113" s="1"/>
      <c r="C113" s="1"/>
      <c r="D113" s="1"/>
      <c r="E113" s="5"/>
      <c r="F113" s="22"/>
      <c r="G113" s="12"/>
      <c r="H113" s="12"/>
      <c r="I113" s="12"/>
      <c r="J113" s="12"/>
      <c r="K113" s="12"/>
      <c r="L113" s="12"/>
      <c r="M113" s="12">
        <f t="shared" si="2"/>
        <v>0</v>
      </c>
      <c r="N113" s="18">
        <f t="shared" si="3"/>
        <v>0</v>
      </c>
    </row>
    <row r="114" spans="1:14" ht="17.5">
      <c r="A114" s="7">
        <v>41166</v>
      </c>
      <c r="B114" s="2"/>
      <c r="C114" s="1"/>
      <c r="D114" s="1"/>
      <c r="E114" s="5"/>
      <c r="F114" s="22"/>
      <c r="G114" s="12"/>
      <c r="H114" s="12"/>
      <c r="I114" s="12"/>
      <c r="J114" s="12"/>
      <c r="K114" s="12"/>
      <c r="L114" s="12"/>
      <c r="M114" s="12">
        <f t="shared" si="2"/>
        <v>0</v>
      </c>
      <c r="N114" s="18">
        <f t="shared" si="3"/>
        <v>0</v>
      </c>
    </row>
    <row r="115" spans="1:14" ht="17.5">
      <c r="A115" s="7">
        <v>41167</v>
      </c>
      <c r="B115" s="2"/>
      <c r="C115" s="1"/>
      <c r="D115" s="1"/>
      <c r="E115" s="5"/>
      <c r="F115" s="22"/>
      <c r="G115" s="12"/>
      <c r="H115" s="12"/>
      <c r="I115" s="12"/>
      <c r="J115" s="12"/>
      <c r="K115" s="12"/>
      <c r="L115" s="12"/>
      <c r="M115" s="12">
        <f t="shared" si="2"/>
        <v>0</v>
      </c>
      <c r="N115" s="18">
        <f t="shared" si="3"/>
        <v>0</v>
      </c>
    </row>
    <row r="116" spans="1:14" ht="17.5">
      <c r="A116" s="7">
        <v>41168</v>
      </c>
      <c r="B116" s="2"/>
      <c r="C116" s="1"/>
      <c r="D116" s="1"/>
      <c r="E116" s="5"/>
      <c r="F116" s="22"/>
      <c r="G116" s="12"/>
      <c r="H116" s="12"/>
      <c r="I116" s="12"/>
      <c r="J116" s="12"/>
      <c r="K116" s="12"/>
      <c r="L116" s="12"/>
      <c r="M116" s="12">
        <f t="shared" si="2"/>
        <v>0</v>
      </c>
      <c r="N116" s="18">
        <f t="shared" si="3"/>
        <v>0</v>
      </c>
    </row>
    <row r="117" spans="1:14" ht="17.5">
      <c r="A117" s="7">
        <v>41169</v>
      </c>
      <c r="B117" s="2"/>
      <c r="C117" s="1"/>
      <c r="D117" s="1"/>
      <c r="E117" s="5"/>
      <c r="F117" s="22"/>
      <c r="G117" s="12"/>
      <c r="H117" s="12"/>
      <c r="I117" s="12"/>
      <c r="J117" s="12"/>
      <c r="K117" s="12"/>
      <c r="L117" s="12"/>
      <c r="M117" s="12">
        <f t="shared" si="2"/>
        <v>0</v>
      </c>
      <c r="N117" s="18">
        <f t="shared" si="3"/>
        <v>0</v>
      </c>
    </row>
    <row r="118" spans="1:14" ht="17.5">
      <c r="A118" s="7">
        <v>41170</v>
      </c>
      <c r="B118" s="2"/>
      <c r="C118" s="1"/>
      <c r="D118" s="1"/>
      <c r="E118" s="5"/>
      <c r="F118" s="22"/>
      <c r="G118" s="12"/>
      <c r="H118" s="12"/>
      <c r="I118" s="12"/>
      <c r="J118" s="12"/>
      <c r="K118" s="12"/>
      <c r="L118" s="12"/>
      <c r="M118" s="12">
        <f t="shared" si="2"/>
        <v>0</v>
      </c>
      <c r="N118" s="18">
        <f t="shared" si="3"/>
        <v>0</v>
      </c>
    </row>
    <row r="119" spans="1:14" ht="17.5">
      <c r="A119" s="7">
        <v>41171</v>
      </c>
      <c r="B119" s="2"/>
      <c r="C119" s="1"/>
      <c r="D119" s="1"/>
      <c r="E119" s="5"/>
      <c r="F119" s="22"/>
      <c r="G119" s="12"/>
      <c r="H119" s="12"/>
      <c r="I119" s="12"/>
      <c r="J119" s="12"/>
      <c r="K119" s="12"/>
      <c r="L119" s="12"/>
      <c r="M119" s="12">
        <f t="shared" si="2"/>
        <v>0</v>
      </c>
      <c r="N119" s="18">
        <f t="shared" si="3"/>
        <v>0</v>
      </c>
    </row>
    <row r="120" spans="1:14" ht="17.5">
      <c r="A120" s="7">
        <v>41172</v>
      </c>
      <c r="B120" s="2"/>
      <c r="C120" s="1"/>
      <c r="D120" s="1"/>
      <c r="E120" s="5"/>
      <c r="F120" s="22"/>
      <c r="G120" s="12"/>
      <c r="H120" s="12"/>
      <c r="I120" s="12"/>
      <c r="J120" s="12"/>
      <c r="K120" s="12"/>
      <c r="L120" s="12"/>
      <c r="M120" s="12">
        <f t="shared" si="2"/>
        <v>0</v>
      </c>
      <c r="N120" s="18">
        <f t="shared" si="3"/>
        <v>0</v>
      </c>
    </row>
    <row r="121" spans="1:14" ht="17.5">
      <c r="A121" s="7">
        <v>41173</v>
      </c>
      <c r="B121" s="2"/>
      <c r="C121" s="1"/>
      <c r="D121" s="1"/>
      <c r="E121" s="5"/>
      <c r="F121" s="22"/>
      <c r="G121" s="12"/>
      <c r="H121" s="12"/>
      <c r="I121" s="12"/>
      <c r="J121" s="12"/>
      <c r="K121" s="12"/>
      <c r="L121" s="12"/>
      <c r="M121" s="12">
        <f t="shared" si="2"/>
        <v>0</v>
      </c>
      <c r="N121" s="18">
        <f t="shared" si="3"/>
        <v>0</v>
      </c>
    </row>
    <row r="122" spans="1:14" ht="17.5">
      <c r="A122" s="7">
        <v>41174</v>
      </c>
      <c r="B122" s="2"/>
      <c r="C122" s="1"/>
      <c r="D122" s="1"/>
      <c r="E122" s="5"/>
      <c r="F122" s="22"/>
      <c r="G122" s="12"/>
      <c r="H122" s="12"/>
      <c r="I122" s="12"/>
      <c r="J122" s="12"/>
      <c r="K122" s="12"/>
      <c r="L122" s="12"/>
      <c r="M122" s="12">
        <f t="shared" si="2"/>
        <v>0</v>
      </c>
      <c r="N122" s="18">
        <f t="shared" si="3"/>
        <v>0</v>
      </c>
    </row>
    <row r="123" spans="1:14" ht="17.5">
      <c r="A123" s="7">
        <v>41175</v>
      </c>
      <c r="B123" s="2"/>
      <c r="C123" s="1"/>
      <c r="D123" s="1"/>
      <c r="E123" s="5"/>
      <c r="F123" s="22"/>
      <c r="G123" s="12"/>
      <c r="H123" s="12"/>
      <c r="I123" s="12"/>
      <c r="J123" s="12"/>
      <c r="K123" s="12"/>
      <c r="L123" s="12"/>
      <c r="M123" s="12">
        <f t="shared" si="2"/>
        <v>0</v>
      </c>
      <c r="N123" s="18">
        <f t="shared" si="3"/>
        <v>0</v>
      </c>
    </row>
    <row r="124" spans="1:14" ht="17.5">
      <c r="A124" s="7">
        <v>41176</v>
      </c>
      <c r="B124" s="2"/>
      <c r="C124" s="1"/>
      <c r="D124" s="1"/>
      <c r="E124" s="5"/>
      <c r="F124" s="22"/>
      <c r="G124" s="12"/>
      <c r="H124" s="12"/>
      <c r="I124" s="12"/>
      <c r="J124" s="12"/>
      <c r="K124" s="12"/>
      <c r="L124" s="12"/>
      <c r="M124" s="12">
        <f t="shared" si="2"/>
        <v>0</v>
      </c>
      <c r="N124" s="18">
        <f t="shared" si="3"/>
        <v>0</v>
      </c>
    </row>
    <row r="125" spans="1:14" ht="17.5">
      <c r="A125" s="7">
        <v>41177</v>
      </c>
      <c r="B125" s="2"/>
      <c r="C125" s="1"/>
      <c r="D125" s="1"/>
      <c r="E125" s="5"/>
      <c r="F125" s="22"/>
      <c r="G125" s="12"/>
      <c r="H125" s="12"/>
      <c r="I125" s="12"/>
      <c r="J125" s="12"/>
      <c r="K125" s="12"/>
      <c r="L125" s="12"/>
      <c r="M125" s="12">
        <f t="shared" si="2"/>
        <v>0</v>
      </c>
      <c r="N125" s="18">
        <f t="shared" si="3"/>
        <v>0</v>
      </c>
    </row>
    <row r="126" spans="1:14" ht="17.5">
      <c r="A126" s="7">
        <v>41178</v>
      </c>
      <c r="B126" s="2"/>
      <c r="C126" s="1"/>
      <c r="D126" s="1"/>
      <c r="E126" s="5"/>
      <c r="F126" s="22"/>
      <c r="G126" s="12"/>
      <c r="H126" s="12"/>
      <c r="I126" s="12"/>
      <c r="J126" s="12"/>
      <c r="K126" s="12"/>
      <c r="L126" s="12"/>
      <c r="M126" s="12">
        <f t="shared" si="2"/>
        <v>0</v>
      </c>
      <c r="N126" s="18">
        <f t="shared" si="3"/>
        <v>0</v>
      </c>
    </row>
    <row r="127" spans="1:14" ht="17.5">
      <c r="A127" s="7">
        <v>41179</v>
      </c>
      <c r="B127" s="2"/>
      <c r="C127" s="1"/>
      <c r="D127" s="1"/>
      <c r="E127" s="5"/>
      <c r="F127" s="22"/>
      <c r="G127" s="12"/>
      <c r="H127" s="12"/>
      <c r="I127" s="12"/>
      <c r="J127" s="12"/>
      <c r="K127" s="12"/>
      <c r="L127" s="12"/>
      <c r="M127" s="12">
        <f t="shared" si="2"/>
        <v>0</v>
      </c>
      <c r="N127" s="18">
        <f t="shared" si="3"/>
        <v>0</v>
      </c>
    </row>
    <row r="128" spans="1:14" ht="17.5">
      <c r="A128" s="7">
        <v>41180</v>
      </c>
      <c r="B128" s="2"/>
      <c r="C128" s="1"/>
      <c r="D128" s="1"/>
      <c r="E128" s="5"/>
      <c r="F128" s="9"/>
      <c r="G128" s="13"/>
      <c r="H128" s="13"/>
      <c r="I128" s="13"/>
      <c r="J128" s="13"/>
      <c r="K128" s="13"/>
      <c r="L128" s="13"/>
      <c r="M128" s="13">
        <f t="shared" si="2"/>
        <v>0</v>
      </c>
      <c r="N128" s="23">
        <f t="shared" si="3"/>
        <v>0</v>
      </c>
    </row>
    <row r="129" spans="1:14" ht="17.5">
      <c r="A129" s="7">
        <v>41181</v>
      </c>
      <c r="B129" s="2"/>
      <c r="C129" s="1"/>
      <c r="D129" s="1"/>
      <c r="E129" s="5"/>
      <c r="F129" s="9"/>
      <c r="G129" s="13"/>
      <c r="H129" s="13"/>
      <c r="I129" s="13"/>
      <c r="J129" s="13"/>
      <c r="K129" s="13"/>
      <c r="L129" s="13"/>
      <c r="M129" s="13">
        <f t="shared" si="2"/>
        <v>0</v>
      </c>
      <c r="N129" s="23">
        <f t="shared" si="3"/>
        <v>0</v>
      </c>
    </row>
    <row r="130" spans="1:14" ht="17.5">
      <c r="A130" s="7">
        <v>41182</v>
      </c>
      <c r="B130" s="2"/>
      <c r="C130" s="1"/>
      <c r="D130" s="1"/>
      <c r="E130" s="5"/>
      <c r="F130" s="22"/>
      <c r="G130" s="12"/>
      <c r="H130" s="12"/>
      <c r="I130" s="12"/>
      <c r="J130" s="12"/>
      <c r="K130" s="12"/>
      <c r="L130" s="12"/>
      <c r="M130" s="12">
        <f t="shared" si="2"/>
        <v>0</v>
      </c>
      <c r="N130" s="18">
        <f t="shared" si="3"/>
        <v>0</v>
      </c>
    </row>
    <row r="131" spans="1:14" ht="17.5">
      <c r="A131" s="7">
        <v>41183</v>
      </c>
      <c r="B131" s="2"/>
      <c r="C131" s="1"/>
      <c r="D131" s="1"/>
      <c r="E131" s="5"/>
      <c r="F131" s="22"/>
      <c r="G131" s="12"/>
      <c r="H131" s="12"/>
      <c r="I131" s="12"/>
      <c r="J131" s="12"/>
      <c r="K131" s="12"/>
      <c r="L131" s="12"/>
      <c r="M131" s="12">
        <f t="shared" si="2"/>
        <v>0</v>
      </c>
      <c r="N131" s="18">
        <f t="shared" si="3"/>
        <v>0</v>
      </c>
    </row>
    <row r="132" spans="1:14" ht="17.5">
      <c r="A132" s="7">
        <v>41184</v>
      </c>
      <c r="B132" s="2"/>
      <c r="C132" s="1"/>
      <c r="D132" s="1"/>
      <c r="E132" s="5"/>
      <c r="F132" s="22"/>
      <c r="G132" s="12"/>
      <c r="H132" s="12"/>
      <c r="I132" s="12"/>
      <c r="J132" s="12"/>
      <c r="K132" s="12"/>
      <c r="L132" s="12"/>
      <c r="M132" s="12">
        <f t="shared" si="2"/>
        <v>0</v>
      </c>
      <c r="N132" s="18">
        <f t="shared" si="3"/>
        <v>0</v>
      </c>
    </row>
    <row r="133" spans="1:14" ht="17.5">
      <c r="A133" s="7">
        <v>41185</v>
      </c>
      <c r="B133" s="1"/>
      <c r="C133" s="1"/>
      <c r="D133" s="1"/>
      <c r="E133" s="5"/>
      <c r="F133" s="22"/>
      <c r="G133" s="12"/>
      <c r="H133" s="12"/>
      <c r="I133" s="12"/>
      <c r="J133" s="12"/>
      <c r="K133" s="12"/>
      <c r="L133" s="12"/>
      <c r="M133" s="12">
        <f t="shared" si="2"/>
        <v>0</v>
      </c>
      <c r="N133" s="18">
        <f t="shared" si="3"/>
        <v>0</v>
      </c>
    </row>
    <row r="134" spans="1:14" ht="17.5">
      <c r="A134" s="7">
        <v>41186</v>
      </c>
      <c r="B134" s="1"/>
      <c r="C134" s="1"/>
      <c r="D134" s="1"/>
      <c r="E134" s="5"/>
      <c r="F134" s="22"/>
      <c r="G134" s="12"/>
      <c r="H134" s="12"/>
      <c r="I134" s="12"/>
      <c r="J134" s="12"/>
      <c r="K134" s="12"/>
      <c r="L134" s="12"/>
      <c r="M134" s="12">
        <f t="shared" si="2"/>
        <v>0</v>
      </c>
      <c r="N134" s="18">
        <f t="shared" si="3"/>
        <v>0</v>
      </c>
    </row>
    <row r="135" spans="1:14" ht="17.5">
      <c r="A135" s="7">
        <v>41187</v>
      </c>
      <c r="B135" s="1"/>
      <c r="C135" s="1"/>
      <c r="D135" s="1"/>
      <c r="E135" s="5"/>
      <c r="F135" s="22"/>
      <c r="G135" s="12"/>
      <c r="H135" s="12"/>
      <c r="I135" s="12"/>
      <c r="J135" s="12"/>
      <c r="K135" s="12"/>
      <c r="L135" s="9"/>
      <c r="M135" s="12">
        <f t="shared" si="2"/>
        <v>0</v>
      </c>
      <c r="N135" s="18">
        <f t="shared" si="3"/>
        <v>0</v>
      </c>
    </row>
    <row r="136" spans="1:14" ht="17.5">
      <c r="A136" s="7">
        <v>41188</v>
      </c>
      <c r="B136" s="1"/>
      <c r="C136" s="1"/>
      <c r="D136" s="1"/>
      <c r="E136" s="5"/>
      <c r="F136" s="22"/>
      <c r="G136" s="12"/>
      <c r="H136" s="12"/>
      <c r="I136" s="12"/>
      <c r="J136" s="12"/>
      <c r="K136" s="12"/>
      <c r="L136" s="9"/>
      <c r="M136" s="12">
        <f t="shared" si="2"/>
        <v>0</v>
      </c>
      <c r="N136" s="18">
        <f t="shared" si="3"/>
        <v>0</v>
      </c>
    </row>
    <row r="137" spans="1:14" ht="17.5">
      <c r="A137" s="7">
        <v>41189</v>
      </c>
      <c r="B137" s="1"/>
      <c r="C137" s="1"/>
      <c r="D137" s="1"/>
      <c r="E137" s="5"/>
      <c r="F137" s="22"/>
      <c r="G137" s="12"/>
      <c r="H137" s="12"/>
      <c r="I137" s="12"/>
      <c r="J137" s="12"/>
      <c r="K137" s="12"/>
      <c r="L137" s="9"/>
      <c r="M137" s="12">
        <f t="shared" si="2"/>
        <v>0</v>
      </c>
      <c r="N137" s="18">
        <f t="shared" si="3"/>
        <v>0</v>
      </c>
    </row>
    <row r="138" spans="1:14" ht="17.5">
      <c r="A138" s="7">
        <v>41190</v>
      </c>
      <c r="B138" s="1"/>
      <c r="C138" s="1"/>
      <c r="D138" s="1"/>
      <c r="E138" s="5"/>
      <c r="F138" s="22"/>
      <c r="G138" s="12"/>
      <c r="H138" s="12"/>
      <c r="I138" s="12"/>
      <c r="J138" s="12"/>
      <c r="K138" s="12"/>
      <c r="L138" s="9"/>
      <c r="M138" s="12">
        <f t="shared" ref="M138:M161" si="4">SUM(F138:L138)</f>
        <v>0</v>
      </c>
      <c r="N138" s="18">
        <f t="shared" ref="N138:N161" si="5">(IF(+D138-D137&lt;0,0,+D138-D137)+M138/408.74)</f>
        <v>0</v>
      </c>
    </row>
    <row r="139" spans="1:14" ht="17.5">
      <c r="A139" s="7">
        <v>41191</v>
      </c>
      <c r="B139" s="1"/>
      <c r="C139" s="1"/>
      <c r="D139" s="1"/>
      <c r="E139" s="5"/>
      <c r="F139" s="22"/>
      <c r="G139" s="12"/>
      <c r="H139" s="12"/>
      <c r="I139" s="12"/>
      <c r="J139" s="12"/>
      <c r="K139" s="12"/>
      <c r="L139" s="9"/>
      <c r="M139" s="12">
        <f t="shared" si="4"/>
        <v>0</v>
      </c>
      <c r="N139" s="18">
        <f t="shared" si="5"/>
        <v>0</v>
      </c>
    </row>
    <row r="140" spans="1:14" ht="17.5">
      <c r="A140" s="7">
        <v>41192</v>
      </c>
      <c r="B140" s="1"/>
      <c r="C140" s="1"/>
      <c r="D140" s="1"/>
      <c r="E140" s="5"/>
      <c r="F140" s="22"/>
      <c r="G140" s="12"/>
      <c r="H140" s="12"/>
      <c r="I140" s="12"/>
      <c r="J140" s="12"/>
      <c r="K140" s="12"/>
      <c r="L140" s="9"/>
      <c r="M140" s="12">
        <f t="shared" si="4"/>
        <v>0</v>
      </c>
      <c r="N140" s="18">
        <f t="shared" si="5"/>
        <v>0</v>
      </c>
    </row>
    <row r="141" spans="1:14" ht="17.5">
      <c r="A141" s="7">
        <v>41193</v>
      </c>
      <c r="B141" s="1"/>
      <c r="C141" s="1"/>
      <c r="D141" s="1"/>
      <c r="E141" s="5"/>
      <c r="F141" s="22"/>
      <c r="G141" s="12"/>
      <c r="H141" s="12"/>
      <c r="I141" s="12"/>
      <c r="J141" s="12"/>
      <c r="K141" s="12"/>
      <c r="L141" s="9"/>
      <c r="M141" s="12">
        <f t="shared" si="4"/>
        <v>0</v>
      </c>
      <c r="N141" s="18">
        <f t="shared" si="5"/>
        <v>0</v>
      </c>
    </row>
    <row r="142" spans="1:14" ht="17.5">
      <c r="A142" s="7">
        <v>41194</v>
      </c>
      <c r="B142" s="1"/>
      <c r="C142" s="1"/>
      <c r="D142" s="1"/>
      <c r="E142" s="5"/>
      <c r="F142" s="22"/>
      <c r="G142" s="12"/>
      <c r="H142" s="12"/>
      <c r="I142" s="12"/>
      <c r="J142" s="12"/>
      <c r="K142" s="12"/>
      <c r="L142" s="9"/>
      <c r="M142" s="12">
        <f t="shared" si="4"/>
        <v>0</v>
      </c>
      <c r="N142" s="18">
        <f t="shared" si="5"/>
        <v>0</v>
      </c>
    </row>
    <row r="143" spans="1:14" ht="17.5">
      <c r="A143" s="7">
        <v>41195</v>
      </c>
      <c r="B143" s="1"/>
      <c r="C143" s="1"/>
      <c r="D143" s="1"/>
      <c r="E143" s="5"/>
      <c r="F143" s="22"/>
      <c r="G143" s="12"/>
      <c r="H143" s="12"/>
      <c r="I143" s="12"/>
      <c r="J143" s="12"/>
      <c r="K143" s="12"/>
      <c r="L143" s="9"/>
      <c r="M143" s="12">
        <f t="shared" si="4"/>
        <v>0</v>
      </c>
      <c r="N143" s="18">
        <f t="shared" si="5"/>
        <v>0</v>
      </c>
    </row>
    <row r="144" spans="1:14" ht="17.5">
      <c r="A144" s="7">
        <v>41196</v>
      </c>
      <c r="B144" s="1"/>
      <c r="C144" s="1"/>
      <c r="D144" s="1"/>
      <c r="E144" s="5"/>
      <c r="F144" s="22"/>
      <c r="G144" s="12"/>
      <c r="H144" s="12"/>
      <c r="I144" s="12"/>
      <c r="J144" s="12"/>
      <c r="K144" s="12"/>
      <c r="L144" s="9"/>
      <c r="M144" s="12">
        <f t="shared" si="4"/>
        <v>0</v>
      </c>
      <c r="N144" s="18">
        <f t="shared" si="5"/>
        <v>0</v>
      </c>
    </row>
    <row r="145" spans="1:14" ht="17.5">
      <c r="A145" s="7">
        <v>41197</v>
      </c>
      <c r="B145" s="2"/>
      <c r="C145" s="1"/>
      <c r="D145" s="1"/>
      <c r="E145" s="5"/>
      <c r="F145" s="22"/>
      <c r="G145" s="12"/>
      <c r="H145" s="12"/>
      <c r="I145" s="12"/>
      <c r="J145" s="12"/>
      <c r="K145" s="12"/>
      <c r="L145" s="9"/>
      <c r="M145" s="12">
        <f t="shared" si="4"/>
        <v>0</v>
      </c>
      <c r="N145" s="18">
        <f t="shared" si="5"/>
        <v>0</v>
      </c>
    </row>
    <row r="146" spans="1:14" ht="17.5">
      <c r="A146" s="7">
        <v>41198</v>
      </c>
      <c r="B146" s="2"/>
      <c r="C146" s="1"/>
      <c r="D146" s="1"/>
      <c r="E146" s="5"/>
      <c r="F146" s="22"/>
      <c r="G146" s="12"/>
      <c r="H146" s="12"/>
      <c r="I146" s="12"/>
      <c r="J146" s="12"/>
      <c r="K146" s="12"/>
      <c r="L146" s="9"/>
      <c r="M146" s="12">
        <f t="shared" si="4"/>
        <v>0</v>
      </c>
      <c r="N146" s="18">
        <f t="shared" si="5"/>
        <v>0</v>
      </c>
    </row>
    <row r="147" spans="1:14" ht="17.5">
      <c r="A147" s="7">
        <v>41199</v>
      </c>
      <c r="B147" s="2"/>
      <c r="C147" s="1"/>
      <c r="D147" s="1"/>
      <c r="E147" s="5"/>
      <c r="F147" s="22"/>
      <c r="G147" s="12"/>
      <c r="H147" s="12"/>
      <c r="I147" s="12"/>
      <c r="J147" s="12"/>
      <c r="K147" s="12"/>
      <c r="L147" s="9"/>
      <c r="M147" s="12">
        <f t="shared" si="4"/>
        <v>0</v>
      </c>
      <c r="N147" s="18">
        <f t="shared" si="5"/>
        <v>0</v>
      </c>
    </row>
    <row r="148" spans="1:14" ht="17.5">
      <c r="A148" s="7">
        <v>41200</v>
      </c>
      <c r="B148" s="2"/>
      <c r="C148" s="1"/>
      <c r="D148" s="1"/>
      <c r="E148" s="5"/>
      <c r="F148" s="22"/>
      <c r="G148" s="12"/>
      <c r="H148" s="12"/>
      <c r="I148" s="12"/>
      <c r="J148" s="12"/>
      <c r="K148" s="12"/>
      <c r="L148" s="9"/>
      <c r="M148" s="12">
        <f t="shared" si="4"/>
        <v>0</v>
      </c>
      <c r="N148" s="18">
        <f t="shared" si="5"/>
        <v>0</v>
      </c>
    </row>
    <row r="149" spans="1:14" ht="17.5">
      <c r="A149" s="7">
        <v>41201</v>
      </c>
      <c r="B149" s="2"/>
      <c r="C149" s="1"/>
      <c r="D149" s="1"/>
      <c r="E149" s="5"/>
      <c r="F149" s="22"/>
      <c r="G149" s="12"/>
      <c r="H149" s="12"/>
      <c r="I149" s="12"/>
      <c r="J149" s="12"/>
      <c r="K149" s="12"/>
      <c r="L149" s="9"/>
      <c r="M149" s="12">
        <f t="shared" si="4"/>
        <v>0</v>
      </c>
      <c r="N149" s="18">
        <f t="shared" si="5"/>
        <v>0</v>
      </c>
    </row>
    <row r="150" spans="1:14" ht="17.5">
      <c r="A150" s="7">
        <v>41202</v>
      </c>
      <c r="B150" s="2"/>
      <c r="C150" s="1"/>
      <c r="D150" s="1"/>
      <c r="E150" s="5"/>
      <c r="F150" s="22"/>
      <c r="G150" s="12"/>
      <c r="H150" s="12"/>
      <c r="I150" s="12"/>
      <c r="J150" s="12"/>
      <c r="K150" s="12"/>
      <c r="L150" s="9"/>
      <c r="M150" s="12">
        <f t="shared" si="4"/>
        <v>0</v>
      </c>
      <c r="N150" s="18">
        <f t="shared" si="5"/>
        <v>0</v>
      </c>
    </row>
    <row r="151" spans="1:14" ht="17.5">
      <c r="A151" s="7">
        <v>41203</v>
      </c>
      <c r="B151" s="2"/>
      <c r="C151" s="1"/>
      <c r="D151" s="1"/>
      <c r="E151" s="5"/>
      <c r="F151" s="22"/>
      <c r="G151" s="12"/>
      <c r="H151" s="12"/>
      <c r="I151" s="12"/>
      <c r="J151" s="12"/>
      <c r="K151" s="12"/>
      <c r="L151" s="9"/>
      <c r="M151" s="12">
        <f t="shared" si="4"/>
        <v>0</v>
      </c>
      <c r="N151" s="18">
        <f t="shared" si="5"/>
        <v>0</v>
      </c>
    </row>
    <row r="152" spans="1:14" ht="17.5">
      <c r="A152" s="7">
        <v>41204</v>
      </c>
      <c r="B152" s="2"/>
      <c r="C152" s="1"/>
      <c r="D152" s="1"/>
      <c r="E152" s="5"/>
      <c r="F152" s="22"/>
      <c r="G152" s="12"/>
      <c r="H152" s="12"/>
      <c r="I152" s="12"/>
      <c r="J152" s="12"/>
      <c r="K152" s="12"/>
      <c r="L152" s="9"/>
      <c r="M152" s="12">
        <f t="shared" si="4"/>
        <v>0</v>
      </c>
      <c r="N152" s="18">
        <f t="shared" si="5"/>
        <v>0</v>
      </c>
    </row>
    <row r="153" spans="1:14" ht="17.5">
      <c r="A153" s="7">
        <v>41205</v>
      </c>
      <c r="B153" s="2"/>
      <c r="C153" s="1"/>
      <c r="D153" s="1"/>
      <c r="E153" s="5"/>
      <c r="F153" s="22"/>
      <c r="G153" s="12"/>
      <c r="H153" s="12"/>
      <c r="I153" s="12"/>
      <c r="J153" s="12"/>
      <c r="K153" s="12"/>
      <c r="L153" s="9"/>
      <c r="M153" s="12">
        <f t="shared" si="4"/>
        <v>0</v>
      </c>
      <c r="N153" s="18">
        <f t="shared" si="5"/>
        <v>0</v>
      </c>
    </row>
    <row r="154" spans="1:14" ht="17.5">
      <c r="A154" s="7">
        <v>41206</v>
      </c>
      <c r="B154" s="2"/>
      <c r="C154" s="1"/>
      <c r="D154" s="1"/>
      <c r="E154" s="5"/>
      <c r="F154" s="22"/>
      <c r="G154" s="12"/>
      <c r="H154" s="12"/>
      <c r="I154" s="12"/>
      <c r="J154" s="12"/>
      <c r="K154" s="12"/>
      <c r="L154" s="9"/>
      <c r="M154" s="12">
        <f t="shared" si="4"/>
        <v>0</v>
      </c>
      <c r="N154" s="18">
        <f t="shared" si="5"/>
        <v>0</v>
      </c>
    </row>
    <row r="155" spans="1:14" ht="17.5">
      <c r="A155" s="7">
        <v>41207</v>
      </c>
      <c r="B155" s="2"/>
      <c r="C155" s="1"/>
      <c r="D155" s="1"/>
      <c r="E155" s="5"/>
      <c r="F155" s="22"/>
      <c r="G155" s="12"/>
      <c r="H155" s="12"/>
      <c r="I155" s="12"/>
      <c r="J155" s="12"/>
      <c r="K155" s="12"/>
      <c r="L155" s="9"/>
      <c r="M155" s="12">
        <f t="shared" si="4"/>
        <v>0</v>
      </c>
      <c r="N155" s="18">
        <f t="shared" si="5"/>
        <v>0</v>
      </c>
    </row>
    <row r="156" spans="1:14" ht="17.5">
      <c r="A156" s="7">
        <v>41208</v>
      </c>
      <c r="B156" s="2"/>
      <c r="C156" s="1"/>
      <c r="D156" s="1"/>
      <c r="E156" s="5"/>
      <c r="F156" s="22"/>
      <c r="G156" s="12"/>
      <c r="H156" s="12"/>
      <c r="I156" s="12"/>
      <c r="J156" s="12"/>
      <c r="K156" s="12"/>
      <c r="L156" s="9"/>
      <c r="M156" s="12">
        <f t="shared" si="4"/>
        <v>0</v>
      </c>
      <c r="N156" s="18">
        <f t="shared" si="5"/>
        <v>0</v>
      </c>
    </row>
    <row r="157" spans="1:14" ht="17.5">
      <c r="A157" s="7">
        <v>41209</v>
      </c>
      <c r="B157" s="2"/>
      <c r="C157" s="1"/>
      <c r="D157" s="1"/>
      <c r="E157" s="5"/>
      <c r="F157" s="22"/>
      <c r="G157" s="12"/>
      <c r="H157" s="12"/>
      <c r="I157" s="12"/>
      <c r="J157" s="12"/>
      <c r="K157" s="12"/>
      <c r="L157" s="9"/>
      <c r="M157" s="12">
        <f t="shared" si="4"/>
        <v>0</v>
      </c>
      <c r="N157" s="18">
        <f t="shared" si="5"/>
        <v>0</v>
      </c>
    </row>
    <row r="158" spans="1:14" ht="17.5">
      <c r="A158" s="7">
        <v>41210</v>
      </c>
      <c r="B158" s="2"/>
      <c r="C158" s="1"/>
      <c r="D158" s="1"/>
      <c r="E158" s="5"/>
      <c r="F158" s="22"/>
      <c r="G158" s="12"/>
      <c r="H158" s="12"/>
      <c r="I158" s="12"/>
      <c r="J158" s="12"/>
      <c r="K158" s="12"/>
      <c r="L158" s="9"/>
      <c r="M158" s="12">
        <f t="shared" si="4"/>
        <v>0</v>
      </c>
      <c r="N158" s="18">
        <f t="shared" si="5"/>
        <v>0</v>
      </c>
    </row>
    <row r="159" spans="1:14" ht="17.5">
      <c r="A159" s="7">
        <v>41211</v>
      </c>
      <c r="B159" s="2"/>
      <c r="C159" s="1"/>
      <c r="D159" s="1"/>
      <c r="E159" s="5"/>
      <c r="F159" s="22"/>
      <c r="G159" s="12"/>
      <c r="H159" s="12"/>
      <c r="I159" s="12"/>
      <c r="J159" s="12"/>
      <c r="K159" s="12"/>
      <c r="L159" s="9"/>
      <c r="M159" s="12">
        <f t="shared" si="4"/>
        <v>0</v>
      </c>
      <c r="N159" s="18">
        <f t="shared" si="5"/>
        <v>0</v>
      </c>
    </row>
    <row r="160" spans="1:14" ht="17.5">
      <c r="A160" s="7">
        <v>41212</v>
      </c>
      <c r="B160" s="2"/>
      <c r="C160" s="1"/>
      <c r="D160" s="1"/>
      <c r="E160" s="5"/>
      <c r="F160" s="22"/>
      <c r="G160" s="12"/>
      <c r="H160" s="12"/>
      <c r="I160" s="12"/>
      <c r="J160" s="12"/>
      <c r="K160" s="12"/>
      <c r="L160" s="9"/>
      <c r="M160" s="12">
        <f t="shared" si="4"/>
        <v>0</v>
      </c>
      <c r="N160" s="18">
        <f t="shared" si="5"/>
        <v>0</v>
      </c>
    </row>
    <row r="161" spans="1:14" ht="17.5">
      <c r="A161" s="7">
        <v>41213</v>
      </c>
      <c r="B161" s="2"/>
      <c r="C161" s="1"/>
      <c r="D161" s="1"/>
      <c r="E161" s="5"/>
      <c r="F161" s="22"/>
      <c r="G161" s="12"/>
      <c r="H161" s="12"/>
      <c r="I161" s="12"/>
      <c r="J161" s="12"/>
      <c r="K161" s="12"/>
      <c r="L161" s="9"/>
      <c r="M161" s="12">
        <f t="shared" si="4"/>
        <v>0</v>
      </c>
      <c r="N161" s="18">
        <f t="shared" si="5"/>
        <v>0</v>
      </c>
    </row>
    <row r="162" spans="1:14">
      <c r="N162" s="4"/>
    </row>
    <row r="164" spans="1:14" ht="66" customHeight="1">
      <c r="A164" s="285" t="s">
        <v>32</v>
      </c>
      <c r="B164" s="285"/>
      <c r="C164" s="24" t="s">
        <v>12</v>
      </c>
      <c r="D164" s="24" t="s">
        <v>13</v>
      </c>
      <c r="E164" s="286" t="s">
        <v>14</v>
      </c>
      <c r="F164" s="287"/>
      <c r="G164" s="286" t="s">
        <v>15</v>
      </c>
      <c r="H164" s="287"/>
      <c r="I164" s="286" t="s">
        <v>31</v>
      </c>
      <c r="J164" s="287"/>
      <c r="K164" s="286" t="s">
        <v>30</v>
      </c>
      <c r="L164" s="287"/>
    </row>
    <row r="165" spans="1:14" ht="20">
      <c r="A165" s="282" t="s">
        <v>11</v>
      </c>
      <c r="B165" s="282"/>
      <c r="C165" s="10">
        <f>SUM(C9:C38)</f>
        <v>0</v>
      </c>
      <c r="D165" s="10">
        <f>SUM(C39:C69)</f>
        <v>0</v>
      </c>
      <c r="E165" s="288">
        <f>SUM(C70:C100)</f>
        <v>0</v>
      </c>
      <c r="F165" s="289"/>
      <c r="G165" s="290">
        <f>SUM(C101:C130)</f>
        <v>0</v>
      </c>
      <c r="H165" s="291"/>
      <c r="I165" s="290">
        <f>SUM(C131:C161)</f>
        <v>0</v>
      </c>
      <c r="J165" s="291"/>
      <c r="K165" s="292">
        <f>SUM(C165:J165)</f>
        <v>0</v>
      </c>
      <c r="L165" s="293"/>
    </row>
    <row r="166" spans="1:14" ht="20">
      <c r="A166" s="282" t="s">
        <v>34</v>
      </c>
      <c r="B166" s="282"/>
      <c r="C166" s="21">
        <f>SUM(N9:N38)</f>
        <v>0</v>
      </c>
      <c r="D166" s="21">
        <f>SUM(N31:N69)</f>
        <v>0</v>
      </c>
      <c r="E166" s="283">
        <f>SUM(N70:N100)</f>
        <v>0</v>
      </c>
      <c r="F166" s="284"/>
      <c r="G166" s="283">
        <f>SUM(N101:N130)</f>
        <v>0</v>
      </c>
      <c r="H166" s="284"/>
      <c r="I166" s="283">
        <f>SUM(N131:N161)</f>
        <v>0</v>
      </c>
      <c r="J166" s="284"/>
      <c r="K166" s="283">
        <f>SUM(C166:J166)</f>
        <v>0</v>
      </c>
      <c r="L166" s="284"/>
    </row>
    <row r="167" spans="1:14" ht="17.5">
      <c r="A167" s="8"/>
      <c r="B167" s="8"/>
      <c r="C167" s="19"/>
      <c r="D167" s="11"/>
      <c r="E167" s="11"/>
      <c r="F167" s="11"/>
      <c r="G167" s="11"/>
      <c r="H167" s="11"/>
      <c r="I167" s="11"/>
      <c r="J167" s="11"/>
      <c r="K167" s="20"/>
      <c r="L167" s="20"/>
    </row>
    <row r="168" spans="1:14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</sheetData>
  <mergeCells count="34">
    <mergeCell ref="A1:N1"/>
    <mergeCell ref="A2:A4"/>
    <mergeCell ref="B2:C4"/>
    <mergeCell ref="D2:E4"/>
    <mergeCell ref="F2:N2"/>
    <mergeCell ref="F3:G3"/>
    <mergeCell ref="H3:I3"/>
    <mergeCell ref="J3:K3"/>
    <mergeCell ref="F4:G4"/>
    <mergeCell ref="H4:I4"/>
    <mergeCell ref="J4:K4"/>
    <mergeCell ref="A5:N5"/>
    <mergeCell ref="A6:A7"/>
    <mergeCell ref="B6:B7"/>
    <mergeCell ref="C6:C7"/>
    <mergeCell ref="D6:D7"/>
    <mergeCell ref="E6:E7"/>
    <mergeCell ref="F6:M6"/>
    <mergeCell ref="N6:N7"/>
    <mergeCell ref="A165:B165"/>
    <mergeCell ref="E165:F165"/>
    <mergeCell ref="G165:H165"/>
    <mergeCell ref="I165:J165"/>
    <mergeCell ref="K165:L165"/>
    <mergeCell ref="A164:B164"/>
    <mergeCell ref="E164:F164"/>
    <mergeCell ref="G164:H164"/>
    <mergeCell ref="I164:J164"/>
    <mergeCell ref="K164:L164"/>
    <mergeCell ref="A166:B166"/>
    <mergeCell ref="E166:F166"/>
    <mergeCell ref="G166:H166"/>
    <mergeCell ref="I166:J166"/>
    <mergeCell ref="K166:L166"/>
  </mergeCells>
  <pageMargins left="0.75" right="0" top="0.5" bottom="0.7" header="0.3" footer="0"/>
  <pageSetup paperSize="9" scale="8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R173"/>
  <sheetViews>
    <sheetView topLeftCell="A46" workbookViewId="0">
      <selection activeCell="D163" sqref="B10:D163"/>
    </sheetView>
  </sheetViews>
  <sheetFormatPr defaultColWidth="9.1796875" defaultRowHeight="12.5"/>
  <cols>
    <col min="1" max="1" width="12.1796875" style="33" customWidth="1"/>
    <col min="2" max="2" width="9.26953125" style="33" customWidth="1"/>
    <col min="3" max="3" width="9.1796875" style="33" customWidth="1"/>
    <col min="4" max="4" width="8.7265625" style="33" customWidth="1"/>
    <col min="5" max="5" width="7.7265625" style="33" customWidth="1"/>
    <col min="6" max="6" width="8.54296875" style="33" customWidth="1"/>
    <col min="7" max="7" width="8.453125" style="33" customWidth="1"/>
    <col min="8" max="8" width="7.1796875" style="33" customWidth="1"/>
    <col min="9" max="9" width="6.7265625" style="33" customWidth="1"/>
    <col min="10" max="10" width="5.7265625" style="33" customWidth="1"/>
    <col min="11" max="11" width="5.81640625" style="33" bestFit="1" customWidth="1"/>
    <col min="12" max="12" width="8.453125" style="33" customWidth="1"/>
    <col min="13" max="13" width="10.1796875" style="33" customWidth="1"/>
    <col min="14" max="14" width="10" style="33" customWidth="1"/>
    <col min="15" max="16384" width="9.1796875" style="33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114</v>
      </c>
      <c r="C3" s="412"/>
      <c r="D3" s="417" t="s">
        <v>115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649.53</v>
      </c>
      <c r="G5" s="359"/>
      <c r="H5" s="360">
        <v>241.69</v>
      </c>
      <c r="I5" s="361"/>
      <c r="J5" s="358">
        <v>214.5</v>
      </c>
      <c r="K5" s="359"/>
      <c r="L5" s="145">
        <v>27.19</v>
      </c>
      <c r="M5" s="138">
        <v>139918</v>
      </c>
      <c r="N5" s="167">
        <v>840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75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</row>
    <row r="9" spans="1:18" ht="14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73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4">
      <c r="A10" s="145"/>
      <c r="B10" s="148">
        <v>624.8400269</v>
      </c>
      <c r="C10" s="148">
        <v>0</v>
      </c>
      <c r="D10" s="148">
        <v>0</v>
      </c>
      <c r="E10" s="145"/>
      <c r="F10" s="173"/>
      <c r="G10" s="145"/>
      <c r="H10" s="145"/>
      <c r="I10" s="145"/>
      <c r="J10" s="145"/>
      <c r="K10" s="145"/>
      <c r="L10" s="145"/>
      <c r="M10" s="145"/>
      <c r="N10" s="250"/>
    </row>
    <row r="11" spans="1:18" ht="14">
      <c r="A11" s="146">
        <v>42887</v>
      </c>
      <c r="B11" s="147">
        <v>630.63</v>
      </c>
      <c r="C11" s="147">
        <v>39.6</v>
      </c>
      <c r="D11" s="148">
        <f>C11-27.19</f>
        <v>12.41</v>
      </c>
      <c r="E11" s="148">
        <v>0</v>
      </c>
      <c r="F11" s="156">
        <f>D11/214.5*100</f>
        <v>5.7855477855477861</v>
      </c>
      <c r="G11" s="149">
        <v>0</v>
      </c>
      <c r="H11" s="149">
        <v>0</v>
      </c>
      <c r="I11" s="149">
        <v>0</v>
      </c>
      <c r="J11" s="149" t="s">
        <v>48</v>
      </c>
      <c r="K11" s="149" t="s">
        <v>48</v>
      </c>
      <c r="L11" s="149" t="s">
        <v>51</v>
      </c>
      <c r="M11" s="148">
        <f>G11+H11+I11</f>
        <v>0</v>
      </c>
      <c r="N11" s="150">
        <v>0</v>
      </c>
      <c r="P11" s="74"/>
      <c r="Q11" s="75">
        <v>0</v>
      </c>
      <c r="R11" s="75"/>
    </row>
    <row r="12" spans="1:18" ht="14">
      <c r="A12" s="146">
        <f>+A11+1</f>
        <v>42888</v>
      </c>
      <c r="B12" s="147">
        <v>630.62</v>
      </c>
      <c r="C12" s="147">
        <v>39.549999999999997</v>
      </c>
      <c r="D12" s="148">
        <f t="shared" ref="D12:D75" si="1">C12-27.19</f>
        <v>12.359999999999996</v>
      </c>
      <c r="E12" s="148">
        <v>0</v>
      </c>
      <c r="F12" s="156">
        <f t="shared" ref="F12:F75" si="2">D12/214.5*100</f>
        <v>5.7622377622377607</v>
      </c>
      <c r="G12" s="149">
        <v>0</v>
      </c>
      <c r="H12" s="149">
        <v>0</v>
      </c>
      <c r="I12" s="149">
        <v>0</v>
      </c>
      <c r="J12" s="149" t="s">
        <v>48</v>
      </c>
      <c r="K12" s="149" t="s">
        <v>48</v>
      </c>
      <c r="L12" s="149" t="s">
        <v>51</v>
      </c>
      <c r="M12" s="148">
        <f t="shared" ref="M12:M60" si="3">G12+H12+I12</f>
        <v>0</v>
      </c>
      <c r="N12" s="150">
        <f>ROUND((C12-C11)+(M12*0.002447),2)</f>
        <v>-0.05</v>
      </c>
      <c r="Q12" s="75">
        <v>9.9999999999999645E-2</v>
      </c>
    </row>
    <row r="13" spans="1:18" ht="14">
      <c r="A13" s="146">
        <f t="shared" ref="A13:A76" si="4">+A12+1</f>
        <v>42889</v>
      </c>
      <c r="B13" s="147">
        <v>630.61</v>
      </c>
      <c r="C13" s="147">
        <v>39.5</v>
      </c>
      <c r="D13" s="148">
        <f t="shared" si="1"/>
        <v>12.309999999999999</v>
      </c>
      <c r="E13" s="148">
        <v>0</v>
      </c>
      <c r="F13" s="156">
        <f t="shared" si="2"/>
        <v>5.738927738927738</v>
      </c>
      <c r="G13" s="149">
        <v>0</v>
      </c>
      <c r="H13" s="149">
        <v>0</v>
      </c>
      <c r="I13" s="149">
        <v>0</v>
      </c>
      <c r="J13" s="149" t="s">
        <v>48</v>
      </c>
      <c r="K13" s="149" t="s">
        <v>48</v>
      </c>
      <c r="L13" s="149" t="s">
        <v>51</v>
      </c>
      <c r="M13" s="148">
        <f t="shared" si="3"/>
        <v>0</v>
      </c>
      <c r="N13" s="150">
        <v>0</v>
      </c>
      <c r="Q13" s="33">
        <v>0.10999999999999943</v>
      </c>
    </row>
    <row r="14" spans="1:18" ht="14">
      <c r="A14" s="146">
        <f t="shared" si="4"/>
        <v>42890</v>
      </c>
      <c r="B14" s="147">
        <v>630.61</v>
      </c>
      <c r="C14" s="147">
        <v>39.5</v>
      </c>
      <c r="D14" s="148">
        <f t="shared" si="1"/>
        <v>12.309999999999999</v>
      </c>
      <c r="E14" s="148">
        <v>10</v>
      </c>
      <c r="F14" s="156">
        <f t="shared" si="2"/>
        <v>5.738927738927738</v>
      </c>
      <c r="G14" s="149">
        <v>0</v>
      </c>
      <c r="H14" s="149">
        <v>0</v>
      </c>
      <c r="I14" s="149">
        <v>0</v>
      </c>
      <c r="J14" s="149" t="s">
        <v>48</v>
      </c>
      <c r="K14" s="149" t="s">
        <v>48</v>
      </c>
      <c r="L14" s="149" t="s">
        <v>51</v>
      </c>
      <c r="M14" s="148">
        <f t="shared" si="3"/>
        <v>0</v>
      </c>
      <c r="N14" s="150">
        <v>0</v>
      </c>
      <c r="Q14" s="33">
        <v>0.25</v>
      </c>
    </row>
    <row r="15" spans="1:18" ht="14">
      <c r="A15" s="146">
        <f t="shared" si="4"/>
        <v>42891</v>
      </c>
      <c r="B15" s="147">
        <v>630.6</v>
      </c>
      <c r="C15" s="147">
        <v>39.450000000000003</v>
      </c>
      <c r="D15" s="148">
        <f t="shared" si="1"/>
        <v>12.260000000000002</v>
      </c>
      <c r="E15" s="148">
        <v>0</v>
      </c>
      <c r="F15" s="156">
        <f t="shared" si="2"/>
        <v>5.7156177156177161</v>
      </c>
      <c r="G15" s="149">
        <v>0</v>
      </c>
      <c r="H15" s="149">
        <v>0</v>
      </c>
      <c r="I15" s="149">
        <v>0</v>
      </c>
      <c r="J15" s="149" t="s">
        <v>48</v>
      </c>
      <c r="K15" s="149" t="s">
        <v>48</v>
      </c>
      <c r="L15" s="149" t="s">
        <v>51</v>
      </c>
      <c r="M15" s="148">
        <f t="shared" si="3"/>
        <v>0</v>
      </c>
      <c r="N15" s="150">
        <v>0</v>
      </c>
      <c r="Q15" s="33">
        <v>0.25999999999999979</v>
      </c>
    </row>
    <row r="16" spans="1:18" ht="14">
      <c r="A16" s="146">
        <f t="shared" si="4"/>
        <v>42892</v>
      </c>
      <c r="B16" s="147">
        <v>630.6</v>
      </c>
      <c r="C16" s="147">
        <v>39.450000000000003</v>
      </c>
      <c r="D16" s="148">
        <f t="shared" si="1"/>
        <v>12.260000000000002</v>
      </c>
      <c r="E16" s="148">
        <v>0</v>
      </c>
      <c r="F16" s="156">
        <f t="shared" si="2"/>
        <v>5.7156177156177161</v>
      </c>
      <c r="G16" s="149">
        <v>0</v>
      </c>
      <c r="H16" s="149">
        <v>0</v>
      </c>
      <c r="I16" s="149">
        <v>0</v>
      </c>
      <c r="J16" s="149" t="s">
        <v>48</v>
      </c>
      <c r="K16" s="149" t="s">
        <v>48</v>
      </c>
      <c r="L16" s="149" t="s">
        <v>51</v>
      </c>
      <c r="M16" s="148">
        <f t="shared" si="3"/>
        <v>0</v>
      </c>
      <c r="N16" s="150">
        <v>0</v>
      </c>
      <c r="Q16" s="33">
        <v>0.32000000000000028</v>
      </c>
    </row>
    <row r="17" spans="1:17" ht="14">
      <c r="A17" s="146">
        <f t="shared" si="4"/>
        <v>42893</v>
      </c>
      <c r="B17" s="147">
        <v>630.59</v>
      </c>
      <c r="C17" s="147">
        <v>39.401000000000003</v>
      </c>
      <c r="D17" s="148">
        <f t="shared" si="1"/>
        <v>12.211000000000002</v>
      </c>
      <c r="E17" s="148">
        <v>0</v>
      </c>
      <c r="F17" s="156">
        <f t="shared" si="2"/>
        <v>5.6927738927738938</v>
      </c>
      <c r="G17" s="149">
        <v>0</v>
      </c>
      <c r="H17" s="149">
        <v>0</v>
      </c>
      <c r="I17" s="149">
        <v>0</v>
      </c>
      <c r="J17" s="149" t="s">
        <v>48</v>
      </c>
      <c r="K17" s="149" t="s">
        <v>48</v>
      </c>
      <c r="L17" s="149" t="s">
        <v>51</v>
      </c>
      <c r="M17" s="148">
        <f t="shared" si="3"/>
        <v>0</v>
      </c>
      <c r="N17" s="150">
        <v>0</v>
      </c>
      <c r="Q17" s="33">
        <v>0.25</v>
      </c>
    </row>
    <row r="18" spans="1:17" ht="14">
      <c r="A18" s="146">
        <f t="shared" si="4"/>
        <v>42894</v>
      </c>
      <c r="B18" s="147">
        <v>630.59</v>
      </c>
      <c r="C18" s="147">
        <v>39.4</v>
      </c>
      <c r="D18" s="148">
        <f t="shared" si="1"/>
        <v>12.209999999999997</v>
      </c>
      <c r="E18" s="148">
        <v>0</v>
      </c>
      <c r="F18" s="156">
        <f t="shared" si="2"/>
        <v>5.6923076923076907</v>
      </c>
      <c r="G18" s="149">
        <v>0</v>
      </c>
      <c r="H18" s="149">
        <v>0</v>
      </c>
      <c r="I18" s="149">
        <v>0</v>
      </c>
      <c r="J18" s="149" t="s">
        <v>48</v>
      </c>
      <c r="K18" s="149" t="s">
        <v>48</v>
      </c>
      <c r="L18" s="149" t="s">
        <v>51</v>
      </c>
      <c r="M18" s="148">
        <f t="shared" si="3"/>
        <v>0</v>
      </c>
      <c r="N18" s="150">
        <v>0</v>
      </c>
      <c r="Q18" s="33">
        <v>0.16999999999999993</v>
      </c>
    </row>
    <row r="19" spans="1:17" ht="14">
      <c r="A19" s="146">
        <f t="shared" si="4"/>
        <v>42895</v>
      </c>
      <c r="B19" s="147">
        <v>630.58000000000004</v>
      </c>
      <c r="C19" s="147">
        <v>39.35</v>
      </c>
      <c r="D19" s="148">
        <f t="shared" si="1"/>
        <v>12.16</v>
      </c>
      <c r="E19" s="148">
        <v>0</v>
      </c>
      <c r="F19" s="156">
        <f t="shared" si="2"/>
        <v>5.6689976689976689</v>
      </c>
      <c r="G19" s="149">
        <v>0</v>
      </c>
      <c r="H19" s="149">
        <v>0</v>
      </c>
      <c r="I19" s="149">
        <v>0</v>
      </c>
      <c r="J19" s="149" t="s">
        <v>48</v>
      </c>
      <c r="K19" s="149" t="s">
        <v>48</v>
      </c>
      <c r="L19" s="149" t="s">
        <v>51</v>
      </c>
      <c r="M19" s="148">
        <f t="shared" si="3"/>
        <v>0</v>
      </c>
      <c r="N19" s="150">
        <v>0</v>
      </c>
      <c r="Q19" s="33">
        <v>0.29000000000000092</v>
      </c>
    </row>
    <row r="20" spans="1:17" ht="14">
      <c r="A20" s="146">
        <f t="shared" si="4"/>
        <v>42896</v>
      </c>
      <c r="B20" s="147">
        <v>630.58000000000004</v>
      </c>
      <c r="C20" s="147">
        <v>39.35</v>
      </c>
      <c r="D20" s="148">
        <f t="shared" si="1"/>
        <v>12.16</v>
      </c>
      <c r="E20" s="148">
        <v>0</v>
      </c>
      <c r="F20" s="156">
        <f t="shared" si="2"/>
        <v>5.6689976689976689</v>
      </c>
      <c r="G20" s="149">
        <v>0</v>
      </c>
      <c r="H20" s="149">
        <v>0</v>
      </c>
      <c r="I20" s="149">
        <v>0</v>
      </c>
      <c r="J20" s="149" t="s">
        <v>48</v>
      </c>
      <c r="K20" s="149" t="s">
        <v>48</v>
      </c>
      <c r="L20" s="149" t="s">
        <v>51</v>
      </c>
      <c r="M20" s="148">
        <f t="shared" si="3"/>
        <v>0</v>
      </c>
      <c r="N20" s="150">
        <v>0</v>
      </c>
      <c r="Q20" s="33">
        <v>0.15000000000000036</v>
      </c>
    </row>
    <row r="21" spans="1:17" ht="14">
      <c r="A21" s="146">
        <f t="shared" si="4"/>
        <v>42897</v>
      </c>
      <c r="B21" s="147">
        <v>630.57000000000005</v>
      </c>
      <c r="C21" s="147">
        <v>39.299999999999997</v>
      </c>
      <c r="D21" s="148">
        <f t="shared" si="1"/>
        <v>12.109999999999996</v>
      </c>
      <c r="E21" s="148">
        <v>0</v>
      </c>
      <c r="F21" s="156">
        <f t="shared" si="2"/>
        <v>5.6456876456876435</v>
      </c>
      <c r="G21" s="149">
        <v>0</v>
      </c>
      <c r="H21" s="149">
        <v>0</v>
      </c>
      <c r="I21" s="149">
        <v>0</v>
      </c>
      <c r="J21" s="149" t="s">
        <v>48</v>
      </c>
      <c r="K21" s="149" t="s">
        <v>48</v>
      </c>
      <c r="L21" s="149" t="s">
        <v>51</v>
      </c>
      <c r="M21" s="148">
        <f t="shared" si="3"/>
        <v>0</v>
      </c>
      <c r="N21" s="150">
        <v>0</v>
      </c>
      <c r="Q21" s="33">
        <v>0.10999999999999943</v>
      </c>
    </row>
    <row r="22" spans="1:17" ht="14">
      <c r="A22" s="146">
        <f t="shared" si="4"/>
        <v>42898</v>
      </c>
      <c r="B22" s="147">
        <v>630.57000000000005</v>
      </c>
      <c r="C22" s="147">
        <v>39.299999999999997</v>
      </c>
      <c r="D22" s="148">
        <f t="shared" si="1"/>
        <v>12.109999999999996</v>
      </c>
      <c r="E22" s="148">
        <v>0</v>
      </c>
      <c r="F22" s="156">
        <f t="shared" si="2"/>
        <v>5.6456876456876435</v>
      </c>
      <c r="G22" s="149">
        <v>0</v>
      </c>
      <c r="H22" s="149">
        <v>0</v>
      </c>
      <c r="I22" s="149">
        <v>0</v>
      </c>
      <c r="J22" s="149" t="s">
        <v>48</v>
      </c>
      <c r="K22" s="149" t="s">
        <v>48</v>
      </c>
      <c r="L22" s="149" t="s">
        <v>51</v>
      </c>
      <c r="M22" s="148">
        <f t="shared" si="3"/>
        <v>0</v>
      </c>
      <c r="N22" s="150">
        <v>0</v>
      </c>
      <c r="Q22" s="33">
        <v>9.9999999999999645E-2</v>
      </c>
    </row>
    <row r="23" spans="1:17" ht="14">
      <c r="A23" s="146">
        <f t="shared" si="4"/>
        <v>42899</v>
      </c>
      <c r="B23" s="147">
        <v>630.57000000000005</v>
      </c>
      <c r="C23" s="147">
        <v>39.299999999999997</v>
      </c>
      <c r="D23" s="148">
        <f t="shared" si="1"/>
        <v>12.109999999999996</v>
      </c>
      <c r="E23" s="148">
        <v>19</v>
      </c>
      <c r="F23" s="156">
        <f t="shared" si="2"/>
        <v>5.6456876456876435</v>
      </c>
      <c r="G23" s="149">
        <v>0</v>
      </c>
      <c r="H23" s="149">
        <v>0</v>
      </c>
      <c r="I23" s="149">
        <v>0</v>
      </c>
      <c r="J23" s="149" t="s">
        <v>48</v>
      </c>
      <c r="K23" s="149" t="s">
        <v>48</v>
      </c>
      <c r="L23" s="149" t="s">
        <v>51</v>
      </c>
      <c r="M23" s="148">
        <f t="shared" si="3"/>
        <v>0</v>
      </c>
      <c r="N23" s="150">
        <v>0</v>
      </c>
      <c r="Q23" s="33">
        <v>9.9999999999999645E-2</v>
      </c>
    </row>
    <row r="24" spans="1:17" ht="14">
      <c r="A24" s="146">
        <f t="shared" si="4"/>
        <v>42900</v>
      </c>
      <c r="B24" s="147">
        <v>630.58000000000004</v>
      </c>
      <c r="C24" s="147">
        <v>39.35</v>
      </c>
      <c r="D24" s="148">
        <f t="shared" si="1"/>
        <v>12.16</v>
      </c>
      <c r="E24" s="148">
        <v>0</v>
      </c>
      <c r="F24" s="156">
        <f t="shared" si="2"/>
        <v>5.6689976689976689</v>
      </c>
      <c r="G24" s="149">
        <v>0</v>
      </c>
      <c r="H24" s="149">
        <v>0</v>
      </c>
      <c r="I24" s="149">
        <v>0</v>
      </c>
      <c r="J24" s="149" t="s">
        <v>48</v>
      </c>
      <c r="K24" s="149" t="s">
        <v>48</v>
      </c>
      <c r="L24" s="149" t="s">
        <v>51</v>
      </c>
      <c r="M24" s="148">
        <f t="shared" si="3"/>
        <v>0</v>
      </c>
      <c r="N24" s="150">
        <v>0</v>
      </c>
      <c r="Q24" s="33">
        <v>0.11000000000000121</v>
      </c>
    </row>
    <row r="25" spans="1:17" ht="14">
      <c r="A25" s="146">
        <f t="shared" si="4"/>
        <v>42901</v>
      </c>
      <c r="B25" s="147">
        <v>630.58000000000004</v>
      </c>
      <c r="C25" s="147">
        <v>39.35</v>
      </c>
      <c r="D25" s="148">
        <f t="shared" si="1"/>
        <v>12.16</v>
      </c>
      <c r="E25" s="148">
        <v>8</v>
      </c>
      <c r="F25" s="156">
        <f t="shared" si="2"/>
        <v>5.6689976689976689</v>
      </c>
      <c r="G25" s="149">
        <v>0</v>
      </c>
      <c r="H25" s="149">
        <v>0</v>
      </c>
      <c r="I25" s="149">
        <v>0</v>
      </c>
      <c r="J25" s="149" t="s">
        <v>48</v>
      </c>
      <c r="K25" s="149" t="s">
        <v>48</v>
      </c>
      <c r="L25" s="149" t="s">
        <v>51</v>
      </c>
      <c r="M25" s="148">
        <f t="shared" si="3"/>
        <v>0</v>
      </c>
      <c r="N25" s="150">
        <v>0</v>
      </c>
      <c r="Q25" s="33">
        <v>9.9999999999999645E-2</v>
      </c>
    </row>
    <row r="26" spans="1:17" ht="14">
      <c r="A26" s="146">
        <f t="shared" si="4"/>
        <v>42902</v>
      </c>
      <c r="B26" s="147">
        <v>630.57000000000005</v>
      </c>
      <c r="C26" s="147">
        <v>39.299999999999997</v>
      </c>
      <c r="D26" s="148">
        <f t="shared" si="1"/>
        <v>12.109999999999996</v>
      </c>
      <c r="E26" s="148">
        <v>0</v>
      </c>
      <c r="F26" s="156">
        <f t="shared" si="2"/>
        <v>5.6456876456876435</v>
      </c>
      <c r="G26" s="149">
        <v>0</v>
      </c>
      <c r="H26" s="149">
        <v>0</v>
      </c>
      <c r="I26" s="149">
        <v>0</v>
      </c>
      <c r="J26" s="149" t="s">
        <v>48</v>
      </c>
      <c r="K26" s="149" t="s">
        <v>48</v>
      </c>
      <c r="L26" s="149" t="s">
        <v>51</v>
      </c>
      <c r="M26" s="148">
        <f t="shared" si="3"/>
        <v>0</v>
      </c>
      <c r="N26" s="150">
        <v>0</v>
      </c>
      <c r="Q26" s="33">
        <v>5.9999999999998721E-2</v>
      </c>
    </row>
    <row r="27" spans="1:17" ht="14">
      <c r="A27" s="146">
        <f t="shared" si="4"/>
        <v>42903</v>
      </c>
      <c r="B27" s="147">
        <v>630.57000000000005</v>
      </c>
      <c r="C27" s="147">
        <v>39.299999999999997</v>
      </c>
      <c r="D27" s="148">
        <f t="shared" si="1"/>
        <v>12.109999999999996</v>
      </c>
      <c r="E27" s="148">
        <v>0</v>
      </c>
      <c r="F27" s="156">
        <f t="shared" si="2"/>
        <v>5.6456876456876435</v>
      </c>
      <c r="G27" s="149">
        <v>0</v>
      </c>
      <c r="H27" s="149">
        <v>0</v>
      </c>
      <c r="I27" s="149">
        <v>0</v>
      </c>
      <c r="J27" s="149" t="s">
        <v>48</v>
      </c>
      <c r="K27" s="149" t="s">
        <v>48</v>
      </c>
      <c r="L27" s="149" t="s">
        <v>51</v>
      </c>
      <c r="M27" s="148">
        <f t="shared" si="3"/>
        <v>0</v>
      </c>
      <c r="N27" s="150">
        <v>0</v>
      </c>
      <c r="Q27" s="33">
        <v>5.0000000000000711E-2</v>
      </c>
    </row>
    <row r="28" spans="1:17" ht="14">
      <c r="A28" s="146">
        <f t="shared" si="4"/>
        <v>42904</v>
      </c>
      <c r="B28" s="147">
        <v>630.57000000000005</v>
      </c>
      <c r="C28" s="147">
        <v>39.299999999999997</v>
      </c>
      <c r="D28" s="148">
        <f t="shared" si="1"/>
        <v>12.109999999999996</v>
      </c>
      <c r="E28" s="148">
        <v>0</v>
      </c>
      <c r="F28" s="156">
        <f t="shared" si="2"/>
        <v>5.6456876456876435</v>
      </c>
      <c r="G28" s="149">
        <v>0</v>
      </c>
      <c r="H28" s="149">
        <v>0</v>
      </c>
      <c r="I28" s="149">
        <v>0</v>
      </c>
      <c r="J28" s="149" t="s">
        <v>48</v>
      </c>
      <c r="K28" s="149" t="s">
        <v>48</v>
      </c>
      <c r="L28" s="149" t="s">
        <v>51</v>
      </c>
      <c r="M28" s="148">
        <f t="shared" si="3"/>
        <v>0</v>
      </c>
      <c r="N28" s="150">
        <v>0</v>
      </c>
      <c r="Q28" s="33">
        <v>0</v>
      </c>
    </row>
    <row r="29" spans="1:17" ht="14">
      <c r="A29" s="146">
        <f t="shared" si="4"/>
        <v>42905</v>
      </c>
      <c r="B29" s="147">
        <v>630.57000000000005</v>
      </c>
      <c r="C29" s="147">
        <v>39.299999999999997</v>
      </c>
      <c r="D29" s="148">
        <f t="shared" si="1"/>
        <v>12.109999999999996</v>
      </c>
      <c r="E29" s="148">
        <v>0</v>
      </c>
      <c r="F29" s="156">
        <f t="shared" si="2"/>
        <v>5.6456876456876435</v>
      </c>
      <c r="G29" s="149">
        <v>0</v>
      </c>
      <c r="H29" s="149">
        <v>0</v>
      </c>
      <c r="I29" s="149">
        <v>0</v>
      </c>
      <c r="J29" s="149" t="s">
        <v>48</v>
      </c>
      <c r="K29" s="149" t="s">
        <v>48</v>
      </c>
      <c r="L29" s="149" t="s">
        <v>51</v>
      </c>
      <c r="M29" s="148">
        <f t="shared" si="3"/>
        <v>0</v>
      </c>
      <c r="N29" s="150">
        <v>0</v>
      </c>
      <c r="Q29" s="33">
        <v>0</v>
      </c>
    </row>
    <row r="30" spans="1:17" ht="14">
      <c r="A30" s="146">
        <f t="shared" si="4"/>
        <v>42906</v>
      </c>
      <c r="B30" s="147">
        <v>630.54999999999995</v>
      </c>
      <c r="C30" s="147">
        <v>39.200000000000003</v>
      </c>
      <c r="D30" s="148">
        <f t="shared" si="1"/>
        <v>12.010000000000002</v>
      </c>
      <c r="E30" s="148">
        <v>0</v>
      </c>
      <c r="F30" s="156">
        <f t="shared" si="2"/>
        <v>5.5990675990675998</v>
      </c>
      <c r="G30" s="149">
        <v>0</v>
      </c>
      <c r="H30" s="149">
        <v>0</v>
      </c>
      <c r="I30" s="149">
        <v>0</v>
      </c>
      <c r="J30" s="149" t="s">
        <v>48</v>
      </c>
      <c r="K30" s="149" t="s">
        <v>48</v>
      </c>
      <c r="L30" s="149" t="s">
        <v>51</v>
      </c>
      <c r="M30" s="148">
        <f t="shared" si="3"/>
        <v>0</v>
      </c>
      <c r="N30" s="150">
        <v>0</v>
      </c>
      <c r="Q30" s="33">
        <v>0</v>
      </c>
    </row>
    <row r="31" spans="1:17" ht="14">
      <c r="A31" s="146">
        <f t="shared" si="4"/>
        <v>42907</v>
      </c>
      <c r="B31" s="147">
        <v>630.54999999999995</v>
      </c>
      <c r="C31" s="147">
        <v>39.200000000000003</v>
      </c>
      <c r="D31" s="148">
        <f t="shared" si="1"/>
        <v>12.010000000000002</v>
      </c>
      <c r="E31" s="148">
        <v>0</v>
      </c>
      <c r="F31" s="156">
        <f t="shared" si="2"/>
        <v>5.5990675990675998</v>
      </c>
      <c r="G31" s="149">
        <v>0</v>
      </c>
      <c r="H31" s="149">
        <v>0</v>
      </c>
      <c r="I31" s="149">
        <v>0</v>
      </c>
      <c r="J31" s="149" t="s">
        <v>48</v>
      </c>
      <c r="K31" s="149" t="s">
        <v>48</v>
      </c>
      <c r="L31" s="149" t="s">
        <v>51</v>
      </c>
      <c r="M31" s="148">
        <f t="shared" si="3"/>
        <v>0</v>
      </c>
      <c r="N31" s="150">
        <v>0</v>
      </c>
      <c r="Q31" s="33">
        <v>0</v>
      </c>
    </row>
    <row r="32" spans="1:17" ht="14">
      <c r="A32" s="146">
        <f t="shared" si="4"/>
        <v>42908</v>
      </c>
      <c r="B32" s="147">
        <v>630.54</v>
      </c>
      <c r="C32" s="147">
        <v>39.15</v>
      </c>
      <c r="D32" s="148">
        <f t="shared" si="1"/>
        <v>11.959999999999997</v>
      </c>
      <c r="E32" s="148">
        <v>4</v>
      </c>
      <c r="F32" s="156">
        <f t="shared" si="2"/>
        <v>5.5757575757575744</v>
      </c>
      <c r="G32" s="149">
        <v>0</v>
      </c>
      <c r="H32" s="149">
        <v>0</v>
      </c>
      <c r="I32" s="149">
        <v>0</v>
      </c>
      <c r="J32" s="149" t="s">
        <v>48</v>
      </c>
      <c r="K32" s="149" t="s">
        <v>48</v>
      </c>
      <c r="L32" s="149" t="s">
        <v>51</v>
      </c>
      <c r="M32" s="148">
        <f t="shared" si="3"/>
        <v>0</v>
      </c>
      <c r="N32" s="150">
        <v>0</v>
      </c>
      <c r="Q32" s="33">
        <v>5.9999999999998721E-2</v>
      </c>
    </row>
    <row r="33" spans="1:17" ht="14">
      <c r="A33" s="146">
        <f t="shared" si="4"/>
        <v>42909</v>
      </c>
      <c r="B33" s="147">
        <v>630.54</v>
      </c>
      <c r="C33" s="147">
        <v>39.154000000000003</v>
      </c>
      <c r="D33" s="148">
        <f t="shared" si="1"/>
        <v>11.964000000000002</v>
      </c>
      <c r="E33" s="148">
        <v>2</v>
      </c>
      <c r="F33" s="156">
        <f t="shared" si="2"/>
        <v>5.5776223776223786</v>
      </c>
      <c r="G33" s="149">
        <v>0</v>
      </c>
      <c r="H33" s="149">
        <v>0</v>
      </c>
      <c r="I33" s="149">
        <v>0</v>
      </c>
      <c r="J33" s="149" t="s">
        <v>48</v>
      </c>
      <c r="K33" s="149" t="s">
        <v>48</v>
      </c>
      <c r="L33" s="149" t="s">
        <v>51</v>
      </c>
      <c r="M33" s="148">
        <f t="shared" si="3"/>
        <v>0</v>
      </c>
      <c r="N33" s="150">
        <v>0</v>
      </c>
      <c r="Q33" s="33">
        <v>1.1600000000000001</v>
      </c>
    </row>
    <row r="34" spans="1:17" ht="14">
      <c r="A34" s="146">
        <f t="shared" si="4"/>
        <v>42910</v>
      </c>
      <c r="B34" s="147">
        <v>630.53</v>
      </c>
      <c r="C34" s="147">
        <v>39.1</v>
      </c>
      <c r="D34" s="148">
        <f t="shared" si="1"/>
        <v>11.91</v>
      </c>
      <c r="E34" s="148">
        <v>4</v>
      </c>
      <c r="F34" s="156">
        <f t="shared" si="2"/>
        <v>5.5524475524475525</v>
      </c>
      <c r="G34" s="149">
        <v>0</v>
      </c>
      <c r="H34" s="149">
        <v>0</v>
      </c>
      <c r="I34" s="149">
        <v>0</v>
      </c>
      <c r="J34" s="149" t="s">
        <v>48</v>
      </c>
      <c r="K34" s="149" t="s">
        <v>48</v>
      </c>
      <c r="L34" s="149" t="s">
        <v>51</v>
      </c>
      <c r="M34" s="148">
        <f t="shared" si="3"/>
        <v>0</v>
      </c>
      <c r="N34" s="150">
        <v>0</v>
      </c>
      <c r="Q34" s="33">
        <v>4.3300000000000018</v>
      </c>
    </row>
    <row r="35" spans="1:17" ht="14">
      <c r="A35" s="146">
        <f t="shared" si="4"/>
        <v>42911</v>
      </c>
      <c r="B35" s="147">
        <v>631.03</v>
      </c>
      <c r="C35" s="147">
        <v>41.65</v>
      </c>
      <c r="D35" s="148">
        <f t="shared" si="1"/>
        <v>14.459999999999997</v>
      </c>
      <c r="E35" s="148">
        <v>103</v>
      </c>
      <c r="F35" s="156">
        <f t="shared" si="2"/>
        <v>6.7412587412587408</v>
      </c>
      <c r="G35" s="149">
        <v>0</v>
      </c>
      <c r="H35" s="149">
        <v>0</v>
      </c>
      <c r="I35" s="149">
        <v>0</v>
      </c>
      <c r="J35" s="149" t="s">
        <v>48</v>
      </c>
      <c r="K35" s="149" t="s">
        <v>48</v>
      </c>
      <c r="L35" s="149" t="s">
        <v>51</v>
      </c>
      <c r="M35" s="148">
        <f t="shared" si="3"/>
        <v>0</v>
      </c>
      <c r="N35" s="150">
        <v>0</v>
      </c>
      <c r="Q35" s="33">
        <v>3.8599999999999994</v>
      </c>
    </row>
    <row r="36" spans="1:17" ht="14">
      <c r="A36" s="146">
        <f t="shared" si="4"/>
        <v>42912</v>
      </c>
      <c r="B36" s="147">
        <v>631.54999999999995</v>
      </c>
      <c r="C36" s="147">
        <v>44.41</v>
      </c>
      <c r="D36" s="148">
        <f t="shared" si="1"/>
        <v>17.219999999999995</v>
      </c>
      <c r="E36" s="148">
        <v>19</v>
      </c>
      <c r="F36" s="156">
        <f t="shared" si="2"/>
        <v>8.0279720279720266</v>
      </c>
      <c r="G36" s="149">
        <v>0</v>
      </c>
      <c r="H36" s="149">
        <v>0</v>
      </c>
      <c r="I36" s="149">
        <v>0</v>
      </c>
      <c r="J36" s="149" t="s">
        <v>48</v>
      </c>
      <c r="K36" s="149" t="s">
        <v>48</v>
      </c>
      <c r="L36" s="149" t="s">
        <v>51</v>
      </c>
      <c r="M36" s="148">
        <f t="shared" si="3"/>
        <v>0</v>
      </c>
      <c r="N36" s="150">
        <v>0</v>
      </c>
      <c r="Q36" s="33">
        <v>1.7899999999999991</v>
      </c>
    </row>
    <row r="37" spans="1:17" ht="14">
      <c r="A37" s="146">
        <f t="shared" si="4"/>
        <v>42913</v>
      </c>
      <c r="B37" s="147">
        <v>631.64</v>
      </c>
      <c r="C37" s="147">
        <v>44.9</v>
      </c>
      <c r="D37" s="148">
        <f t="shared" si="1"/>
        <v>17.709999999999997</v>
      </c>
      <c r="E37" s="148">
        <v>19</v>
      </c>
      <c r="F37" s="156">
        <f t="shared" si="2"/>
        <v>8.2564102564102555</v>
      </c>
      <c r="G37" s="149">
        <v>0</v>
      </c>
      <c r="H37" s="149">
        <v>0</v>
      </c>
      <c r="I37" s="149">
        <v>0</v>
      </c>
      <c r="J37" s="149" t="s">
        <v>48</v>
      </c>
      <c r="K37" s="149" t="s">
        <v>48</v>
      </c>
      <c r="L37" s="149" t="s">
        <v>51</v>
      </c>
      <c r="M37" s="148">
        <f t="shared" si="3"/>
        <v>0</v>
      </c>
      <c r="N37" s="150">
        <v>0</v>
      </c>
      <c r="Q37" s="33">
        <v>0.85000000000000142</v>
      </c>
    </row>
    <row r="38" spans="1:17" ht="14">
      <c r="A38" s="146">
        <f t="shared" si="4"/>
        <v>42914</v>
      </c>
      <c r="B38" s="147">
        <v>632</v>
      </c>
      <c r="C38" s="147">
        <v>46.88</v>
      </c>
      <c r="D38" s="148">
        <f t="shared" si="1"/>
        <v>19.690000000000001</v>
      </c>
      <c r="E38" s="148">
        <v>11</v>
      </c>
      <c r="F38" s="156">
        <f t="shared" si="2"/>
        <v>9.1794871794871806</v>
      </c>
      <c r="G38" s="149">
        <v>0</v>
      </c>
      <c r="H38" s="149">
        <v>0</v>
      </c>
      <c r="I38" s="149">
        <v>0</v>
      </c>
      <c r="J38" s="149" t="s">
        <v>48</v>
      </c>
      <c r="K38" s="149" t="s">
        <v>48</v>
      </c>
      <c r="L38" s="149" t="s">
        <v>51</v>
      </c>
      <c r="M38" s="148">
        <f t="shared" si="3"/>
        <v>0</v>
      </c>
      <c r="N38" s="150">
        <f t="shared" ref="N38:N78" si="5">ROUND((C38-C37)+(M38*0.002447),2)</f>
        <v>1.98</v>
      </c>
      <c r="Q38" s="33">
        <v>0.61999999999999744</v>
      </c>
    </row>
    <row r="39" spans="1:17" ht="14">
      <c r="A39" s="146">
        <f t="shared" si="4"/>
        <v>42915</v>
      </c>
      <c r="B39" s="147">
        <v>632.75</v>
      </c>
      <c r="C39" s="147">
        <v>51.17</v>
      </c>
      <c r="D39" s="148">
        <f t="shared" si="1"/>
        <v>23.98</v>
      </c>
      <c r="E39" s="148">
        <v>12</v>
      </c>
      <c r="F39" s="156">
        <f t="shared" si="2"/>
        <v>11.179487179487179</v>
      </c>
      <c r="G39" s="149">
        <v>0</v>
      </c>
      <c r="H39" s="149">
        <v>0</v>
      </c>
      <c r="I39" s="149">
        <v>0</v>
      </c>
      <c r="J39" s="149" t="s">
        <v>48</v>
      </c>
      <c r="K39" s="149" t="s">
        <v>48</v>
      </c>
      <c r="L39" s="149" t="s">
        <v>51</v>
      </c>
      <c r="M39" s="148">
        <f t="shared" si="3"/>
        <v>0</v>
      </c>
      <c r="N39" s="150">
        <f t="shared" si="5"/>
        <v>4.29</v>
      </c>
      <c r="Q39" s="33">
        <v>0.17999999999999972</v>
      </c>
    </row>
    <row r="40" spans="1:17" ht="14">
      <c r="A40" s="146">
        <f t="shared" si="4"/>
        <v>42916</v>
      </c>
      <c r="B40" s="147">
        <v>633.5</v>
      </c>
      <c r="C40" s="147">
        <v>55.71</v>
      </c>
      <c r="D40" s="148">
        <f t="shared" si="1"/>
        <v>28.52</v>
      </c>
      <c r="E40" s="148">
        <v>28</v>
      </c>
      <c r="F40" s="156">
        <f t="shared" si="2"/>
        <v>13.296037296037296</v>
      </c>
      <c r="G40" s="149">
        <v>0</v>
      </c>
      <c r="H40" s="149">
        <v>0</v>
      </c>
      <c r="I40" s="149">
        <v>0</v>
      </c>
      <c r="J40" s="149" t="s">
        <v>48</v>
      </c>
      <c r="K40" s="149" t="s">
        <v>48</v>
      </c>
      <c r="L40" s="149" t="s">
        <v>51</v>
      </c>
      <c r="M40" s="148">
        <f t="shared" si="3"/>
        <v>0</v>
      </c>
      <c r="N40" s="150">
        <f t="shared" si="5"/>
        <v>4.54</v>
      </c>
      <c r="Q40" s="33">
        <v>0.19000000000000128</v>
      </c>
    </row>
    <row r="41" spans="1:17" ht="14">
      <c r="A41" s="146">
        <f t="shared" si="4"/>
        <v>42917</v>
      </c>
      <c r="B41" s="147">
        <v>634.44000000000005</v>
      </c>
      <c r="C41" s="147">
        <v>61.79</v>
      </c>
      <c r="D41" s="148">
        <f t="shared" si="1"/>
        <v>34.599999999999994</v>
      </c>
      <c r="E41" s="148">
        <v>8</v>
      </c>
      <c r="F41" s="156">
        <f t="shared" si="2"/>
        <v>16.130536130536129</v>
      </c>
      <c r="G41" s="149">
        <v>0</v>
      </c>
      <c r="H41" s="149">
        <v>0</v>
      </c>
      <c r="I41" s="149">
        <v>0</v>
      </c>
      <c r="J41" s="149" t="s">
        <v>48</v>
      </c>
      <c r="K41" s="149" t="s">
        <v>48</v>
      </c>
      <c r="L41" s="149" t="s">
        <v>51</v>
      </c>
      <c r="M41" s="148">
        <f t="shared" si="3"/>
        <v>0</v>
      </c>
      <c r="N41" s="150">
        <f t="shared" si="5"/>
        <v>6.08</v>
      </c>
      <c r="Q41" s="33">
        <v>0.19000000000000128</v>
      </c>
    </row>
    <row r="42" spans="1:17" ht="14">
      <c r="A42" s="146">
        <f t="shared" si="4"/>
        <v>42918</v>
      </c>
      <c r="B42" s="147">
        <v>635.46</v>
      </c>
      <c r="C42" s="147">
        <v>68.790000000000006</v>
      </c>
      <c r="D42" s="148">
        <f t="shared" si="1"/>
        <v>41.600000000000009</v>
      </c>
      <c r="E42" s="148">
        <v>7</v>
      </c>
      <c r="F42" s="156">
        <f t="shared" si="2"/>
        <v>19.393939393939398</v>
      </c>
      <c r="G42" s="149">
        <v>0</v>
      </c>
      <c r="H42" s="149">
        <v>0</v>
      </c>
      <c r="I42" s="149">
        <v>0</v>
      </c>
      <c r="J42" s="149" t="s">
        <v>48</v>
      </c>
      <c r="K42" s="149" t="s">
        <v>48</v>
      </c>
      <c r="L42" s="149" t="s">
        <v>51</v>
      </c>
      <c r="M42" s="148">
        <f t="shared" si="3"/>
        <v>0</v>
      </c>
      <c r="N42" s="150">
        <f t="shared" si="5"/>
        <v>7</v>
      </c>
      <c r="Q42" s="33">
        <v>0.11999999999999744</v>
      </c>
    </row>
    <row r="43" spans="1:17" ht="14">
      <c r="A43" s="146">
        <f t="shared" si="4"/>
        <v>42919</v>
      </c>
      <c r="B43" s="147">
        <v>637.17999999999995</v>
      </c>
      <c r="C43" s="147">
        <v>82.1</v>
      </c>
      <c r="D43" s="148">
        <f t="shared" si="1"/>
        <v>54.91</v>
      </c>
      <c r="E43" s="148">
        <v>15</v>
      </c>
      <c r="F43" s="156">
        <f t="shared" si="2"/>
        <v>25.599067599067599</v>
      </c>
      <c r="G43" s="149">
        <v>0</v>
      </c>
      <c r="H43" s="149">
        <v>0</v>
      </c>
      <c r="I43" s="149">
        <v>0</v>
      </c>
      <c r="J43" s="149" t="s">
        <v>48</v>
      </c>
      <c r="K43" s="149" t="s">
        <v>48</v>
      </c>
      <c r="L43" s="149" t="s">
        <v>51</v>
      </c>
      <c r="M43" s="148">
        <f t="shared" si="3"/>
        <v>0</v>
      </c>
      <c r="N43" s="150">
        <f t="shared" si="5"/>
        <v>13.31</v>
      </c>
      <c r="Q43" s="33">
        <v>0.12000000000000099</v>
      </c>
    </row>
    <row r="44" spans="1:17" ht="14">
      <c r="A44" s="146">
        <f t="shared" si="4"/>
        <v>42920</v>
      </c>
      <c r="B44" s="147">
        <v>637.64</v>
      </c>
      <c r="C44" s="147">
        <v>85.96</v>
      </c>
      <c r="D44" s="148">
        <f t="shared" si="1"/>
        <v>58.769999999999996</v>
      </c>
      <c r="E44" s="148">
        <v>1</v>
      </c>
      <c r="F44" s="156">
        <f t="shared" si="2"/>
        <v>27.398601398601397</v>
      </c>
      <c r="G44" s="149">
        <v>0</v>
      </c>
      <c r="H44" s="149">
        <v>0</v>
      </c>
      <c r="I44" s="149">
        <v>0</v>
      </c>
      <c r="J44" s="149" t="s">
        <v>48</v>
      </c>
      <c r="K44" s="149" t="s">
        <v>48</v>
      </c>
      <c r="L44" s="149" t="s">
        <v>51</v>
      </c>
      <c r="M44" s="148">
        <f t="shared" si="3"/>
        <v>0</v>
      </c>
      <c r="N44" s="150">
        <f t="shared" si="5"/>
        <v>3.86</v>
      </c>
      <c r="Q44" s="33">
        <v>7.0000000000000284E-2</v>
      </c>
    </row>
    <row r="45" spans="1:17" ht="14">
      <c r="A45" s="146">
        <f t="shared" si="4"/>
        <v>42921</v>
      </c>
      <c r="B45" s="147">
        <v>638.12</v>
      </c>
      <c r="C45" s="147">
        <v>90.09</v>
      </c>
      <c r="D45" s="148">
        <f t="shared" si="1"/>
        <v>62.900000000000006</v>
      </c>
      <c r="E45" s="148">
        <v>0</v>
      </c>
      <c r="F45" s="156">
        <f t="shared" si="2"/>
        <v>29.324009324009324</v>
      </c>
      <c r="G45" s="149">
        <v>0</v>
      </c>
      <c r="H45" s="149">
        <v>0</v>
      </c>
      <c r="I45" s="149">
        <v>0</v>
      </c>
      <c r="J45" s="149" t="s">
        <v>48</v>
      </c>
      <c r="K45" s="149" t="s">
        <v>48</v>
      </c>
      <c r="L45" s="149" t="s">
        <v>51</v>
      </c>
      <c r="M45" s="148">
        <f t="shared" si="3"/>
        <v>0</v>
      </c>
      <c r="N45" s="150">
        <f t="shared" si="5"/>
        <v>4.13</v>
      </c>
      <c r="Q45" s="33">
        <v>0</v>
      </c>
    </row>
    <row r="46" spans="1:17" ht="14">
      <c r="A46" s="146">
        <f t="shared" si="4"/>
        <v>42922</v>
      </c>
      <c r="B46" s="147">
        <v>638.57000000000005</v>
      </c>
      <c r="C46" s="147">
        <v>94.1</v>
      </c>
      <c r="D46" s="148">
        <f t="shared" si="1"/>
        <v>66.91</v>
      </c>
      <c r="E46" s="148">
        <v>1</v>
      </c>
      <c r="F46" s="156">
        <f t="shared" si="2"/>
        <v>31.193473193473192</v>
      </c>
      <c r="G46" s="149">
        <v>0</v>
      </c>
      <c r="H46" s="149">
        <v>0</v>
      </c>
      <c r="I46" s="149">
        <v>0</v>
      </c>
      <c r="J46" s="149" t="s">
        <v>48</v>
      </c>
      <c r="K46" s="149" t="s">
        <v>48</v>
      </c>
      <c r="L46" s="149" t="s">
        <v>51</v>
      </c>
      <c r="M46" s="148">
        <f t="shared" si="3"/>
        <v>0</v>
      </c>
      <c r="N46" s="150">
        <f t="shared" si="5"/>
        <v>4.01</v>
      </c>
      <c r="Q46" s="33">
        <v>5.9999999999998721E-2</v>
      </c>
    </row>
    <row r="47" spans="1:17" ht="14">
      <c r="A47" s="146">
        <f t="shared" si="4"/>
        <v>42923</v>
      </c>
      <c r="B47" s="147">
        <v>638.87</v>
      </c>
      <c r="C47" s="147">
        <v>96.87</v>
      </c>
      <c r="D47" s="148">
        <f t="shared" si="1"/>
        <v>69.680000000000007</v>
      </c>
      <c r="E47" s="148">
        <v>0</v>
      </c>
      <c r="F47" s="156">
        <f t="shared" si="2"/>
        <v>32.484848484848492</v>
      </c>
      <c r="G47" s="149">
        <v>0</v>
      </c>
      <c r="H47" s="149">
        <v>0</v>
      </c>
      <c r="I47" s="149">
        <v>0</v>
      </c>
      <c r="J47" s="149" t="s">
        <v>48</v>
      </c>
      <c r="K47" s="149" t="s">
        <v>48</v>
      </c>
      <c r="L47" s="149" t="s">
        <v>51</v>
      </c>
      <c r="M47" s="148">
        <f t="shared" si="3"/>
        <v>0</v>
      </c>
      <c r="N47" s="150">
        <f t="shared" si="5"/>
        <v>2.77</v>
      </c>
      <c r="Q47" s="33">
        <v>0</v>
      </c>
    </row>
    <row r="48" spans="1:17" ht="14">
      <c r="A48" s="146">
        <f t="shared" si="4"/>
        <v>42924</v>
      </c>
      <c r="B48" s="147">
        <v>639.23</v>
      </c>
      <c r="C48" s="147">
        <v>100.19</v>
      </c>
      <c r="D48" s="148">
        <f t="shared" si="1"/>
        <v>73</v>
      </c>
      <c r="E48" s="148">
        <v>0</v>
      </c>
      <c r="F48" s="156">
        <f t="shared" si="2"/>
        <v>34.032634032634036</v>
      </c>
      <c r="G48" s="149">
        <v>0</v>
      </c>
      <c r="H48" s="149">
        <v>0</v>
      </c>
      <c r="I48" s="149">
        <v>0</v>
      </c>
      <c r="J48" s="149" t="s">
        <v>48</v>
      </c>
      <c r="K48" s="149" t="s">
        <v>48</v>
      </c>
      <c r="L48" s="149" t="s">
        <v>51</v>
      </c>
      <c r="M48" s="148">
        <f t="shared" si="3"/>
        <v>0</v>
      </c>
      <c r="N48" s="150">
        <f t="shared" si="5"/>
        <v>3.32</v>
      </c>
      <c r="Q48" s="33">
        <v>6.0000000000002274E-2</v>
      </c>
    </row>
    <row r="49" spans="1:17" ht="14">
      <c r="A49" s="146">
        <f t="shared" si="4"/>
        <v>42925</v>
      </c>
      <c r="B49" s="147">
        <v>639.46</v>
      </c>
      <c r="C49" s="147">
        <v>102.46</v>
      </c>
      <c r="D49" s="148">
        <f t="shared" si="1"/>
        <v>75.27</v>
      </c>
      <c r="E49" s="148">
        <v>0</v>
      </c>
      <c r="F49" s="156">
        <f t="shared" si="2"/>
        <v>35.090909090909086</v>
      </c>
      <c r="G49" s="149">
        <v>0</v>
      </c>
      <c r="H49" s="149">
        <v>0</v>
      </c>
      <c r="I49" s="149">
        <v>0</v>
      </c>
      <c r="J49" s="149" t="s">
        <v>48</v>
      </c>
      <c r="K49" s="149" t="s">
        <v>48</v>
      </c>
      <c r="L49" s="149" t="s">
        <v>51</v>
      </c>
      <c r="M49" s="148">
        <f t="shared" si="3"/>
        <v>0</v>
      </c>
      <c r="N49" s="150">
        <f t="shared" si="5"/>
        <v>2.27</v>
      </c>
      <c r="Q49" s="33">
        <v>5.9999999999998721E-2</v>
      </c>
    </row>
    <row r="50" spans="1:17" ht="14">
      <c r="A50" s="146">
        <f t="shared" si="4"/>
        <v>42926</v>
      </c>
      <c r="B50" s="147">
        <v>639.62</v>
      </c>
      <c r="C50" s="147">
        <v>104.02</v>
      </c>
      <c r="D50" s="148">
        <f t="shared" si="1"/>
        <v>76.83</v>
      </c>
      <c r="E50" s="148">
        <v>0</v>
      </c>
      <c r="F50" s="156">
        <f t="shared" si="2"/>
        <v>35.818181818181813</v>
      </c>
      <c r="G50" s="149">
        <v>0</v>
      </c>
      <c r="H50" s="149">
        <v>0</v>
      </c>
      <c r="I50" s="149">
        <v>0</v>
      </c>
      <c r="J50" s="149" t="s">
        <v>48</v>
      </c>
      <c r="K50" s="149" t="s">
        <v>48</v>
      </c>
      <c r="L50" s="149" t="s">
        <v>51</v>
      </c>
      <c r="M50" s="148">
        <f t="shared" si="3"/>
        <v>0</v>
      </c>
      <c r="N50" s="150">
        <f t="shared" si="5"/>
        <v>1.56</v>
      </c>
      <c r="Q50" s="33">
        <v>0</v>
      </c>
    </row>
    <row r="51" spans="1:17" ht="14">
      <c r="A51" s="146">
        <f t="shared" si="4"/>
        <v>42927</v>
      </c>
      <c r="B51" s="147">
        <v>639.73</v>
      </c>
      <c r="C51" s="147">
        <v>105.1</v>
      </c>
      <c r="D51" s="148">
        <f t="shared" si="1"/>
        <v>77.91</v>
      </c>
      <c r="E51" s="148">
        <v>0</v>
      </c>
      <c r="F51" s="156">
        <f t="shared" si="2"/>
        <v>36.32167832167832</v>
      </c>
      <c r="G51" s="149">
        <v>0</v>
      </c>
      <c r="H51" s="149">
        <v>0</v>
      </c>
      <c r="I51" s="149">
        <v>0</v>
      </c>
      <c r="J51" s="149" t="s">
        <v>48</v>
      </c>
      <c r="K51" s="149" t="s">
        <v>48</v>
      </c>
      <c r="L51" s="149" t="s">
        <v>51</v>
      </c>
      <c r="M51" s="148">
        <f t="shared" si="3"/>
        <v>0</v>
      </c>
      <c r="N51" s="150">
        <f t="shared" si="5"/>
        <v>1.08</v>
      </c>
      <c r="Q51" s="33">
        <v>6.0000000000002274E-2</v>
      </c>
    </row>
    <row r="52" spans="1:17" ht="14">
      <c r="A52" s="146">
        <f t="shared" si="4"/>
        <v>42928</v>
      </c>
      <c r="B52" s="147">
        <v>639.91</v>
      </c>
      <c r="C52" s="147">
        <v>106.78</v>
      </c>
      <c r="D52" s="148">
        <f t="shared" si="1"/>
        <v>79.59</v>
      </c>
      <c r="E52" s="148">
        <v>5</v>
      </c>
      <c r="F52" s="156">
        <f t="shared" si="2"/>
        <v>37.104895104895107</v>
      </c>
      <c r="G52" s="149">
        <v>0</v>
      </c>
      <c r="H52" s="149">
        <v>0</v>
      </c>
      <c r="I52" s="149">
        <v>0</v>
      </c>
      <c r="J52" s="149" t="s">
        <v>48</v>
      </c>
      <c r="K52" s="149" t="s">
        <v>48</v>
      </c>
      <c r="L52" s="149" t="s">
        <v>51</v>
      </c>
      <c r="M52" s="148">
        <f t="shared" si="3"/>
        <v>0</v>
      </c>
      <c r="N52" s="150">
        <f t="shared" si="5"/>
        <v>1.68</v>
      </c>
      <c r="Q52" s="33">
        <v>0.25</v>
      </c>
    </row>
    <row r="53" spans="1:17" ht="14">
      <c r="A53" s="146">
        <f t="shared" si="4"/>
        <v>42929</v>
      </c>
      <c r="B53" s="147">
        <v>640.03</v>
      </c>
      <c r="C53" s="147">
        <v>108.1</v>
      </c>
      <c r="D53" s="148">
        <f t="shared" si="1"/>
        <v>80.91</v>
      </c>
      <c r="E53" s="148">
        <v>1</v>
      </c>
      <c r="F53" s="156">
        <f t="shared" si="2"/>
        <v>37.72027972027972</v>
      </c>
      <c r="G53" s="149">
        <v>0</v>
      </c>
      <c r="H53" s="149">
        <v>0</v>
      </c>
      <c r="I53" s="149">
        <v>0</v>
      </c>
      <c r="J53" s="149" t="s">
        <v>48</v>
      </c>
      <c r="K53" s="149" t="s">
        <v>48</v>
      </c>
      <c r="L53" s="149" t="s">
        <v>51</v>
      </c>
      <c r="M53" s="148">
        <f t="shared" si="3"/>
        <v>0</v>
      </c>
      <c r="N53" s="150">
        <f t="shared" si="5"/>
        <v>1.32</v>
      </c>
      <c r="Q53" s="33">
        <v>0.25</v>
      </c>
    </row>
    <row r="54" spans="1:17" ht="14">
      <c r="A54" s="146">
        <f t="shared" si="4"/>
        <v>42930</v>
      </c>
      <c r="B54" s="147">
        <v>640.79999999999995</v>
      </c>
      <c r="C54" s="147">
        <v>116.11</v>
      </c>
      <c r="D54" s="148">
        <f t="shared" si="1"/>
        <v>88.92</v>
      </c>
      <c r="E54" s="148">
        <v>43</v>
      </c>
      <c r="F54" s="156">
        <f t="shared" si="2"/>
        <v>41.454545454545453</v>
      </c>
      <c r="G54" s="149">
        <v>0</v>
      </c>
      <c r="H54" s="149">
        <v>0</v>
      </c>
      <c r="I54" s="149">
        <v>0</v>
      </c>
      <c r="J54" s="149" t="s">
        <v>48</v>
      </c>
      <c r="K54" s="149" t="s">
        <v>48</v>
      </c>
      <c r="L54" s="149" t="s">
        <v>51</v>
      </c>
      <c r="M54" s="148">
        <f t="shared" si="3"/>
        <v>0</v>
      </c>
      <c r="N54" s="150">
        <f t="shared" si="5"/>
        <v>8.01</v>
      </c>
      <c r="Q54" s="33">
        <v>0.18999999999999773</v>
      </c>
    </row>
    <row r="55" spans="1:17" ht="14">
      <c r="A55" s="146">
        <f t="shared" si="4"/>
        <v>42931</v>
      </c>
      <c r="B55" s="147">
        <v>643.38</v>
      </c>
      <c r="C55" s="147">
        <v>146.32</v>
      </c>
      <c r="D55" s="148">
        <f t="shared" si="1"/>
        <v>119.13</v>
      </c>
      <c r="E55" s="148">
        <v>58</v>
      </c>
      <c r="F55" s="156">
        <f t="shared" si="2"/>
        <v>55.538461538461533</v>
      </c>
      <c r="G55" s="149">
        <v>0</v>
      </c>
      <c r="H55" s="149">
        <v>0</v>
      </c>
      <c r="I55" s="149">
        <v>0</v>
      </c>
      <c r="J55" s="149" t="s">
        <v>48</v>
      </c>
      <c r="K55" s="149" t="s">
        <v>48</v>
      </c>
      <c r="L55" s="149" t="s">
        <v>51</v>
      </c>
      <c r="M55" s="148">
        <f t="shared" si="3"/>
        <v>0</v>
      </c>
      <c r="N55" s="150">
        <f t="shared" si="5"/>
        <v>30.21</v>
      </c>
      <c r="Q55" s="33">
        <v>0.12999999999999901</v>
      </c>
    </row>
    <row r="56" spans="1:17" ht="14">
      <c r="A56" s="146">
        <f t="shared" si="4"/>
        <v>42932</v>
      </c>
      <c r="B56" s="147">
        <v>645.17999999999995</v>
      </c>
      <c r="C56" s="147">
        <v>170.69</v>
      </c>
      <c r="D56" s="148">
        <f t="shared" si="1"/>
        <v>143.5</v>
      </c>
      <c r="E56" s="148">
        <v>25</v>
      </c>
      <c r="F56" s="156">
        <f t="shared" si="2"/>
        <v>66.899766899766902</v>
      </c>
      <c r="G56" s="149">
        <v>0</v>
      </c>
      <c r="H56" s="149">
        <v>0</v>
      </c>
      <c r="I56" s="149">
        <v>0</v>
      </c>
      <c r="J56" s="149" t="s">
        <v>48</v>
      </c>
      <c r="K56" s="149" t="s">
        <v>48</v>
      </c>
      <c r="L56" s="149" t="s">
        <v>51</v>
      </c>
      <c r="M56" s="148">
        <f t="shared" si="3"/>
        <v>0</v>
      </c>
      <c r="N56" s="150">
        <f t="shared" si="5"/>
        <v>24.37</v>
      </c>
      <c r="Q56" s="33">
        <v>6.0000000000002274E-2</v>
      </c>
    </row>
    <row r="57" spans="1:17" ht="14">
      <c r="A57" s="146">
        <f t="shared" si="4"/>
        <v>42933</v>
      </c>
      <c r="B57" s="147">
        <v>646.1</v>
      </c>
      <c r="C57" s="147">
        <v>183.88</v>
      </c>
      <c r="D57" s="148">
        <f t="shared" si="1"/>
        <v>156.69</v>
      </c>
      <c r="E57" s="148">
        <v>9</v>
      </c>
      <c r="F57" s="156">
        <f t="shared" si="2"/>
        <v>73.048951048951054</v>
      </c>
      <c r="G57" s="149">
        <v>0</v>
      </c>
      <c r="H57" s="149">
        <v>450</v>
      </c>
      <c r="I57" s="149">
        <v>0</v>
      </c>
      <c r="J57" s="149" t="s">
        <v>48</v>
      </c>
      <c r="K57" s="149" t="s">
        <v>48</v>
      </c>
      <c r="L57" s="149" t="s">
        <v>51</v>
      </c>
      <c r="M57" s="148">
        <f t="shared" si="3"/>
        <v>450</v>
      </c>
      <c r="N57" s="150">
        <f t="shared" si="5"/>
        <v>14.29</v>
      </c>
      <c r="Q57" s="33">
        <v>0.12999999999999901</v>
      </c>
    </row>
    <row r="58" spans="1:17" ht="14">
      <c r="A58" s="146">
        <f t="shared" si="4"/>
        <v>42934</v>
      </c>
      <c r="B58" s="147">
        <v>646.82000000000005</v>
      </c>
      <c r="C58" s="147">
        <v>195.41</v>
      </c>
      <c r="D58" s="148">
        <f t="shared" si="1"/>
        <v>168.22</v>
      </c>
      <c r="E58" s="148">
        <v>16</v>
      </c>
      <c r="F58" s="156">
        <f t="shared" si="2"/>
        <v>78.424242424242422</v>
      </c>
      <c r="G58" s="149">
        <v>0</v>
      </c>
      <c r="H58" s="149">
        <v>550</v>
      </c>
      <c r="I58" s="149">
        <v>0</v>
      </c>
      <c r="J58" s="149" t="s">
        <v>48</v>
      </c>
      <c r="K58" s="149" t="s">
        <v>48</v>
      </c>
      <c r="L58" s="149" t="s">
        <v>51</v>
      </c>
      <c r="M58" s="148">
        <f t="shared" si="3"/>
        <v>550</v>
      </c>
      <c r="N58" s="150">
        <f t="shared" si="5"/>
        <v>12.88</v>
      </c>
      <c r="Q58" s="33">
        <v>1.0899999999999999</v>
      </c>
    </row>
    <row r="59" spans="1:17" ht="14">
      <c r="A59" s="146">
        <f t="shared" si="4"/>
        <v>42935</v>
      </c>
      <c r="B59" s="147">
        <v>647.41999999999996</v>
      </c>
      <c r="C59" s="147">
        <v>205.09</v>
      </c>
      <c r="D59" s="148">
        <f t="shared" si="1"/>
        <v>177.9</v>
      </c>
      <c r="E59" s="148">
        <v>20</v>
      </c>
      <c r="F59" s="156">
        <f t="shared" si="2"/>
        <v>82.937062937062947</v>
      </c>
      <c r="G59" s="149">
        <v>300</v>
      </c>
      <c r="H59" s="149">
        <v>550</v>
      </c>
      <c r="I59" s="149">
        <v>0</v>
      </c>
      <c r="J59" s="149" t="s">
        <v>48</v>
      </c>
      <c r="K59" s="149" t="s">
        <v>48</v>
      </c>
      <c r="L59" s="149" t="s">
        <v>51</v>
      </c>
      <c r="M59" s="148">
        <f t="shared" si="3"/>
        <v>850</v>
      </c>
      <c r="N59" s="150">
        <f t="shared" si="5"/>
        <v>11.76</v>
      </c>
      <c r="Q59" s="33">
        <v>1.1499999999999986</v>
      </c>
    </row>
    <row r="60" spans="1:17" ht="14">
      <c r="A60" s="146">
        <f t="shared" si="4"/>
        <v>42936</v>
      </c>
      <c r="B60" s="147">
        <v>647.78</v>
      </c>
      <c r="C60" s="147">
        <v>211.07</v>
      </c>
      <c r="D60" s="148">
        <f t="shared" si="1"/>
        <v>183.88</v>
      </c>
      <c r="E60" s="148">
        <v>12</v>
      </c>
      <c r="F60" s="156">
        <f t="shared" si="2"/>
        <v>85.724941724941729</v>
      </c>
      <c r="G60" s="149">
        <v>300</v>
      </c>
      <c r="H60" s="149">
        <v>550</v>
      </c>
      <c r="I60" s="149">
        <v>0</v>
      </c>
      <c r="J60" s="149" t="s">
        <v>48</v>
      </c>
      <c r="K60" s="149" t="s">
        <v>48</v>
      </c>
      <c r="L60" s="149" t="s">
        <v>51</v>
      </c>
      <c r="M60" s="148">
        <f t="shared" si="3"/>
        <v>850</v>
      </c>
      <c r="N60" s="150">
        <f t="shared" si="5"/>
        <v>8.06</v>
      </c>
      <c r="Q60" s="33">
        <v>2.3200000000000003</v>
      </c>
    </row>
    <row r="61" spans="1:17" ht="14">
      <c r="A61" s="146">
        <f t="shared" si="4"/>
        <v>42937</v>
      </c>
      <c r="B61" s="147">
        <v>648.45000000000005</v>
      </c>
      <c r="C61" s="147">
        <v>222.38</v>
      </c>
      <c r="D61" s="148">
        <f t="shared" si="1"/>
        <v>195.19</v>
      </c>
      <c r="E61" s="148">
        <v>38</v>
      </c>
      <c r="F61" s="156">
        <f t="shared" si="2"/>
        <v>90.997668997668995</v>
      </c>
      <c r="G61" s="193">
        <v>300</v>
      </c>
      <c r="H61" s="149">
        <v>550</v>
      </c>
      <c r="I61" s="149">
        <v>0</v>
      </c>
      <c r="J61" s="149" t="s">
        <v>48</v>
      </c>
      <c r="K61" s="149" t="s">
        <v>48</v>
      </c>
      <c r="L61" s="149" t="s">
        <v>51</v>
      </c>
      <c r="M61" s="148">
        <f t="shared" ref="M61:M75" si="6">G62+H61+I61</f>
        <v>6940</v>
      </c>
      <c r="N61" s="150">
        <f t="shared" si="5"/>
        <v>28.29</v>
      </c>
      <c r="Q61" s="33">
        <v>6.7600000000000051</v>
      </c>
    </row>
    <row r="62" spans="1:17" ht="14">
      <c r="A62" s="146">
        <f t="shared" si="4"/>
        <v>42938</v>
      </c>
      <c r="B62" s="147">
        <v>648.64</v>
      </c>
      <c r="C62" s="147">
        <v>225.89</v>
      </c>
      <c r="D62" s="148">
        <f t="shared" si="1"/>
        <v>198.7</v>
      </c>
      <c r="E62" s="148">
        <v>27</v>
      </c>
      <c r="F62" s="156">
        <f t="shared" si="2"/>
        <v>92.634032634032621</v>
      </c>
      <c r="G62" s="149">
        <v>6390</v>
      </c>
      <c r="H62" s="149">
        <v>550</v>
      </c>
      <c r="I62" s="149">
        <v>0</v>
      </c>
      <c r="J62" s="149" t="s">
        <v>48</v>
      </c>
      <c r="K62" s="149" t="s">
        <v>48</v>
      </c>
      <c r="L62" s="149" t="s">
        <v>51</v>
      </c>
      <c r="M62" s="148">
        <f t="shared" si="6"/>
        <v>5995</v>
      </c>
      <c r="N62" s="150">
        <f t="shared" si="5"/>
        <v>18.18</v>
      </c>
      <c r="Q62" s="33">
        <v>10.36</v>
      </c>
    </row>
    <row r="63" spans="1:17" ht="14">
      <c r="A63" s="146">
        <f t="shared" si="4"/>
        <v>42939</v>
      </c>
      <c r="B63" s="147">
        <v>648.5</v>
      </c>
      <c r="C63" s="147">
        <v>223.43</v>
      </c>
      <c r="D63" s="148">
        <f t="shared" si="1"/>
        <v>196.24</v>
      </c>
      <c r="E63" s="148">
        <v>12</v>
      </c>
      <c r="F63" s="156">
        <f t="shared" si="2"/>
        <v>91.487179487179489</v>
      </c>
      <c r="G63" s="149">
        <v>5445</v>
      </c>
      <c r="H63" s="149">
        <v>550</v>
      </c>
      <c r="I63" s="149">
        <v>0</v>
      </c>
      <c r="J63" s="149" t="s">
        <v>48</v>
      </c>
      <c r="K63" s="149" t="s">
        <v>48</v>
      </c>
      <c r="L63" s="149" t="s">
        <v>51</v>
      </c>
      <c r="M63" s="148">
        <f t="shared" si="6"/>
        <v>5995</v>
      </c>
      <c r="N63" s="150">
        <f t="shared" si="5"/>
        <v>12.21</v>
      </c>
      <c r="Q63" s="33">
        <v>7.07</v>
      </c>
    </row>
    <row r="64" spans="1:17" ht="14">
      <c r="A64" s="146">
        <f t="shared" si="4"/>
        <v>42940</v>
      </c>
      <c r="B64" s="147">
        <v>648.77</v>
      </c>
      <c r="C64" s="147">
        <v>228.2</v>
      </c>
      <c r="D64" s="148">
        <f t="shared" si="1"/>
        <v>201.01</v>
      </c>
      <c r="E64" s="148">
        <v>9</v>
      </c>
      <c r="F64" s="156">
        <f t="shared" si="2"/>
        <v>93.710955710955702</v>
      </c>
      <c r="G64" s="149">
        <v>5445</v>
      </c>
      <c r="H64" s="149">
        <v>530</v>
      </c>
      <c r="I64" s="149">
        <v>0</v>
      </c>
      <c r="J64" s="149" t="s">
        <v>48</v>
      </c>
      <c r="K64" s="149" t="s">
        <v>48</v>
      </c>
      <c r="L64" s="149" t="s">
        <v>51</v>
      </c>
      <c r="M64" s="148">
        <f t="shared" si="6"/>
        <v>2888</v>
      </c>
      <c r="N64" s="150">
        <f t="shared" si="5"/>
        <v>11.84</v>
      </c>
      <c r="Q64" s="33">
        <v>3.3299999999999983</v>
      </c>
    </row>
    <row r="65" spans="1:17" ht="14">
      <c r="A65" s="146">
        <f t="shared" si="4"/>
        <v>42941</v>
      </c>
      <c r="B65" s="147">
        <v>648.86</v>
      </c>
      <c r="C65" s="147">
        <v>229.80099999999999</v>
      </c>
      <c r="D65" s="148">
        <f t="shared" si="1"/>
        <v>202.61099999999999</v>
      </c>
      <c r="E65" s="148">
        <v>1</v>
      </c>
      <c r="F65" s="156">
        <f t="shared" si="2"/>
        <v>94.457342657342664</v>
      </c>
      <c r="G65" s="149">
        <v>2358</v>
      </c>
      <c r="H65" s="149">
        <v>550</v>
      </c>
      <c r="I65" s="149">
        <v>0</v>
      </c>
      <c r="J65" s="149" t="s">
        <v>48</v>
      </c>
      <c r="K65" s="149" t="s">
        <v>48</v>
      </c>
      <c r="L65" s="149" t="s">
        <v>51</v>
      </c>
      <c r="M65" s="148">
        <f t="shared" si="6"/>
        <v>2908</v>
      </c>
      <c r="N65" s="150">
        <f t="shared" si="5"/>
        <v>8.7200000000000006</v>
      </c>
      <c r="Q65" s="33">
        <v>3.8999999999999986</v>
      </c>
    </row>
    <row r="66" spans="1:17" ht="14">
      <c r="A66" s="146">
        <f t="shared" si="4"/>
        <v>42942</v>
      </c>
      <c r="B66" s="147">
        <v>649.04</v>
      </c>
      <c r="C66" s="147">
        <v>233.06</v>
      </c>
      <c r="D66" s="148">
        <f t="shared" si="1"/>
        <v>205.87</v>
      </c>
      <c r="E66" s="148">
        <v>3</v>
      </c>
      <c r="F66" s="156">
        <f t="shared" si="2"/>
        <v>95.976689976689983</v>
      </c>
      <c r="G66" s="149">
        <v>2358</v>
      </c>
      <c r="H66" s="149">
        <v>550</v>
      </c>
      <c r="I66" s="149">
        <v>0</v>
      </c>
      <c r="J66" s="149" t="s">
        <v>48</v>
      </c>
      <c r="K66" s="149" t="s">
        <v>48</v>
      </c>
      <c r="L66" s="149" t="s">
        <v>51</v>
      </c>
      <c r="M66" s="148">
        <f t="shared" si="6"/>
        <v>2608</v>
      </c>
      <c r="N66" s="150">
        <f t="shared" si="5"/>
        <v>9.64</v>
      </c>
      <c r="Q66" s="33">
        <v>3.2800000000000011</v>
      </c>
    </row>
    <row r="67" spans="1:17" ht="14">
      <c r="A67" s="146">
        <f t="shared" si="4"/>
        <v>42943</v>
      </c>
      <c r="B67" s="147">
        <v>649.02</v>
      </c>
      <c r="C67" s="147">
        <v>232.7</v>
      </c>
      <c r="D67" s="148">
        <f t="shared" si="1"/>
        <v>205.51</v>
      </c>
      <c r="E67" s="148">
        <v>2</v>
      </c>
      <c r="F67" s="156">
        <f t="shared" si="2"/>
        <v>95.808857808857809</v>
      </c>
      <c r="G67" s="149">
        <v>2058</v>
      </c>
      <c r="H67" s="149">
        <v>550</v>
      </c>
      <c r="I67" s="149">
        <v>0</v>
      </c>
      <c r="J67" s="149" t="s">
        <v>48</v>
      </c>
      <c r="K67" s="149" t="s">
        <v>48</v>
      </c>
      <c r="L67" s="149" t="s">
        <v>51</v>
      </c>
      <c r="M67" s="148">
        <f t="shared" si="6"/>
        <v>1879</v>
      </c>
      <c r="N67" s="150">
        <f t="shared" si="5"/>
        <v>4.24</v>
      </c>
      <c r="Q67" s="33">
        <v>5.0799999999999983</v>
      </c>
    </row>
    <row r="68" spans="1:17" ht="14">
      <c r="A68" s="146">
        <f t="shared" si="4"/>
        <v>42944</v>
      </c>
      <c r="B68" s="147">
        <v>649.17999999999995</v>
      </c>
      <c r="C68" s="147">
        <v>235.59</v>
      </c>
      <c r="D68" s="148">
        <f t="shared" si="1"/>
        <v>208.4</v>
      </c>
      <c r="E68" s="148">
        <v>6</v>
      </c>
      <c r="F68" s="156">
        <f t="shared" si="2"/>
        <v>97.156177156177165</v>
      </c>
      <c r="G68" s="149">
        <v>1329</v>
      </c>
      <c r="H68" s="149">
        <v>550</v>
      </c>
      <c r="I68" s="149">
        <v>0</v>
      </c>
      <c r="J68" s="149" t="s">
        <v>48</v>
      </c>
      <c r="K68" s="149" t="s">
        <v>48</v>
      </c>
      <c r="L68" s="149" t="s">
        <v>51</v>
      </c>
      <c r="M68" s="148">
        <f t="shared" si="6"/>
        <v>5995</v>
      </c>
      <c r="N68" s="150">
        <f t="shared" si="5"/>
        <v>17.559999999999999</v>
      </c>
      <c r="Q68" s="33">
        <v>3.8211499999999989</v>
      </c>
    </row>
    <row r="69" spans="1:17" ht="14">
      <c r="A69" s="146">
        <f t="shared" si="4"/>
        <v>42945</v>
      </c>
      <c r="B69" s="147">
        <v>649.23</v>
      </c>
      <c r="C69" s="147">
        <v>236.53</v>
      </c>
      <c r="D69" s="148">
        <f t="shared" si="1"/>
        <v>209.34</v>
      </c>
      <c r="E69" s="148">
        <v>7</v>
      </c>
      <c r="F69" s="156">
        <f t="shared" si="2"/>
        <v>97.5944055944056</v>
      </c>
      <c r="G69" s="149">
        <v>5445</v>
      </c>
      <c r="H69" s="149">
        <v>550</v>
      </c>
      <c r="I69" s="149">
        <v>0</v>
      </c>
      <c r="J69" s="149" t="s">
        <v>48</v>
      </c>
      <c r="K69" s="149" t="s">
        <v>48</v>
      </c>
      <c r="L69" s="149" t="s">
        <v>51</v>
      </c>
      <c r="M69" s="148">
        <f t="shared" si="6"/>
        <v>3054</v>
      </c>
      <c r="N69" s="150">
        <f t="shared" si="5"/>
        <v>8.41</v>
      </c>
      <c r="Q69" s="33">
        <v>9.4911500000000011</v>
      </c>
    </row>
    <row r="70" spans="1:17" ht="14">
      <c r="A70" s="146">
        <f t="shared" si="4"/>
        <v>42946</v>
      </c>
      <c r="B70" s="147">
        <v>649.26</v>
      </c>
      <c r="C70" s="147">
        <v>237.1</v>
      </c>
      <c r="D70" s="148">
        <f t="shared" si="1"/>
        <v>209.91</v>
      </c>
      <c r="E70" s="148">
        <v>6</v>
      </c>
      <c r="F70" s="156">
        <f t="shared" si="2"/>
        <v>97.860139860139867</v>
      </c>
      <c r="G70" s="149">
        <v>2504</v>
      </c>
      <c r="H70" s="149">
        <v>550</v>
      </c>
      <c r="I70" s="149">
        <v>0</v>
      </c>
      <c r="J70" s="149" t="s">
        <v>48</v>
      </c>
      <c r="K70" s="149" t="s">
        <v>48</v>
      </c>
      <c r="L70" s="149" t="s">
        <v>51</v>
      </c>
      <c r="M70" s="148">
        <f t="shared" si="6"/>
        <v>1957</v>
      </c>
      <c r="N70" s="150">
        <f t="shared" si="5"/>
        <v>5.36</v>
      </c>
      <c r="Q70" s="33">
        <v>11.901149999999998</v>
      </c>
    </row>
    <row r="71" spans="1:17" ht="14">
      <c r="A71" s="146">
        <f t="shared" si="4"/>
        <v>42947</v>
      </c>
      <c r="B71" s="147">
        <v>649.29</v>
      </c>
      <c r="C71" s="147">
        <v>237.67</v>
      </c>
      <c r="D71" s="148">
        <f t="shared" si="1"/>
        <v>210.48</v>
      </c>
      <c r="E71" s="148">
        <v>4</v>
      </c>
      <c r="F71" s="156">
        <f t="shared" si="2"/>
        <v>98.12587412587412</v>
      </c>
      <c r="G71" s="149">
        <v>1407</v>
      </c>
      <c r="H71" s="149">
        <v>550</v>
      </c>
      <c r="I71" s="149">
        <v>0</v>
      </c>
      <c r="J71" s="149" t="s">
        <v>48</v>
      </c>
      <c r="K71" s="149" t="s">
        <v>48</v>
      </c>
      <c r="L71" s="149" t="s">
        <v>51</v>
      </c>
      <c r="M71" s="148">
        <f t="shared" si="6"/>
        <v>1957</v>
      </c>
      <c r="N71" s="150">
        <f t="shared" si="5"/>
        <v>5.36</v>
      </c>
      <c r="Q71" s="33">
        <v>9.701150000000009</v>
      </c>
    </row>
    <row r="72" spans="1:17" ht="14">
      <c r="A72" s="146">
        <f t="shared" si="4"/>
        <v>42948</v>
      </c>
      <c r="B72" s="147">
        <v>649.32000000000005</v>
      </c>
      <c r="C72" s="147">
        <v>238.25</v>
      </c>
      <c r="D72" s="148">
        <f t="shared" si="1"/>
        <v>211.06</v>
      </c>
      <c r="E72" s="148">
        <v>5</v>
      </c>
      <c r="F72" s="156">
        <f t="shared" si="2"/>
        <v>98.396270396270396</v>
      </c>
      <c r="G72" s="149">
        <v>1407</v>
      </c>
      <c r="H72" s="149">
        <v>550</v>
      </c>
      <c r="I72" s="149">
        <v>0</v>
      </c>
      <c r="J72" s="149" t="s">
        <v>48</v>
      </c>
      <c r="K72" s="149" t="s">
        <v>48</v>
      </c>
      <c r="L72" s="149" t="s">
        <v>51</v>
      </c>
      <c r="M72" s="148">
        <f t="shared" si="6"/>
        <v>1657</v>
      </c>
      <c r="N72" s="150">
        <f t="shared" si="5"/>
        <v>4.63</v>
      </c>
      <c r="Q72" s="33">
        <v>5.083499999999999</v>
      </c>
    </row>
    <row r="73" spans="1:17" ht="14">
      <c r="A73" s="146">
        <f t="shared" si="4"/>
        <v>42949</v>
      </c>
      <c r="B73" s="147">
        <v>649.32000000000005</v>
      </c>
      <c r="C73" s="147">
        <v>238.25</v>
      </c>
      <c r="D73" s="148">
        <f t="shared" si="1"/>
        <v>211.06</v>
      </c>
      <c r="E73" s="148">
        <v>4</v>
      </c>
      <c r="F73" s="156">
        <f t="shared" si="2"/>
        <v>98.396270396270396</v>
      </c>
      <c r="G73" s="149">
        <v>1107</v>
      </c>
      <c r="H73" s="149">
        <v>550</v>
      </c>
      <c r="I73" s="149">
        <v>0</v>
      </c>
      <c r="J73" s="149" t="s">
        <v>48</v>
      </c>
      <c r="K73" s="149" t="s">
        <v>48</v>
      </c>
      <c r="L73" s="149" t="s">
        <v>51</v>
      </c>
      <c r="M73" s="148">
        <f t="shared" si="6"/>
        <v>1657</v>
      </c>
      <c r="N73" s="150">
        <f t="shared" si="5"/>
        <v>4.05</v>
      </c>
      <c r="Q73" s="33">
        <v>3.3834999999999966</v>
      </c>
    </row>
    <row r="74" spans="1:17" ht="14">
      <c r="A74" s="146">
        <f t="shared" si="4"/>
        <v>42950</v>
      </c>
      <c r="B74" s="147">
        <v>649.29</v>
      </c>
      <c r="C74" s="147">
        <v>237.67</v>
      </c>
      <c r="D74" s="148">
        <f t="shared" si="1"/>
        <v>210.48</v>
      </c>
      <c r="E74" s="148">
        <v>0</v>
      </c>
      <c r="F74" s="156">
        <f t="shared" si="2"/>
        <v>98.12587412587412</v>
      </c>
      <c r="G74" s="149">
        <v>1107</v>
      </c>
      <c r="H74" s="149">
        <v>550</v>
      </c>
      <c r="I74" s="149">
        <v>0</v>
      </c>
      <c r="J74" s="149" t="s">
        <v>48</v>
      </c>
      <c r="K74" s="149" t="s">
        <v>48</v>
      </c>
      <c r="L74" s="149" t="s">
        <v>51</v>
      </c>
      <c r="M74" s="148">
        <f t="shared" si="6"/>
        <v>850</v>
      </c>
      <c r="N74" s="150">
        <f t="shared" si="5"/>
        <v>1.5</v>
      </c>
      <c r="Q74" s="33">
        <v>2.4434999999999989</v>
      </c>
    </row>
    <row r="75" spans="1:17" ht="14">
      <c r="A75" s="146">
        <f t="shared" si="4"/>
        <v>42951</v>
      </c>
      <c r="B75" s="147">
        <v>649.29999999999995</v>
      </c>
      <c r="C75" s="147">
        <v>237.87</v>
      </c>
      <c r="D75" s="148">
        <f t="shared" si="1"/>
        <v>210.68</v>
      </c>
      <c r="E75" s="148">
        <v>5</v>
      </c>
      <c r="F75" s="156">
        <f t="shared" si="2"/>
        <v>98.219114219114218</v>
      </c>
      <c r="G75" s="149">
        <v>300</v>
      </c>
      <c r="H75" s="149">
        <v>550</v>
      </c>
      <c r="I75" s="149">
        <v>0</v>
      </c>
      <c r="J75" s="149" t="s">
        <v>48</v>
      </c>
      <c r="K75" s="149" t="s">
        <v>48</v>
      </c>
      <c r="L75" s="149" t="s">
        <v>51</v>
      </c>
      <c r="M75" s="148">
        <f t="shared" si="6"/>
        <v>850</v>
      </c>
      <c r="N75" s="150">
        <f t="shared" si="5"/>
        <v>2.2799999999999998</v>
      </c>
      <c r="Q75" s="33">
        <v>1.9634999999999949</v>
      </c>
    </row>
    <row r="76" spans="1:17" ht="14">
      <c r="A76" s="146">
        <f t="shared" si="4"/>
        <v>42952</v>
      </c>
      <c r="B76" s="147">
        <v>649.33000000000004</v>
      </c>
      <c r="C76" s="147">
        <v>238.44</v>
      </c>
      <c r="D76" s="148">
        <f t="shared" ref="D76:D139" si="7">C76-27.19</f>
        <v>211.25</v>
      </c>
      <c r="E76" s="148">
        <v>0</v>
      </c>
      <c r="F76" s="156">
        <f t="shared" ref="F76:F139" si="8">D76/214.5*100</f>
        <v>98.484848484848484</v>
      </c>
      <c r="G76" s="149">
        <v>300</v>
      </c>
      <c r="H76" s="149">
        <v>550</v>
      </c>
      <c r="I76" s="149">
        <v>0</v>
      </c>
      <c r="J76" s="149" t="s">
        <v>48</v>
      </c>
      <c r="K76" s="149" t="s">
        <v>48</v>
      </c>
      <c r="L76" s="149" t="s">
        <v>51</v>
      </c>
      <c r="M76" s="148">
        <f t="shared" ref="M76:M139" si="9">G76+H76+I76</f>
        <v>850</v>
      </c>
      <c r="N76" s="150">
        <f t="shared" si="5"/>
        <v>2.65</v>
      </c>
      <c r="Q76" s="33">
        <v>1.4711500000000046</v>
      </c>
    </row>
    <row r="77" spans="1:17" ht="14">
      <c r="A77" s="146">
        <f t="shared" ref="A77:A140" si="10">+A76+1</f>
        <v>42953</v>
      </c>
      <c r="B77" s="147">
        <v>649.36</v>
      </c>
      <c r="C77" s="147">
        <v>239.01</v>
      </c>
      <c r="D77" s="148">
        <f t="shared" si="7"/>
        <v>211.82</v>
      </c>
      <c r="E77" s="148">
        <v>0</v>
      </c>
      <c r="F77" s="156">
        <f t="shared" si="8"/>
        <v>98.750582750582751</v>
      </c>
      <c r="G77" s="149">
        <v>300</v>
      </c>
      <c r="H77" s="149">
        <v>550</v>
      </c>
      <c r="I77" s="149">
        <v>0</v>
      </c>
      <c r="J77" s="149" t="s">
        <v>48</v>
      </c>
      <c r="K77" s="149" t="s">
        <v>48</v>
      </c>
      <c r="L77" s="149" t="s">
        <v>51</v>
      </c>
      <c r="M77" s="148">
        <f t="shared" si="9"/>
        <v>850</v>
      </c>
      <c r="N77" s="150">
        <f t="shared" si="5"/>
        <v>2.65</v>
      </c>
      <c r="Q77" s="33">
        <v>2.091149999999995</v>
      </c>
    </row>
    <row r="78" spans="1:17" ht="14">
      <c r="A78" s="146">
        <f t="shared" si="10"/>
        <v>42954</v>
      </c>
      <c r="B78" s="147">
        <v>649.32000000000005</v>
      </c>
      <c r="C78" s="147">
        <v>238.25</v>
      </c>
      <c r="D78" s="148">
        <f t="shared" si="7"/>
        <v>211.06</v>
      </c>
      <c r="E78" s="148">
        <v>0</v>
      </c>
      <c r="F78" s="156">
        <f t="shared" si="8"/>
        <v>98.396270396270396</v>
      </c>
      <c r="G78" s="149">
        <v>300</v>
      </c>
      <c r="H78" s="149">
        <v>550</v>
      </c>
      <c r="I78" s="149">
        <v>0</v>
      </c>
      <c r="J78" s="149" t="s">
        <v>48</v>
      </c>
      <c r="K78" s="149" t="s">
        <v>48</v>
      </c>
      <c r="L78" s="149" t="s">
        <v>51</v>
      </c>
      <c r="M78" s="148">
        <f t="shared" si="9"/>
        <v>850</v>
      </c>
      <c r="N78" s="150">
        <f t="shared" si="5"/>
        <v>1.32</v>
      </c>
      <c r="Q78" s="33">
        <v>3.3511500000000001</v>
      </c>
    </row>
    <row r="79" spans="1:17" ht="14">
      <c r="A79" s="146">
        <f t="shared" si="10"/>
        <v>42955</v>
      </c>
      <c r="B79" s="147">
        <v>649.26</v>
      </c>
      <c r="C79" s="147">
        <v>237.1</v>
      </c>
      <c r="D79" s="148">
        <f t="shared" si="7"/>
        <v>209.91</v>
      </c>
      <c r="E79" s="148">
        <v>0</v>
      </c>
      <c r="F79" s="156">
        <f t="shared" si="8"/>
        <v>97.860139860139867</v>
      </c>
      <c r="G79" s="149">
        <v>300</v>
      </c>
      <c r="H79" s="149">
        <v>550</v>
      </c>
      <c r="I79" s="149">
        <v>0</v>
      </c>
      <c r="J79" s="149" t="s">
        <v>48</v>
      </c>
      <c r="K79" s="149" t="s">
        <v>48</v>
      </c>
      <c r="L79" s="149" t="s">
        <v>51</v>
      </c>
      <c r="M79" s="148">
        <f t="shared" si="9"/>
        <v>850</v>
      </c>
      <c r="N79" s="150">
        <f t="shared" ref="N79:N140" si="11">ROUND((C79-C78)+(M79*0.002447),2)</f>
        <v>0.93</v>
      </c>
      <c r="Q79" s="33">
        <v>2.2411500000000006</v>
      </c>
    </row>
    <row r="80" spans="1:17" ht="14">
      <c r="A80" s="146">
        <f t="shared" si="10"/>
        <v>42956</v>
      </c>
      <c r="B80" s="147">
        <v>649.26</v>
      </c>
      <c r="C80" s="147">
        <v>237.1</v>
      </c>
      <c r="D80" s="148">
        <f t="shared" si="7"/>
        <v>209.91</v>
      </c>
      <c r="E80" s="148">
        <v>0</v>
      </c>
      <c r="F80" s="156">
        <f t="shared" si="8"/>
        <v>97.860139860139867</v>
      </c>
      <c r="G80" s="149">
        <v>0</v>
      </c>
      <c r="H80" s="149">
        <v>550</v>
      </c>
      <c r="I80" s="149">
        <v>0</v>
      </c>
      <c r="J80" s="149" t="s">
        <v>48</v>
      </c>
      <c r="K80" s="149" t="s">
        <v>48</v>
      </c>
      <c r="L80" s="149" t="s">
        <v>51</v>
      </c>
      <c r="M80" s="148">
        <f t="shared" si="9"/>
        <v>550</v>
      </c>
      <c r="N80" s="150">
        <f t="shared" si="11"/>
        <v>1.35</v>
      </c>
      <c r="Q80" s="33">
        <v>2.6311500000000012</v>
      </c>
    </row>
    <row r="81" spans="1:17" ht="14">
      <c r="A81" s="146">
        <f t="shared" si="10"/>
        <v>42957</v>
      </c>
      <c r="B81" s="147">
        <v>649.25</v>
      </c>
      <c r="C81" s="147">
        <v>236.91</v>
      </c>
      <c r="D81" s="148">
        <f t="shared" si="7"/>
        <v>209.72</v>
      </c>
      <c r="E81" s="148">
        <v>0</v>
      </c>
      <c r="F81" s="156">
        <f t="shared" si="8"/>
        <v>97.771561771561764</v>
      </c>
      <c r="G81" s="149">
        <v>0</v>
      </c>
      <c r="H81" s="149">
        <v>550</v>
      </c>
      <c r="I81" s="149">
        <v>0</v>
      </c>
      <c r="J81" s="149" t="s">
        <v>48</v>
      </c>
      <c r="K81" s="149" t="s">
        <v>48</v>
      </c>
      <c r="L81" s="149" t="s">
        <v>51</v>
      </c>
      <c r="M81" s="148">
        <f t="shared" si="9"/>
        <v>550</v>
      </c>
      <c r="N81" s="150">
        <f t="shared" si="11"/>
        <v>1.1599999999999999</v>
      </c>
      <c r="Q81" s="33">
        <v>1.9758500000000097</v>
      </c>
    </row>
    <row r="82" spans="1:17" ht="14">
      <c r="A82" s="146">
        <f t="shared" si="10"/>
        <v>42958</v>
      </c>
      <c r="B82" s="147">
        <v>649.23</v>
      </c>
      <c r="C82" s="147">
        <v>236.53</v>
      </c>
      <c r="D82" s="148">
        <f t="shared" si="7"/>
        <v>209.34</v>
      </c>
      <c r="E82" s="148">
        <v>0</v>
      </c>
      <c r="F82" s="156">
        <f t="shared" si="8"/>
        <v>97.5944055944056</v>
      </c>
      <c r="G82" s="149">
        <v>0</v>
      </c>
      <c r="H82" s="149">
        <v>550</v>
      </c>
      <c r="I82" s="149">
        <v>0</v>
      </c>
      <c r="J82" s="149" t="s">
        <v>48</v>
      </c>
      <c r="K82" s="149" t="s">
        <v>48</v>
      </c>
      <c r="L82" s="149" t="s">
        <v>51</v>
      </c>
      <c r="M82" s="148">
        <f t="shared" si="9"/>
        <v>550</v>
      </c>
      <c r="N82" s="150">
        <f t="shared" si="11"/>
        <v>0.97</v>
      </c>
      <c r="Q82" s="33">
        <v>1.4758499999999954</v>
      </c>
    </row>
    <row r="83" spans="1:17" ht="14">
      <c r="A83" s="146">
        <f t="shared" si="10"/>
        <v>42959</v>
      </c>
      <c r="B83" s="147">
        <v>649.24</v>
      </c>
      <c r="C83" s="147">
        <v>236.72</v>
      </c>
      <c r="D83" s="148">
        <f t="shared" si="7"/>
        <v>209.53</v>
      </c>
      <c r="E83" s="148">
        <v>2</v>
      </c>
      <c r="F83" s="156">
        <f t="shared" si="8"/>
        <v>97.682983682983675</v>
      </c>
      <c r="G83" s="149">
        <v>0</v>
      </c>
      <c r="H83" s="149">
        <v>550</v>
      </c>
      <c r="I83" s="149">
        <v>0</v>
      </c>
      <c r="J83" s="149" t="s">
        <v>48</v>
      </c>
      <c r="K83" s="149" t="s">
        <v>48</v>
      </c>
      <c r="L83" s="149" t="s">
        <v>51</v>
      </c>
      <c r="M83" s="148">
        <f t="shared" si="9"/>
        <v>550</v>
      </c>
      <c r="N83" s="150">
        <f t="shared" si="11"/>
        <v>1.54</v>
      </c>
      <c r="Q83" s="33">
        <v>0.83584999999999487</v>
      </c>
    </row>
    <row r="84" spans="1:17" ht="14">
      <c r="A84" s="146">
        <f t="shared" si="10"/>
        <v>42960</v>
      </c>
      <c r="B84" s="147">
        <v>649.29999999999995</v>
      </c>
      <c r="C84" s="147">
        <v>237.87</v>
      </c>
      <c r="D84" s="148">
        <f t="shared" si="7"/>
        <v>210.68</v>
      </c>
      <c r="E84" s="148">
        <v>0</v>
      </c>
      <c r="F84" s="156">
        <f t="shared" si="8"/>
        <v>98.219114219114218</v>
      </c>
      <c r="G84" s="149">
        <v>0</v>
      </c>
      <c r="H84" s="149">
        <v>550</v>
      </c>
      <c r="I84" s="149">
        <v>0</v>
      </c>
      <c r="J84" s="149" t="s">
        <v>48</v>
      </c>
      <c r="K84" s="149" t="s">
        <v>48</v>
      </c>
      <c r="L84" s="149" t="s">
        <v>51</v>
      </c>
      <c r="M84" s="148">
        <f t="shared" si="9"/>
        <v>550</v>
      </c>
      <c r="N84" s="150">
        <f t="shared" si="11"/>
        <v>2.5</v>
      </c>
      <c r="Q84" s="33">
        <v>0.96585000000000454</v>
      </c>
    </row>
    <row r="85" spans="1:17" ht="14">
      <c r="A85" s="146">
        <f t="shared" si="10"/>
        <v>42961</v>
      </c>
      <c r="B85" s="147">
        <v>649.39</v>
      </c>
      <c r="C85" s="147">
        <v>239.58</v>
      </c>
      <c r="D85" s="148">
        <f t="shared" si="7"/>
        <v>212.39000000000001</v>
      </c>
      <c r="E85" s="148">
        <v>4</v>
      </c>
      <c r="F85" s="156">
        <f t="shared" si="8"/>
        <v>99.016317016317018</v>
      </c>
      <c r="G85" s="149">
        <v>0</v>
      </c>
      <c r="H85" s="149">
        <v>550</v>
      </c>
      <c r="I85" s="149">
        <v>0</v>
      </c>
      <c r="J85" s="149" t="s">
        <v>48</v>
      </c>
      <c r="K85" s="149" t="s">
        <v>48</v>
      </c>
      <c r="L85" s="149" t="s">
        <v>51</v>
      </c>
      <c r="M85" s="148">
        <f t="shared" si="9"/>
        <v>550</v>
      </c>
      <c r="N85" s="150">
        <f t="shared" si="11"/>
        <v>3.06</v>
      </c>
      <c r="Q85" s="33">
        <v>0.96585000000000454</v>
      </c>
    </row>
    <row r="86" spans="1:17" ht="14">
      <c r="A86" s="194">
        <f t="shared" si="10"/>
        <v>42962</v>
      </c>
      <c r="B86" s="195">
        <v>649.53</v>
      </c>
      <c r="C86" s="195">
        <v>241.69</v>
      </c>
      <c r="D86" s="156">
        <f t="shared" si="7"/>
        <v>214.5</v>
      </c>
      <c r="E86" s="156">
        <v>6</v>
      </c>
      <c r="F86" s="156">
        <f t="shared" si="8"/>
        <v>100</v>
      </c>
      <c r="G86" s="149">
        <v>0</v>
      </c>
      <c r="H86" s="149">
        <v>550</v>
      </c>
      <c r="I86" s="149">
        <v>0</v>
      </c>
      <c r="J86" s="149" t="s">
        <v>48</v>
      </c>
      <c r="K86" s="149" t="s">
        <v>48</v>
      </c>
      <c r="L86" s="149" t="s">
        <v>51</v>
      </c>
      <c r="M86" s="148">
        <f t="shared" si="9"/>
        <v>550</v>
      </c>
      <c r="N86" s="150">
        <f t="shared" si="11"/>
        <v>3.46</v>
      </c>
      <c r="Q86" s="33">
        <v>1.09585</v>
      </c>
    </row>
    <row r="87" spans="1:17" ht="14">
      <c r="A87" s="146">
        <f t="shared" si="10"/>
        <v>42963</v>
      </c>
      <c r="B87" s="147">
        <v>649.53</v>
      </c>
      <c r="C87" s="147">
        <v>241.69</v>
      </c>
      <c r="D87" s="148">
        <f t="shared" si="7"/>
        <v>214.5</v>
      </c>
      <c r="E87" s="148">
        <v>0</v>
      </c>
      <c r="F87" s="156">
        <f t="shared" si="8"/>
        <v>100</v>
      </c>
      <c r="G87" s="149">
        <v>200</v>
      </c>
      <c r="H87" s="149">
        <v>550</v>
      </c>
      <c r="I87" s="149">
        <v>0</v>
      </c>
      <c r="J87" s="149" t="s">
        <v>48</v>
      </c>
      <c r="K87" s="149" t="s">
        <v>48</v>
      </c>
      <c r="L87" s="149" t="s">
        <v>51</v>
      </c>
      <c r="M87" s="148">
        <f t="shared" si="9"/>
        <v>750</v>
      </c>
      <c r="N87" s="150">
        <f t="shared" si="11"/>
        <v>1.84</v>
      </c>
      <c r="Q87" s="33">
        <v>1.2158499999999903</v>
      </c>
    </row>
    <row r="88" spans="1:17" ht="14">
      <c r="A88" s="146">
        <f t="shared" si="10"/>
        <v>42964</v>
      </c>
      <c r="B88" s="147">
        <v>649.53</v>
      </c>
      <c r="C88" s="147">
        <v>241.69</v>
      </c>
      <c r="D88" s="148">
        <f t="shared" si="7"/>
        <v>214.5</v>
      </c>
      <c r="E88" s="148">
        <v>2</v>
      </c>
      <c r="F88" s="156">
        <f t="shared" si="8"/>
        <v>100</v>
      </c>
      <c r="G88" s="149">
        <v>300</v>
      </c>
      <c r="H88" s="149">
        <v>550</v>
      </c>
      <c r="I88" s="149">
        <v>0</v>
      </c>
      <c r="J88" s="149" t="s">
        <v>48</v>
      </c>
      <c r="K88" s="149" t="s">
        <v>48</v>
      </c>
      <c r="L88" s="149" t="s">
        <v>51</v>
      </c>
      <c r="M88" s="148">
        <f t="shared" si="9"/>
        <v>850</v>
      </c>
      <c r="N88" s="150">
        <f t="shared" si="11"/>
        <v>2.08</v>
      </c>
      <c r="Q88" s="33">
        <v>1.0858500000000091</v>
      </c>
    </row>
    <row r="89" spans="1:17" ht="14">
      <c r="A89" s="146">
        <f t="shared" si="10"/>
        <v>42965</v>
      </c>
      <c r="B89" s="147">
        <v>649.53</v>
      </c>
      <c r="C89" s="147">
        <v>241.69</v>
      </c>
      <c r="D89" s="148">
        <f t="shared" si="7"/>
        <v>214.5</v>
      </c>
      <c r="E89" s="148">
        <v>0</v>
      </c>
      <c r="F89" s="156">
        <f t="shared" si="8"/>
        <v>100</v>
      </c>
      <c r="G89" s="149">
        <v>300</v>
      </c>
      <c r="H89" s="149">
        <v>550</v>
      </c>
      <c r="I89" s="149">
        <v>0</v>
      </c>
      <c r="J89" s="149" t="s">
        <v>48</v>
      </c>
      <c r="K89" s="149" t="s">
        <v>48</v>
      </c>
      <c r="L89" s="149" t="s">
        <v>51</v>
      </c>
      <c r="M89" s="148">
        <f t="shared" si="9"/>
        <v>850</v>
      </c>
      <c r="N89" s="150">
        <f t="shared" si="11"/>
        <v>2.08</v>
      </c>
      <c r="Q89" s="33">
        <v>1.2258499999999954</v>
      </c>
    </row>
    <row r="90" spans="1:17" ht="14">
      <c r="A90" s="146">
        <f t="shared" si="10"/>
        <v>42966</v>
      </c>
      <c r="B90" s="147">
        <v>649.53</v>
      </c>
      <c r="C90" s="147">
        <v>241.69</v>
      </c>
      <c r="D90" s="148">
        <f t="shared" si="7"/>
        <v>214.5</v>
      </c>
      <c r="E90" s="148">
        <v>0</v>
      </c>
      <c r="F90" s="156">
        <f t="shared" si="8"/>
        <v>100</v>
      </c>
      <c r="G90" s="149">
        <v>300</v>
      </c>
      <c r="H90" s="149">
        <v>550</v>
      </c>
      <c r="I90" s="149">
        <v>0</v>
      </c>
      <c r="J90" s="149" t="s">
        <v>48</v>
      </c>
      <c r="K90" s="149" t="s">
        <v>48</v>
      </c>
      <c r="L90" s="149" t="s">
        <v>51</v>
      </c>
      <c r="M90" s="148">
        <f t="shared" si="9"/>
        <v>850</v>
      </c>
      <c r="N90" s="150">
        <f t="shared" si="11"/>
        <v>2.08</v>
      </c>
      <c r="Q90" s="33">
        <v>0.96585000000000454</v>
      </c>
    </row>
    <row r="91" spans="1:17" ht="14">
      <c r="A91" s="146">
        <f t="shared" si="10"/>
        <v>42967</v>
      </c>
      <c r="B91" s="147">
        <v>649.53</v>
      </c>
      <c r="C91" s="147">
        <v>241.69</v>
      </c>
      <c r="D91" s="148">
        <f t="shared" si="7"/>
        <v>214.5</v>
      </c>
      <c r="E91" s="148">
        <v>19</v>
      </c>
      <c r="F91" s="156">
        <f t="shared" si="8"/>
        <v>100</v>
      </c>
      <c r="G91" s="149">
        <v>300</v>
      </c>
      <c r="H91" s="149">
        <v>550</v>
      </c>
      <c r="I91" s="149">
        <v>0</v>
      </c>
      <c r="J91" s="149" t="s">
        <v>48</v>
      </c>
      <c r="K91" s="149" t="s">
        <v>48</v>
      </c>
      <c r="L91" s="149" t="s">
        <v>51</v>
      </c>
      <c r="M91" s="148">
        <f t="shared" si="9"/>
        <v>850</v>
      </c>
      <c r="N91" s="150">
        <f t="shared" si="11"/>
        <v>2.08</v>
      </c>
      <c r="Q91" s="33">
        <v>0.89702499999999485</v>
      </c>
    </row>
    <row r="92" spans="1:17" ht="14">
      <c r="A92" s="146">
        <f t="shared" si="10"/>
        <v>42968</v>
      </c>
      <c r="B92" s="147">
        <v>649.53</v>
      </c>
      <c r="C92" s="147">
        <v>241.69</v>
      </c>
      <c r="D92" s="148">
        <f t="shared" si="7"/>
        <v>214.5</v>
      </c>
      <c r="E92" s="148">
        <v>66</v>
      </c>
      <c r="F92" s="156">
        <f t="shared" si="8"/>
        <v>100</v>
      </c>
      <c r="G92" s="149">
        <v>3985</v>
      </c>
      <c r="H92" s="149">
        <v>550</v>
      </c>
      <c r="I92" s="149">
        <v>0</v>
      </c>
      <c r="J92" s="149" t="s">
        <v>48</v>
      </c>
      <c r="K92" s="149" t="s">
        <v>48</v>
      </c>
      <c r="L92" s="149" t="s">
        <v>51</v>
      </c>
      <c r="M92" s="148">
        <f t="shared" si="9"/>
        <v>4535</v>
      </c>
      <c r="N92" s="150">
        <f t="shared" si="11"/>
        <v>11.1</v>
      </c>
      <c r="Q92" s="33">
        <v>0.5170249999999994</v>
      </c>
    </row>
    <row r="93" spans="1:17" ht="14">
      <c r="A93" s="146">
        <f t="shared" si="10"/>
        <v>42969</v>
      </c>
      <c r="B93" s="147">
        <v>649.53</v>
      </c>
      <c r="C93" s="147">
        <v>241.69</v>
      </c>
      <c r="D93" s="148">
        <f t="shared" si="7"/>
        <v>214.5</v>
      </c>
      <c r="E93" s="148">
        <v>6</v>
      </c>
      <c r="F93" s="156">
        <f t="shared" si="8"/>
        <v>100</v>
      </c>
      <c r="G93" s="149">
        <v>300</v>
      </c>
      <c r="H93" s="149">
        <v>550</v>
      </c>
      <c r="I93" s="149">
        <v>0</v>
      </c>
      <c r="J93" s="149" t="s">
        <v>48</v>
      </c>
      <c r="K93" s="149" t="s">
        <v>48</v>
      </c>
      <c r="L93" s="149" t="s">
        <v>51</v>
      </c>
      <c r="M93" s="148">
        <f t="shared" si="9"/>
        <v>850</v>
      </c>
      <c r="N93" s="150">
        <f t="shared" si="11"/>
        <v>2.08</v>
      </c>
      <c r="Q93" s="33">
        <v>0.15702499999999997</v>
      </c>
    </row>
    <row r="94" spans="1:17" ht="14">
      <c r="A94" s="146">
        <f t="shared" si="10"/>
        <v>42970</v>
      </c>
      <c r="B94" s="147">
        <v>649.53</v>
      </c>
      <c r="C94" s="147">
        <v>241.69</v>
      </c>
      <c r="D94" s="148">
        <f t="shared" si="7"/>
        <v>214.5</v>
      </c>
      <c r="E94" s="148">
        <v>0</v>
      </c>
      <c r="F94" s="156">
        <f t="shared" si="8"/>
        <v>100</v>
      </c>
      <c r="G94" s="149">
        <v>1460</v>
      </c>
      <c r="H94" s="149">
        <v>550</v>
      </c>
      <c r="I94" s="149">
        <v>0</v>
      </c>
      <c r="J94" s="149" t="s">
        <v>48</v>
      </c>
      <c r="K94" s="149" t="s">
        <v>48</v>
      </c>
      <c r="L94" s="149" t="s">
        <v>51</v>
      </c>
      <c r="M94" s="148">
        <f t="shared" si="9"/>
        <v>2010</v>
      </c>
      <c r="N94" s="150">
        <f t="shared" si="11"/>
        <v>4.92</v>
      </c>
      <c r="Q94" s="33">
        <v>0.66702500000000509</v>
      </c>
    </row>
    <row r="95" spans="1:17" ht="14">
      <c r="A95" s="146">
        <f t="shared" si="10"/>
        <v>42971</v>
      </c>
      <c r="B95" s="147">
        <v>649.53</v>
      </c>
      <c r="C95" s="147">
        <v>241.69</v>
      </c>
      <c r="D95" s="148">
        <f t="shared" si="7"/>
        <v>214.5</v>
      </c>
      <c r="E95" s="148">
        <v>5</v>
      </c>
      <c r="F95" s="156">
        <f t="shared" si="8"/>
        <v>100</v>
      </c>
      <c r="G95" s="149">
        <v>275</v>
      </c>
      <c r="H95" s="149">
        <v>575</v>
      </c>
      <c r="I95" s="149">
        <v>0</v>
      </c>
      <c r="J95" s="149" t="s">
        <v>48</v>
      </c>
      <c r="K95" s="149" t="s">
        <v>48</v>
      </c>
      <c r="L95" s="149" t="s">
        <v>51</v>
      </c>
      <c r="M95" s="148">
        <f t="shared" si="9"/>
        <v>850</v>
      </c>
      <c r="N95" s="150">
        <f t="shared" si="11"/>
        <v>2.08</v>
      </c>
      <c r="Q95" s="33">
        <v>0.66702499999999088</v>
      </c>
    </row>
    <row r="96" spans="1:17" ht="14">
      <c r="A96" s="146">
        <f t="shared" si="10"/>
        <v>42972</v>
      </c>
      <c r="B96" s="147">
        <v>649.53</v>
      </c>
      <c r="C96" s="147">
        <v>241.69</v>
      </c>
      <c r="D96" s="148">
        <f t="shared" si="7"/>
        <v>214.5</v>
      </c>
      <c r="E96" s="148">
        <v>0</v>
      </c>
      <c r="F96" s="156">
        <f t="shared" si="8"/>
        <v>100</v>
      </c>
      <c r="G96" s="149">
        <v>275</v>
      </c>
      <c r="H96" s="149">
        <v>575</v>
      </c>
      <c r="I96" s="149">
        <v>0</v>
      </c>
      <c r="J96" s="149" t="s">
        <v>48</v>
      </c>
      <c r="K96" s="149" t="s">
        <v>48</v>
      </c>
      <c r="L96" s="149" t="s">
        <v>51</v>
      </c>
      <c r="M96" s="148">
        <f t="shared" si="9"/>
        <v>850</v>
      </c>
      <c r="N96" s="150">
        <f t="shared" si="11"/>
        <v>2.08</v>
      </c>
      <c r="Q96" s="33">
        <v>0.78702500000000963</v>
      </c>
    </row>
    <row r="97" spans="1:17" ht="14">
      <c r="A97" s="146">
        <f t="shared" si="10"/>
        <v>42973</v>
      </c>
      <c r="B97" s="147">
        <v>649.53</v>
      </c>
      <c r="C97" s="147">
        <v>241.69</v>
      </c>
      <c r="D97" s="148">
        <f t="shared" si="7"/>
        <v>214.5</v>
      </c>
      <c r="E97" s="148">
        <v>37</v>
      </c>
      <c r="F97" s="156">
        <f t="shared" si="8"/>
        <v>100</v>
      </c>
      <c r="G97" s="149">
        <v>3068</v>
      </c>
      <c r="H97" s="149">
        <v>550</v>
      </c>
      <c r="I97" s="149">
        <v>0</v>
      </c>
      <c r="J97" s="149" t="s">
        <v>48</v>
      </c>
      <c r="K97" s="149" t="s">
        <v>48</v>
      </c>
      <c r="L97" s="149" t="s">
        <v>51</v>
      </c>
      <c r="M97" s="148">
        <f t="shared" si="9"/>
        <v>3618</v>
      </c>
      <c r="N97" s="150">
        <f t="shared" si="11"/>
        <v>8.85</v>
      </c>
      <c r="Q97" s="33">
        <v>3.6370249999999897</v>
      </c>
    </row>
    <row r="98" spans="1:17" ht="14">
      <c r="A98" s="146">
        <f t="shared" si="10"/>
        <v>42974</v>
      </c>
      <c r="B98" s="147">
        <v>649.53</v>
      </c>
      <c r="C98" s="147">
        <v>241.69</v>
      </c>
      <c r="D98" s="148">
        <f t="shared" si="7"/>
        <v>214.5</v>
      </c>
      <c r="E98" s="148">
        <v>10</v>
      </c>
      <c r="F98" s="156">
        <f t="shared" si="8"/>
        <v>100</v>
      </c>
      <c r="G98" s="149">
        <v>3043</v>
      </c>
      <c r="H98" s="149">
        <v>550</v>
      </c>
      <c r="I98" s="149">
        <v>0</v>
      </c>
      <c r="J98" s="149" t="s">
        <v>48</v>
      </c>
      <c r="K98" s="149" t="s">
        <v>48</v>
      </c>
      <c r="L98" s="149" t="s">
        <v>51</v>
      </c>
      <c r="M98" s="148">
        <f t="shared" si="9"/>
        <v>3593</v>
      </c>
      <c r="N98" s="150">
        <f t="shared" si="11"/>
        <v>8.7899999999999991</v>
      </c>
      <c r="Q98" s="33">
        <v>1.8970250000000091</v>
      </c>
    </row>
    <row r="99" spans="1:17" ht="14">
      <c r="A99" s="146">
        <f t="shared" si="10"/>
        <v>42975</v>
      </c>
      <c r="B99" s="147">
        <v>649.53</v>
      </c>
      <c r="C99" s="147">
        <v>241.69</v>
      </c>
      <c r="D99" s="148">
        <f t="shared" si="7"/>
        <v>214.5</v>
      </c>
      <c r="E99" s="148">
        <v>10</v>
      </c>
      <c r="F99" s="156">
        <f t="shared" si="8"/>
        <v>100</v>
      </c>
      <c r="G99" s="149">
        <v>5843</v>
      </c>
      <c r="H99" s="149">
        <v>575</v>
      </c>
      <c r="I99" s="149">
        <v>0</v>
      </c>
      <c r="J99" s="149" t="s">
        <v>48</v>
      </c>
      <c r="K99" s="149" t="s">
        <v>48</v>
      </c>
      <c r="L99" s="149" t="s">
        <v>51</v>
      </c>
      <c r="M99" s="148">
        <f t="shared" si="9"/>
        <v>6418</v>
      </c>
      <c r="N99" s="150">
        <f t="shared" si="11"/>
        <v>15.7</v>
      </c>
      <c r="Q99" s="33">
        <v>2.0003199999999954</v>
      </c>
    </row>
    <row r="100" spans="1:17" ht="14">
      <c r="A100" s="146">
        <f t="shared" si="10"/>
        <v>42976</v>
      </c>
      <c r="B100" s="147">
        <v>649.53</v>
      </c>
      <c r="C100" s="147">
        <v>241.69</v>
      </c>
      <c r="D100" s="148">
        <f t="shared" si="7"/>
        <v>214.5</v>
      </c>
      <c r="E100" s="148">
        <v>29</v>
      </c>
      <c r="F100" s="156">
        <f t="shared" si="8"/>
        <v>100</v>
      </c>
      <c r="G100" s="149">
        <v>5868</v>
      </c>
      <c r="H100" s="149">
        <v>575</v>
      </c>
      <c r="I100" s="149">
        <v>0</v>
      </c>
      <c r="J100" s="149" t="s">
        <v>48</v>
      </c>
      <c r="K100" s="149" t="s">
        <v>48</v>
      </c>
      <c r="L100" s="149" t="s">
        <v>51</v>
      </c>
      <c r="M100" s="148">
        <f t="shared" si="9"/>
        <v>6443</v>
      </c>
      <c r="N100" s="150">
        <f t="shared" si="11"/>
        <v>15.77</v>
      </c>
      <c r="Q100" s="33">
        <v>2.2603200000000006</v>
      </c>
    </row>
    <row r="101" spans="1:17" ht="14">
      <c r="A101" s="146">
        <f t="shared" si="10"/>
        <v>42977</v>
      </c>
      <c r="B101" s="147">
        <v>649.53</v>
      </c>
      <c r="C101" s="147">
        <v>241.69</v>
      </c>
      <c r="D101" s="148">
        <f t="shared" si="7"/>
        <v>214.5</v>
      </c>
      <c r="E101" s="148">
        <v>24</v>
      </c>
      <c r="F101" s="156">
        <f t="shared" si="8"/>
        <v>100</v>
      </c>
      <c r="G101" s="149">
        <v>9525</v>
      </c>
      <c r="H101" s="149">
        <v>550</v>
      </c>
      <c r="I101" s="149">
        <v>0</v>
      </c>
      <c r="J101" s="149" t="s">
        <v>48</v>
      </c>
      <c r="K101" s="149" t="s">
        <v>48</v>
      </c>
      <c r="L101" s="149" t="s">
        <v>51</v>
      </c>
      <c r="M101" s="148">
        <f t="shared" si="9"/>
        <v>10075</v>
      </c>
      <c r="N101" s="150">
        <f t="shared" si="11"/>
        <v>24.65</v>
      </c>
      <c r="Q101" s="33">
        <v>1.59585</v>
      </c>
    </row>
    <row r="102" spans="1:17" ht="14">
      <c r="A102" s="146">
        <f t="shared" si="10"/>
        <v>42978</v>
      </c>
      <c r="B102" s="147">
        <v>649.53</v>
      </c>
      <c r="C102" s="147">
        <v>241.69</v>
      </c>
      <c r="D102" s="148">
        <f t="shared" si="7"/>
        <v>214.5</v>
      </c>
      <c r="E102" s="148">
        <v>7</v>
      </c>
      <c r="F102" s="156">
        <f t="shared" si="8"/>
        <v>100</v>
      </c>
      <c r="G102" s="149">
        <v>3068</v>
      </c>
      <c r="H102" s="149">
        <v>550</v>
      </c>
      <c r="I102" s="149">
        <v>0</v>
      </c>
      <c r="J102" s="149" t="s">
        <v>48</v>
      </c>
      <c r="K102" s="149" t="s">
        <v>48</v>
      </c>
      <c r="L102" s="149" t="s">
        <v>51</v>
      </c>
      <c r="M102" s="148">
        <f t="shared" si="9"/>
        <v>3618</v>
      </c>
      <c r="N102" s="150">
        <f t="shared" si="11"/>
        <v>8.85</v>
      </c>
      <c r="Q102" s="33">
        <v>1.4758499999999954</v>
      </c>
    </row>
    <row r="103" spans="1:17" ht="14">
      <c r="A103" s="146">
        <f t="shared" si="10"/>
        <v>42979</v>
      </c>
      <c r="B103" s="147">
        <v>649.53</v>
      </c>
      <c r="C103" s="147">
        <v>241.69</v>
      </c>
      <c r="D103" s="148">
        <f t="shared" si="7"/>
        <v>214.5</v>
      </c>
      <c r="E103" s="148">
        <v>0</v>
      </c>
      <c r="F103" s="156">
        <f t="shared" si="8"/>
        <v>100</v>
      </c>
      <c r="G103" s="149">
        <v>1381</v>
      </c>
      <c r="H103" s="149">
        <v>575</v>
      </c>
      <c r="I103" s="149">
        <v>0</v>
      </c>
      <c r="J103" s="149" t="s">
        <v>48</v>
      </c>
      <c r="K103" s="149" t="s">
        <v>48</v>
      </c>
      <c r="L103" s="149" t="s">
        <v>51</v>
      </c>
      <c r="M103" s="148">
        <f t="shared" si="9"/>
        <v>1956</v>
      </c>
      <c r="N103" s="150">
        <f t="shared" si="11"/>
        <v>4.79</v>
      </c>
      <c r="Q103" s="33">
        <v>0.96585000000000454</v>
      </c>
    </row>
    <row r="104" spans="1:17" ht="14">
      <c r="A104" s="146">
        <f t="shared" si="10"/>
        <v>42980</v>
      </c>
      <c r="B104" s="147">
        <v>649.53</v>
      </c>
      <c r="C104" s="147">
        <v>241.69</v>
      </c>
      <c r="D104" s="148">
        <f t="shared" si="7"/>
        <v>214.5</v>
      </c>
      <c r="E104" s="148">
        <v>0</v>
      </c>
      <c r="F104" s="156">
        <f t="shared" si="8"/>
        <v>100</v>
      </c>
      <c r="G104" s="149">
        <v>275</v>
      </c>
      <c r="H104" s="149">
        <v>575</v>
      </c>
      <c r="I104" s="149">
        <v>0</v>
      </c>
      <c r="J104" s="149" t="s">
        <v>48</v>
      </c>
      <c r="K104" s="149" t="s">
        <v>48</v>
      </c>
      <c r="L104" s="149" t="s">
        <v>51</v>
      </c>
      <c r="M104" s="148">
        <f t="shared" si="9"/>
        <v>850</v>
      </c>
      <c r="N104" s="150">
        <f t="shared" si="11"/>
        <v>2.08</v>
      </c>
      <c r="Q104" s="33">
        <v>0.83584999999999487</v>
      </c>
    </row>
    <row r="105" spans="1:17" ht="14">
      <c r="A105" s="146">
        <f t="shared" si="10"/>
        <v>42981</v>
      </c>
      <c r="B105" s="147">
        <v>649.53</v>
      </c>
      <c r="C105" s="147">
        <v>241.69</v>
      </c>
      <c r="D105" s="148">
        <f t="shared" si="7"/>
        <v>214.5</v>
      </c>
      <c r="E105" s="148">
        <v>0</v>
      </c>
      <c r="F105" s="156">
        <f t="shared" si="8"/>
        <v>100</v>
      </c>
      <c r="G105" s="149">
        <v>275</v>
      </c>
      <c r="H105" s="149">
        <v>575</v>
      </c>
      <c r="I105" s="149">
        <v>0</v>
      </c>
      <c r="J105" s="149" t="s">
        <v>48</v>
      </c>
      <c r="K105" s="149" t="s">
        <v>48</v>
      </c>
      <c r="L105" s="149" t="s">
        <v>51</v>
      </c>
      <c r="M105" s="148">
        <f t="shared" si="9"/>
        <v>850</v>
      </c>
      <c r="N105" s="150">
        <f t="shared" si="11"/>
        <v>2.08</v>
      </c>
      <c r="Q105" s="33">
        <v>0.96585000000000454</v>
      </c>
    </row>
    <row r="106" spans="1:17" ht="14">
      <c r="A106" s="146">
        <f t="shared" si="10"/>
        <v>42982</v>
      </c>
      <c r="B106" s="147">
        <v>649.53</v>
      </c>
      <c r="C106" s="147">
        <v>241.69</v>
      </c>
      <c r="D106" s="148">
        <f t="shared" si="7"/>
        <v>214.5</v>
      </c>
      <c r="E106" s="148">
        <v>0</v>
      </c>
      <c r="F106" s="156">
        <f t="shared" si="8"/>
        <v>100</v>
      </c>
      <c r="G106" s="149">
        <v>275</v>
      </c>
      <c r="H106" s="149">
        <v>575</v>
      </c>
      <c r="I106" s="149">
        <v>0</v>
      </c>
      <c r="J106" s="149" t="s">
        <v>48</v>
      </c>
      <c r="K106" s="149" t="s">
        <v>48</v>
      </c>
      <c r="L106" s="149" t="s">
        <v>51</v>
      </c>
      <c r="M106" s="148">
        <f t="shared" si="9"/>
        <v>850</v>
      </c>
      <c r="N106" s="150">
        <f t="shared" si="11"/>
        <v>2.08</v>
      </c>
      <c r="Q106" s="33">
        <v>0.71585000000000454</v>
      </c>
    </row>
    <row r="107" spans="1:17" ht="14">
      <c r="A107" s="146">
        <f t="shared" si="10"/>
        <v>42983</v>
      </c>
      <c r="B107" s="147">
        <v>649.53</v>
      </c>
      <c r="C107" s="147">
        <v>241.69</v>
      </c>
      <c r="D107" s="148">
        <f t="shared" si="7"/>
        <v>214.5</v>
      </c>
      <c r="E107" s="148">
        <v>0</v>
      </c>
      <c r="F107" s="156">
        <f t="shared" si="8"/>
        <v>100</v>
      </c>
      <c r="G107" s="149">
        <v>275</v>
      </c>
      <c r="H107" s="149">
        <v>575</v>
      </c>
      <c r="I107" s="149">
        <v>0</v>
      </c>
      <c r="J107" s="149" t="s">
        <v>48</v>
      </c>
      <c r="K107" s="149" t="s">
        <v>48</v>
      </c>
      <c r="L107" s="149" t="s">
        <v>51</v>
      </c>
      <c r="M107" s="148">
        <f t="shared" si="9"/>
        <v>850</v>
      </c>
      <c r="N107" s="150">
        <f t="shared" si="11"/>
        <v>2.08</v>
      </c>
      <c r="Q107" s="33">
        <v>0.3558499999999909</v>
      </c>
    </row>
    <row r="108" spans="1:17" ht="14">
      <c r="A108" s="146">
        <f t="shared" si="10"/>
        <v>42984</v>
      </c>
      <c r="B108" s="147">
        <v>649.53</v>
      </c>
      <c r="C108" s="147">
        <v>241.69</v>
      </c>
      <c r="D108" s="148">
        <f t="shared" si="7"/>
        <v>214.5</v>
      </c>
      <c r="E108" s="148">
        <v>0</v>
      </c>
      <c r="F108" s="156">
        <f t="shared" si="8"/>
        <v>100</v>
      </c>
      <c r="G108" s="149">
        <v>0</v>
      </c>
      <c r="H108" s="149">
        <v>550</v>
      </c>
      <c r="I108" s="149">
        <v>0</v>
      </c>
      <c r="J108" s="149" t="s">
        <v>48</v>
      </c>
      <c r="K108" s="149" t="s">
        <v>48</v>
      </c>
      <c r="L108" s="149" t="s">
        <v>51</v>
      </c>
      <c r="M108" s="148">
        <f t="shared" si="9"/>
        <v>550</v>
      </c>
      <c r="N108" s="150">
        <f t="shared" si="11"/>
        <v>1.35</v>
      </c>
      <c r="Q108" s="33">
        <v>0</v>
      </c>
    </row>
    <row r="109" spans="1:17" ht="14">
      <c r="A109" s="146">
        <f t="shared" si="10"/>
        <v>42985</v>
      </c>
      <c r="B109" s="147">
        <v>649.53</v>
      </c>
      <c r="C109" s="147">
        <v>241.69</v>
      </c>
      <c r="D109" s="148">
        <f t="shared" si="7"/>
        <v>214.5</v>
      </c>
      <c r="E109" s="148">
        <v>0</v>
      </c>
      <c r="F109" s="156">
        <f t="shared" si="8"/>
        <v>100</v>
      </c>
      <c r="G109" s="149">
        <v>0</v>
      </c>
      <c r="H109" s="149">
        <v>550</v>
      </c>
      <c r="I109" s="149">
        <v>0</v>
      </c>
      <c r="J109" s="149" t="s">
        <v>48</v>
      </c>
      <c r="K109" s="149" t="s">
        <v>48</v>
      </c>
      <c r="L109" s="149" t="s">
        <v>51</v>
      </c>
      <c r="M109" s="148">
        <f t="shared" si="9"/>
        <v>550</v>
      </c>
      <c r="N109" s="150">
        <f t="shared" si="11"/>
        <v>1.35</v>
      </c>
      <c r="Q109" s="33">
        <v>0</v>
      </c>
    </row>
    <row r="110" spans="1:17" ht="14">
      <c r="A110" s="146">
        <f t="shared" si="10"/>
        <v>42986</v>
      </c>
      <c r="B110" s="147">
        <v>649.53</v>
      </c>
      <c r="C110" s="147">
        <v>241.69</v>
      </c>
      <c r="D110" s="148">
        <f t="shared" si="7"/>
        <v>214.5</v>
      </c>
      <c r="E110" s="148">
        <v>16</v>
      </c>
      <c r="F110" s="156">
        <f t="shared" si="8"/>
        <v>100</v>
      </c>
      <c r="G110" s="149">
        <v>0</v>
      </c>
      <c r="H110" s="149">
        <v>550</v>
      </c>
      <c r="I110" s="149">
        <v>0</v>
      </c>
      <c r="J110" s="149" t="s">
        <v>48</v>
      </c>
      <c r="K110" s="149" t="s">
        <v>48</v>
      </c>
      <c r="L110" s="149" t="s">
        <v>51</v>
      </c>
      <c r="M110" s="148">
        <f t="shared" si="9"/>
        <v>550</v>
      </c>
      <c r="N110" s="150">
        <f t="shared" si="11"/>
        <v>1.35</v>
      </c>
      <c r="Q110" s="33">
        <v>0.48999999999999488</v>
      </c>
    </row>
    <row r="111" spans="1:17" ht="14">
      <c r="A111" s="146">
        <f t="shared" si="10"/>
        <v>42987</v>
      </c>
      <c r="B111" s="147">
        <v>649.53</v>
      </c>
      <c r="C111" s="147">
        <v>241.69</v>
      </c>
      <c r="D111" s="148">
        <f t="shared" si="7"/>
        <v>214.5</v>
      </c>
      <c r="E111" s="148">
        <v>11</v>
      </c>
      <c r="F111" s="156">
        <f t="shared" si="8"/>
        <v>100</v>
      </c>
      <c r="G111" s="149">
        <v>0</v>
      </c>
      <c r="H111" s="149">
        <v>550</v>
      </c>
      <c r="I111" s="149">
        <v>0</v>
      </c>
      <c r="J111" s="149" t="s">
        <v>48</v>
      </c>
      <c r="K111" s="149" t="s">
        <v>48</v>
      </c>
      <c r="L111" s="149" t="s">
        <v>51</v>
      </c>
      <c r="M111" s="148">
        <f t="shared" si="9"/>
        <v>550</v>
      </c>
      <c r="N111" s="150">
        <f t="shared" si="11"/>
        <v>1.35</v>
      </c>
      <c r="Q111" s="33">
        <v>0.25</v>
      </c>
    </row>
    <row r="112" spans="1:17" ht="14">
      <c r="A112" s="146">
        <f t="shared" si="10"/>
        <v>42988</v>
      </c>
      <c r="B112" s="147">
        <v>649.53</v>
      </c>
      <c r="C112" s="147">
        <v>241.69</v>
      </c>
      <c r="D112" s="148">
        <f t="shared" si="7"/>
        <v>214.5</v>
      </c>
      <c r="E112" s="148">
        <v>4</v>
      </c>
      <c r="F112" s="156">
        <f t="shared" si="8"/>
        <v>100</v>
      </c>
      <c r="G112" s="149">
        <v>0</v>
      </c>
      <c r="H112" s="149">
        <v>575</v>
      </c>
      <c r="I112" s="149">
        <v>0</v>
      </c>
      <c r="J112" s="149" t="s">
        <v>48</v>
      </c>
      <c r="K112" s="149" t="s">
        <v>48</v>
      </c>
      <c r="L112" s="149" t="s">
        <v>51</v>
      </c>
      <c r="M112" s="148">
        <f t="shared" si="9"/>
        <v>575</v>
      </c>
      <c r="N112" s="150">
        <f t="shared" si="11"/>
        <v>1.41</v>
      </c>
      <c r="Q112" s="33">
        <v>0.37000000000000455</v>
      </c>
    </row>
    <row r="113" spans="1:17" ht="14">
      <c r="A113" s="146">
        <f t="shared" si="10"/>
        <v>42989</v>
      </c>
      <c r="B113" s="147">
        <v>649.53</v>
      </c>
      <c r="C113" s="147">
        <v>241.69</v>
      </c>
      <c r="D113" s="148">
        <f t="shared" si="7"/>
        <v>214.5</v>
      </c>
      <c r="E113" s="148">
        <v>0</v>
      </c>
      <c r="F113" s="156">
        <f t="shared" si="8"/>
        <v>100</v>
      </c>
      <c r="G113" s="149">
        <v>0</v>
      </c>
      <c r="H113" s="149">
        <v>575</v>
      </c>
      <c r="I113" s="149">
        <v>0</v>
      </c>
      <c r="J113" s="149" t="s">
        <v>48</v>
      </c>
      <c r="K113" s="149" t="s">
        <v>48</v>
      </c>
      <c r="L113" s="149" t="s">
        <v>51</v>
      </c>
      <c r="M113" s="148">
        <f t="shared" si="9"/>
        <v>575</v>
      </c>
      <c r="N113" s="150">
        <f t="shared" si="11"/>
        <v>1.41</v>
      </c>
      <c r="Q113" s="33">
        <v>2.1499999999999915</v>
      </c>
    </row>
    <row r="114" spans="1:17" ht="14">
      <c r="A114" s="146">
        <f t="shared" si="10"/>
        <v>42990</v>
      </c>
      <c r="B114" s="147">
        <v>649.53</v>
      </c>
      <c r="C114" s="147">
        <v>241.69</v>
      </c>
      <c r="D114" s="148">
        <f t="shared" si="7"/>
        <v>214.5</v>
      </c>
      <c r="E114" s="148">
        <v>0</v>
      </c>
      <c r="F114" s="156">
        <f t="shared" si="8"/>
        <v>100</v>
      </c>
      <c r="G114" s="149">
        <v>0</v>
      </c>
      <c r="H114" s="149">
        <v>575</v>
      </c>
      <c r="I114" s="149">
        <v>0</v>
      </c>
      <c r="J114" s="149" t="s">
        <v>48</v>
      </c>
      <c r="K114" s="149" t="s">
        <v>48</v>
      </c>
      <c r="L114" s="149" t="s">
        <v>51</v>
      </c>
      <c r="M114" s="148">
        <f t="shared" si="9"/>
        <v>575</v>
      </c>
      <c r="N114" s="150">
        <v>0</v>
      </c>
      <c r="Q114" s="33">
        <v>1.7800000000000011</v>
      </c>
    </row>
    <row r="115" spans="1:17" ht="14">
      <c r="A115" s="146">
        <f t="shared" si="10"/>
        <v>42991</v>
      </c>
      <c r="B115" s="147">
        <v>649.53</v>
      </c>
      <c r="C115" s="147">
        <v>241.69</v>
      </c>
      <c r="D115" s="148">
        <f t="shared" si="7"/>
        <v>214.5</v>
      </c>
      <c r="E115" s="148">
        <v>0</v>
      </c>
      <c r="F115" s="156">
        <f t="shared" si="8"/>
        <v>100</v>
      </c>
      <c r="G115" s="149">
        <v>0</v>
      </c>
      <c r="H115" s="149">
        <v>575</v>
      </c>
      <c r="I115" s="149">
        <v>0</v>
      </c>
      <c r="J115" s="149" t="s">
        <v>48</v>
      </c>
      <c r="K115" s="149" t="s">
        <v>48</v>
      </c>
      <c r="L115" s="149" t="s">
        <v>51</v>
      </c>
      <c r="M115" s="148">
        <f t="shared" si="9"/>
        <v>575</v>
      </c>
      <c r="N115" s="150">
        <f t="shared" si="11"/>
        <v>1.41</v>
      </c>
      <c r="Q115" s="33">
        <v>1.0200000000000102</v>
      </c>
    </row>
    <row r="116" spans="1:17" ht="14">
      <c r="A116" s="146">
        <f t="shared" si="10"/>
        <v>42992</v>
      </c>
      <c r="B116" s="147">
        <v>649.53</v>
      </c>
      <c r="C116" s="147">
        <v>241.69</v>
      </c>
      <c r="D116" s="148">
        <f t="shared" si="7"/>
        <v>214.5</v>
      </c>
      <c r="E116" s="148">
        <v>84</v>
      </c>
      <c r="F116" s="156">
        <f t="shared" si="8"/>
        <v>100</v>
      </c>
      <c r="G116" s="149">
        <v>0</v>
      </c>
      <c r="H116" s="149">
        <v>575</v>
      </c>
      <c r="I116" s="149">
        <v>0</v>
      </c>
      <c r="J116" s="149" t="s">
        <v>48</v>
      </c>
      <c r="K116" s="149" t="s">
        <v>48</v>
      </c>
      <c r="L116" s="149" t="s">
        <v>51</v>
      </c>
      <c r="M116" s="148">
        <f t="shared" si="9"/>
        <v>575</v>
      </c>
      <c r="N116" s="150">
        <f t="shared" si="11"/>
        <v>1.41</v>
      </c>
      <c r="Q116" s="33">
        <v>0.51999999999999602</v>
      </c>
    </row>
    <row r="117" spans="1:17" ht="14">
      <c r="A117" s="146">
        <f t="shared" si="10"/>
        <v>42993</v>
      </c>
      <c r="B117" s="147">
        <v>649.53</v>
      </c>
      <c r="C117" s="147">
        <v>241.69</v>
      </c>
      <c r="D117" s="148">
        <f t="shared" si="7"/>
        <v>214.5</v>
      </c>
      <c r="E117" s="148">
        <v>5</v>
      </c>
      <c r="F117" s="156">
        <f t="shared" si="8"/>
        <v>100</v>
      </c>
      <c r="G117" s="149">
        <v>0</v>
      </c>
      <c r="H117" s="149">
        <v>575</v>
      </c>
      <c r="I117" s="149">
        <v>0</v>
      </c>
      <c r="J117" s="149" t="s">
        <v>48</v>
      </c>
      <c r="K117" s="149" t="s">
        <v>48</v>
      </c>
      <c r="L117" s="149" t="s">
        <v>51</v>
      </c>
      <c r="M117" s="148">
        <f t="shared" si="9"/>
        <v>575</v>
      </c>
      <c r="N117" s="150">
        <f t="shared" si="11"/>
        <v>1.41</v>
      </c>
      <c r="Q117" s="33">
        <v>0.70350000000000401</v>
      </c>
    </row>
    <row r="118" spans="1:17" ht="14">
      <c r="A118" s="146">
        <f t="shared" si="10"/>
        <v>42994</v>
      </c>
      <c r="B118" s="147">
        <v>649.53</v>
      </c>
      <c r="C118" s="147">
        <v>241.69</v>
      </c>
      <c r="D118" s="148">
        <f t="shared" si="7"/>
        <v>214.5</v>
      </c>
      <c r="E118" s="148">
        <v>0</v>
      </c>
      <c r="F118" s="156">
        <f t="shared" si="8"/>
        <v>100</v>
      </c>
      <c r="G118" s="149">
        <v>0</v>
      </c>
      <c r="H118" s="149">
        <v>550</v>
      </c>
      <c r="I118" s="149">
        <v>0</v>
      </c>
      <c r="J118" s="149" t="s">
        <v>48</v>
      </c>
      <c r="K118" s="149" t="s">
        <v>48</v>
      </c>
      <c r="L118" s="149" t="s">
        <v>51</v>
      </c>
      <c r="M118" s="148">
        <f t="shared" si="9"/>
        <v>550</v>
      </c>
      <c r="N118" s="150">
        <f t="shared" si="11"/>
        <v>1.35</v>
      </c>
      <c r="Q118" s="33">
        <v>0.2034999999999898</v>
      </c>
    </row>
    <row r="119" spans="1:17" ht="14">
      <c r="A119" s="146">
        <f t="shared" si="10"/>
        <v>42995</v>
      </c>
      <c r="B119" s="147">
        <v>649.53</v>
      </c>
      <c r="C119" s="147">
        <v>241.69</v>
      </c>
      <c r="D119" s="148">
        <f t="shared" si="7"/>
        <v>214.5</v>
      </c>
      <c r="E119" s="148">
        <v>2</v>
      </c>
      <c r="F119" s="156">
        <f t="shared" si="8"/>
        <v>100</v>
      </c>
      <c r="G119" s="149">
        <v>0</v>
      </c>
      <c r="H119" s="149">
        <v>550</v>
      </c>
      <c r="I119" s="149">
        <v>0</v>
      </c>
      <c r="J119" s="149" t="s">
        <v>48</v>
      </c>
      <c r="K119" s="149" t="s">
        <v>48</v>
      </c>
      <c r="L119" s="149" t="s">
        <v>51</v>
      </c>
      <c r="M119" s="148">
        <f t="shared" si="9"/>
        <v>550</v>
      </c>
      <c r="N119" s="150">
        <f t="shared" si="11"/>
        <v>1.35</v>
      </c>
      <c r="Q119" s="33">
        <v>0.46350000000000913</v>
      </c>
    </row>
    <row r="120" spans="1:17" ht="14">
      <c r="A120" s="146">
        <f t="shared" si="10"/>
        <v>42996</v>
      </c>
      <c r="B120" s="147">
        <v>649.53</v>
      </c>
      <c r="C120" s="147">
        <v>241.69</v>
      </c>
      <c r="D120" s="148">
        <f t="shared" si="7"/>
        <v>214.5</v>
      </c>
      <c r="E120" s="148">
        <v>10</v>
      </c>
      <c r="F120" s="156">
        <f t="shared" si="8"/>
        <v>100</v>
      </c>
      <c r="G120" s="149">
        <v>0</v>
      </c>
      <c r="H120" s="149">
        <v>550</v>
      </c>
      <c r="I120" s="149">
        <v>0</v>
      </c>
      <c r="J120" s="149" t="s">
        <v>48</v>
      </c>
      <c r="K120" s="149" t="s">
        <v>48</v>
      </c>
      <c r="L120" s="149" t="s">
        <v>51</v>
      </c>
      <c r="M120" s="148">
        <f t="shared" si="9"/>
        <v>550</v>
      </c>
      <c r="N120" s="150">
        <f t="shared" si="11"/>
        <v>1.35</v>
      </c>
      <c r="Q120" s="33">
        <v>3.2634999999999921</v>
      </c>
    </row>
    <row r="121" spans="1:17" ht="14">
      <c r="A121" s="146">
        <f t="shared" si="10"/>
        <v>42997</v>
      </c>
      <c r="B121" s="147">
        <v>649.53</v>
      </c>
      <c r="C121" s="147">
        <v>241.69</v>
      </c>
      <c r="D121" s="148">
        <f t="shared" si="7"/>
        <v>214.5</v>
      </c>
      <c r="E121" s="148">
        <v>0</v>
      </c>
      <c r="F121" s="156">
        <f t="shared" si="8"/>
        <v>100</v>
      </c>
      <c r="G121" s="149">
        <v>0</v>
      </c>
      <c r="H121" s="149">
        <v>550</v>
      </c>
      <c r="I121" s="149">
        <v>0</v>
      </c>
      <c r="J121" s="149" t="s">
        <v>48</v>
      </c>
      <c r="K121" s="149" t="s">
        <v>48</v>
      </c>
      <c r="L121" s="149" t="s">
        <v>51</v>
      </c>
      <c r="M121" s="148">
        <f t="shared" si="9"/>
        <v>550</v>
      </c>
      <c r="N121" s="150">
        <f t="shared" si="11"/>
        <v>1.35</v>
      </c>
      <c r="Q121" s="33">
        <v>12.460000000000008</v>
      </c>
    </row>
    <row r="122" spans="1:17" ht="14">
      <c r="A122" s="146">
        <f t="shared" si="10"/>
        <v>42998</v>
      </c>
      <c r="B122" s="147">
        <v>649.53</v>
      </c>
      <c r="C122" s="147">
        <v>241.69</v>
      </c>
      <c r="D122" s="148">
        <f t="shared" si="7"/>
        <v>214.5</v>
      </c>
      <c r="E122" s="148">
        <v>24</v>
      </c>
      <c r="F122" s="156">
        <f t="shared" si="8"/>
        <v>100</v>
      </c>
      <c r="G122" s="149">
        <v>3985</v>
      </c>
      <c r="H122" s="149">
        <v>550</v>
      </c>
      <c r="I122" s="149">
        <v>0</v>
      </c>
      <c r="J122" s="149" t="s">
        <v>48</v>
      </c>
      <c r="K122" s="149" t="s">
        <v>48</v>
      </c>
      <c r="L122" s="149" t="s">
        <v>51</v>
      </c>
      <c r="M122" s="148">
        <f t="shared" si="9"/>
        <v>4535</v>
      </c>
      <c r="N122" s="150">
        <f t="shared" si="11"/>
        <v>11.1</v>
      </c>
      <c r="Q122" s="33">
        <v>10.629999999999995</v>
      </c>
    </row>
    <row r="123" spans="1:17" ht="14">
      <c r="A123" s="146">
        <f t="shared" si="10"/>
        <v>42999</v>
      </c>
      <c r="B123" s="147">
        <v>649.53</v>
      </c>
      <c r="C123" s="147">
        <v>241.69</v>
      </c>
      <c r="D123" s="148">
        <f t="shared" si="7"/>
        <v>214.5</v>
      </c>
      <c r="E123" s="148">
        <v>19</v>
      </c>
      <c r="F123" s="156">
        <f t="shared" si="8"/>
        <v>100</v>
      </c>
      <c r="G123" s="149">
        <v>1507</v>
      </c>
      <c r="H123" s="149">
        <v>450</v>
      </c>
      <c r="I123" s="149">
        <v>0</v>
      </c>
      <c r="J123" s="149" t="s">
        <v>48</v>
      </c>
      <c r="K123" s="149" t="s">
        <v>48</v>
      </c>
      <c r="L123" s="149" t="s">
        <v>51</v>
      </c>
      <c r="M123" s="148">
        <f t="shared" si="9"/>
        <v>1957</v>
      </c>
      <c r="N123" s="150">
        <f t="shared" si="11"/>
        <v>4.79</v>
      </c>
      <c r="Q123" s="33">
        <v>4.9300000000000068</v>
      </c>
    </row>
    <row r="124" spans="1:17" ht="14">
      <c r="A124" s="146">
        <f t="shared" si="10"/>
        <v>43000</v>
      </c>
      <c r="B124" s="147">
        <v>649.53</v>
      </c>
      <c r="C124" s="147">
        <v>241.69</v>
      </c>
      <c r="D124" s="148">
        <f t="shared" si="7"/>
        <v>214.5</v>
      </c>
      <c r="E124" s="148">
        <v>9</v>
      </c>
      <c r="F124" s="156">
        <f t="shared" si="8"/>
        <v>100</v>
      </c>
      <c r="G124" s="149">
        <v>3168</v>
      </c>
      <c r="H124" s="149">
        <v>450</v>
      </c>
      <c r="I124" s="149">
        <v>0</v>
      </c>
      <c r="J124" s="149" t="s">
        <v>48</v>
      </c>
      <c r="K124" s="149" t="s">
        <v>48</v>
      </c>
      <c r="L124" s="149" t="s">
        <v>51</v>
      </c>
      <c r="M124" s="148">
        <f t="shared" si="9"/>
        <v>3618</v>
      </c>
      <c r="N124" s="150">
        <f t="shared" si="11"/>
        <v>8.85</v>
      </c>
      <c r="Q124" s="33">
        <v>2.789999999999992</v>
      </c>
    </row>
    <row r="125" spans="1:17" ht="14">
      <c r="A125" s="146">
        <f t="shared" si="10"/>
        <v>43001</v>
      </c>
      <c r="B125" s="147">
        <v>649.53</v>
      </c>
      <c r="C125" s="147">
        <v>241.69</v>
      </c>
      <c r="D125" s="148">
        <f t="shared" si="7"/>
        <v>214.5</v>
      </c>
      <c r="E125" s="148">
        <v>0</v>
      </c>
      <c r="F125" s="156">
        <f t="shared" si="8"/>
        <v>100</v>
      </c>
      <c r="G125" s="149">
        <v>1657</v>
      </c>
      <c r="H125" s="149">
        <v>300</v>
      </c>
      <c r="I125" s="149">
        <v>0</v>
      </c>
      <c r="J125" s="149" t="s">
        <v>48</v>
      </c>
      <c r="K125" s="149" t="s">
        <v>48</v>
      </c>
      <c r="L125" s="149" t="s">
        <v>51</v>
      </c>
      <c r="M125" s="148">
        <f t="shared" si="9"/>
        <v>1957</v>
      </c>
      <c r="N125" s="150">
        <f t="shared" si="11"/>
        <v>4.79</v>
      </c>
      <c r="Q125" s="33">
        <v>1.9300000000000068</v>
      </c>
    </row>
    <row r="126" spans="1:17" ht="14">
      <c r="A126" s="146">
        <f t="shared" si="10"/>
        <v>43002</v>
      </c>
      <c r="B126" s="147">
        <v>649.53</v>
      </c>
      <c r="C126" s="147">
        <v>241.69</v>
      </c>
      <c r="D126" s="148">
        <f t="shared" si="7"/>
        <v>214.5</v>
      </c>
      <c r="E126" s="148">
        <v>0</v>
      </c>
      <c r="F126" s="156">
        <f t="shared" si="8"/>
        <v>100</v>
      </c>
      <c r="G126" s="149">
        <v>550</v>
      </c>
      <c r="H126" s="149">
        <v>300</v>
      </c>
      <c r="I126" s="149">
        <v>0</v>
      </c>
      <c r="J126" s="149" t="s">
        <v>48</v>
      </c>
      <c r="K126" s="149" t="s">
        <v>48</v>
      </c>
      <c r="L126" s="149" t="s">
        <v>51</v>
      </c>
      <c r="M126" s="148">
        <f t="shared" si="9"/>
        <v>850</v>
      </c>
      <c r="N126" s="150">
        <f t="shared" si="11"/>
        <v>2.08</v>
      </c>
      <c r="Q126" s="33">
        <v>1.4199999999999875</v>
      </c>
    </row>
    <row r="127" spans="1:17" ht="14">
      <c r="A127" s="146">
        <f t="shared" si="10"/>
        <v>43003</v>
      </c>
      <c r="B127" s="147">
        <v>649.53</v>
      </c>
      <c r="C127" s="147">
        <v>241.69</v>
      </c>
      <c r="D127" s="148">
        <f t="shared" si="7"/>
        <v>214.5</v>
      </c>
      <c r="E127" s="148">
        <v>0</v>
      </c>
      <c r="F127" s="156">
        <f t="shared" si="8"/>
        <v>100</v>
      </c>
      <c r="G127" s="149">
        <v>550</v>
      </c>
      <c r="H127" s="149">
        <v>300</v>
      </c>
      <c r="I127" s="149">
        <v>0</v>
      </c>
      <c r="J127" s="149" t="s">
        <v>48</v>
      </c>
      <c r="K127" s="149" t="s">
        <v>48</v>
      </c>
      <c r="L127" s="149" t="s">
        <v>51</v>
      </c>
      <c r="M127" s="148">
        <f t="shared" si="9"/>
        <v>850</v>
      </c>
      <c r="N127" s="150">
        <f t="shared" si="11"/>
        <v>2.08</v>
      </c>
      <c r="Q127" s="33">
        <v>0.80000000000001137</v>
      </c>
    </row>
    <row r="128" spans="1:17" ht="14">
      <c r="A128" s="146">
        <f t="shared" si="10"/>
        <v>43004</v>
      </c>
      <c r="B128" s="147">
        <v>649.53</v>
      </c>
      <c r="C128" s="147">
        <v>241.69</v>
      </c>
      <c r="D128" s="148">
        <f t="shared" si="7"/>
        <v>214.5</v>
      </c>
      <c r="E128" s="148">
        <v>0</v>
      </c>
      <c r="F128" s="156">
        <f t="shared" si="8"/>
        <v>100</v>
      </c>
      <c r="G128" s="149">
        <v>550</v>
      </c>
      <c r="H128" s="149">
        <v>300</v>
      </c>
      <c r="I128" s="149">
        <v>0</v>
      </c>
      <c r="J128" s="149" t="s">
        <v>48</v>
      </c>
      <c r="K128" s="149" t="s">
        <v>48</v>
      </c>
      <c r="L128" s="149" t="s">
        <v>51</v>
      </c>
      <c r="M128" s="148">
        <f t="shared" si="9"/>
        <v>850</v>
      </c>
      <c r="N128" s="150">
        <f t="shared" si="11"/>
        <v>2.08</v>
      </c>
      <c r="Q128" s="33">
        <v>0.51999999999998181</v>
      </c>
    </row>
    <row r="129" spans="1:17" ht="14">
      <c r="A129" s="146">
        <f t="shared" si="10"/>
        <v>43005</v>
      </c>
      <c r="B129" s="147">
        <v>649.53</v>
      </c>
      <c r="C129" s="147">
        <v>241.69</v>
      </c>
      <c r="D129" s="148">
        <f t="shared" si="7"/>
        <v>214.5</v>
      </c>
      <c r="E129" s="148">
        <v>0</v>
      </c>
      <c r="F129" s="156">
        <f t="shared" si="8"/>
        <v>100</v>
      </c>
      <c r="G129" s="149">
        <v>0</v>
      </c>
      <c r="H129" s="149">
        <v>300</v>
      </c>
      <c r="I129" s="149">
        <v>0</v>
      </c>
      <c r="J129" s="149" t="s">
        <v>48</v>
      </c>
      <c r="K129" s="149" t="s">
        <v>48</v>
      </c>
      <c r="L129" s="149" t="s">
        <v>51</v>
      </c>
      <c r="M129" s="148">
        <f t="shared" si="9"/>
        <v>300</v>
      </c>
      <c r="N129" s="150">
        <f t="shared" si="11"/>
        <v>0.73</v>
      </c>
      <c r="Q129" s="33">
        <v>0.40000000000000568</v>
      </c>
    </row>
    <row r="130" spans="1:17" ht="14">
      <c r="A130" s="146">
        <f t="shared" si="10"/>
        <v>43006</v>
      </c>
      <c r="B130" s="147">
        <v>649.53</v>
      </c>
      <c r="C130" s="147">
        <v>241.69</v>
      </c>
      <c r="D130" s="148">
        <f t="shared" si="7"/>
        <v>214.5</v>
      </c>
      <c r="E130" s="148">
        <v>0</v>
      </c>
      <c r="F130" s="156">
        <f t="shared" si="8"/>
        <v>100</v>
      </c>
      <c r="G130" s="149">
        <v>0</v>
      </c>
      <c r="H130" s="149">
        <v>300</v>
      </c>
      <c r="I130" s="149">
        <v>0</v>
      </c>
      <c r="J130" s="149" t="s">
        <v>48</v>
      </c>
      <c r="K130" s="149" t="s">
        <v>48</v>
      </c>
      <c r="L130" s="149" t="s">
        <v>51</v>
      </c>
      <c r="M130" s="148">
        <f t="shared" si="9"/>
        <v>300</v>
      </c>
      <c r="N130" s="150">
        <f t="shared" si="11"/>
        <v>0.73</v>
      </c>
      <c r="Q130" s="33">
        <v>0.59000000000000341</v>
      </c>
    </row>
    <row r="131" spans="1:17" ht="14">
      <c r="A131" s="146">
        <f t="shared" si="10"/>
        <v>43007</v>
      </c>
      <c r="B131" s="147">
        <v>649.53</v>
      </c>
      <c r="C131" s="147">
        <v>241.69</v>
      </c>
      <c r="D131" s="148">
        <f t="shared" si="7"/>
        <v>214.5</v>
      </c>
      <c r="E131" s="148">
        <v>0</v>
      </c>
      <c r="F131" s="156">
        <f t="shared" si="8"/>
        <v>100</v>
      </c>
      <c r="G131" s="149">
        <v>0</v>
      </c>
      <c r="H131" s="149">
        <v>100</v>
      </c>
      <c r="I131" s="149">
        <v>0</v>
      </c>
      <c r="J131" s="149" t="s">
        <v>48</v>
      </c>
      <c r="K131" s="149" t="s">
        <v>48</v>
      </c>
      <c r="L131" s="149" t="s">
        <v>51</v>
      </c>
      <c r="M131" s="148">
        <f t="shared" si="9"/>
        <v>100</v>
      </c>
      <c r="N131" s="150">
        <f t="shared" si="11"/>
        <v>0.24</v>
      </c>
      <c r="Q131" s="33">
        <v>0.56999999999999318</v>
      </c>
    </row>
    <row r="132" spans="1:17" ht="14">
      <c r="A132" s="146">
        <f t="shared" si="10"/>
        <v>43008</v>
      </c>
      <c r="B132" s="147">
        <v>649.53</v>
      </c>
      <c r="C132" s="147">
        <v>241.69</v>
      </c>
      <c r="D132" s="148">
        <f t="shared" si="7"/>
        <v>214.5</v>
      </c>
      <c r="E132" s="148">
        <v>0</v>
      </c>
      <c r="F132" s="156">
        <f t="shared" si="8"/>
        <v>100</v>
      </c>
      <c r="G132" s="149">
        <v>0</v>
      </c>
      <c r="H132" s="149">
        <v>100</v>
      </c>
      <c r="I132" s="149">
        <v>0</v>
      </c>
      <c r="J132" s="149" t="s">
        <v>48</v>
      </c>
      <c r="K132" s="149" t="s">
        <v>48</v>
      </c>
      <c r="L132" s="149" t="s">
        <v>51</v>
      </c>
      <c r="M132" s="148">
        <f t="shared" si="9"/>
        <v>100</v>
      </c>
      <c r="N132" s="150">
        <f t="shared" si="11"/>
        <v>0.24</v>
      </c>
      <c r="Q132" s="33">
        <v>0.38000000000002387</v>
      </c>
    </row>
    <row r="133" spans="1:17" ht="14">
      <c r="A133" s="146">
        <f t="shared" si="10"/>
        <v>43009</v>
      </c>
      <c r="B133" s="147">
        <v>649.53</v>
      </c>
      <c r="C133" s="147">
        <v>241.69</v>
      </c>
      <c r="D133" s="148">
        <f t="shared" si="7"/>
        <v>214.5</v>
      </c>
      <c r="E133" s="148">
        <v>0</v>
      </c>
      <c r="F133" s="156">
        <f t="shared" si="8"/>
        <v>100</v>
      </c>
      <c r="G133" s="149">
        <v>0</v>
      </c>
      <c r="H133" s="149">
        <v>100</v>
      </c>
      <c r="I133" s="149">
        <v>0</v>
      </c>
      <c r="J133" s="149" t="s">
        <v>48</v>
      </c>
      <c r="K133" s="149" t="s">
        <v>48</v>
      </c>
      <c r="L133" s="149" t="s">
        <v>51</v>
      </c>
      <c r="M133" s="148">
        <f t="shared" si="9"/>
        <v>100</v>
      </c>
      <c r="N133" s="150">
        <f t="shared" si="11"/>
        <v>0.24</v>
      </c>
      <c r="Q133" s="33">
        <v>0.37999999999999545</v>
      </c>
    </row>
    <row r="134" spans="1:17" ht="14">
      <c r="A134" s="146">
        <f t="shared" si="10"/>
        <v>43010</v>
      </c>
      <c r="B134" s="147">
        <v>649.53</v>
      </c>
      <c r="C134" s="147">
        <v>241.69</v>
      </c>
      <c r="D134" s="148">
        <f t="shared" si="7"/>
        <v>214.5</v>
      </c>
      <c r="E134" s="148">
        <v>0</v>
      </c>
      <c r="F134" s="156">
        <f t="shared" si="8"/>
        <v>100</v>
      </c>
      <c r="G134" s="149">
        <v>0</v>
      </c>
      <c r="H134" s="149">
        <v>100</v>
      </c>
      <c r="I134" s="149">
        <v>0</v>
      </c>
      <c r="J134" s="149" t="s">
        <v>48</v>
      </c>
      <c r="K134" s="149" t="s">
        <v>48</v>
      </c>
      <c r="L134" s="149" t="s">
        <v>51</v>
      </c>
      <c r="M134" s="148">
        <f t="shared" si="9"/>
        <v>100</v>
      </c>
      <c r="N134" s="150">
        <f t="shared" si="11"/>
        <v>0.24</v>
      </c>
      <c r="Q134" s="33">
        <v>0.37999999999999545</v>
      </c>
    </row>
    <row r="135" spans="1:17" ht="14">
      <c r="A135" s="146">
        <f t="shared" si="10"/>
        <v>43011</v>
      </c>
      <c r="B135" s="147">
        <v>649.53</v>
      </c>
      <c r="C135" s="147">
        <v>241.69</v>
      </c>
      <c r="D135" s="148">
        <f t="shared" si="7"/>
        <v>214.5</v>
      </c>
      <c r="E135" s="148">
        <v>0</v>
      </c>
      <c r="F135" s="156">
        <f t="shared" si="8"/>
        <v>100</v>
      </c>
      <c r="G135" s="149">
        <v>0</v>
      </c>
      <c r="H135" s="149">
        <v>100</v>
      </c>
      <c r="I135" s="149">
        <v>0</v>
      </c>
      <c r="J135" s="149" t="s">
        <v>48</v>
      </c>
      <c r="K135" s="149" t="s">
        <v>48</v>
      </c>
      <c r="L135" s="149" t="s">
        <v>51</v>
      </c>
      <c r="M135" s="148">
        <f t="shared" si="9"/>
        <v>100</v>
      </c>
      <c r="N135" s="150">
        <f t="shared" si="11"/>
        <v>0.24</v>
      </c>
      <c r="Q135" s="33">
        <v>1.2199999999999989</v>
      </c>
    </row>
    <row r="136" spans="1:17" ht="14">
      <c r="A136" s="146">
        <f t="shared" si="10"/>
        <v>43012</v>
      </c>
      <c r="B136" s="147">
        <v>649.53</v>
      </c>
      <c r="C136" s="147">
        <v>241.69</v>
      </c>
      <c r="D136" s="148">
        <f t="shared" si="7"/>
        <v>214.5</v>
      </c>
      <c r="E136" s="148">
        <v>0</v>
      </c>
      <c r="F136" s="156">
        <f t="shared" si="8"/>
        <v>100</v>
      </c>
      <c r="G136" s="149">
        <v>0</v>
      </c>
      <c r="H136" s="149">
        <v>100</v>
      </c>
      <c r="I136" s="149">
        <v>0</v>
      </c>
      <c r="J136" s="149" t="s">
        <v>48</v>
      </c>
      <c r="K136" s="149" t="s">
        <v>48</v>
      </c>
      <c r="L136" s="149" t="s">
        <v>51</v>
      </c>
      <c r="M136" s="148">
        <f t="shared" si="9"/>
        <v>100</v>
      </c>
      <c r="N136" s="150">
        <f t="shared" si="11"/>
        <v>0.24</v>
      </c>
      <c r="Q136" s="33">
        <v>1.8499999999999943</v>
      </c>
    </row>
    <row r="137" spans="1:17" ht="14">
      <c r="A137" s="146">
        <f t="shared" si="10"/>
        <v>43013</v>
      </c>
      <c r="B137" s="147">
        <v>649.53</v>
      </c>
      <c r="C137" s="147">
        <v>241.69</v>
      </c>
      <c r="D137" s="148">
        <f t="shared" si="7"/>
        <v>214.5</v>
      </c>
      <c r="E137" s="148">
        <v>0</v>
      </c>
      <c r="F137" s="156">
        <f t="shared" si="8"/>
        <v>100</v>
      </c>
      <c r="G137" s="149">
        <v>0</v>
      </c>
      <c r="H137" s="149">
        <v>100</v>
      </c>
      <c r="I137" s="149">
        <v>0</v>
      </c>
      <c r="J137" s="149" t="s">
        <v>48</v>
      </c>
      <c r="K137" s="149" t="s">
        <v>48</v>
      </c>
      <c r="L137" s="149" t="s">
        <v>51</v>
      </c>
      <c r="M137" s="148">
        <f t="shared" si="9"/>
        <v>100</v>
      </c>
      <c r="N137" s="150">
        <f t="shared" si="11"/>
        <v>0.24</v>
      </c>
      <c r="Q137" s="33">
        <v>2.6299999999999955</v>
      </c>
    </row>
    <row r="138" spans="1:17" ht="14">
      <c r="A138" s="146">
        <f t="shared" si="10"/>
        <v>43014</v>
      </c>
      <c r="B138" s="147">
        <v>649.53</v>
      </c>
      <c r="C138" s="147">
        <v>241.69</v>
      </c>
      <c r="D138" s="148">
        <f t="shared" si="7"/>
        <v>214.5</v>
      </c>
      <c r="E138" s="148">
        <v>0</v>
      </c>
      <c r="F138" s="156">
        <f t="shared" si="8"/>
        <v>100</v>
      </c>
      <c r="G138" s="149">
        <v>0</v>
      </c>
      <c r="H138" s="149">
        <v>100</v>
      </c>
      <c r="I138" s="149">
        <v>0</v>
      </c>
      <c r="J138" s="149" t="s">
        <v>48</v>
      </c>
      <c r="K138" s="149" t="s">
        <v>48</v>
      </c>
      <c r="L138" s="149" t="s">
        <v>51</v>
      </c>
      <c r="M138" s="148">
        <f t="shared" si="9"/>
        <v>100</v>
      </c>
      <c r="N138" s="150">
        <f t="shared" si="11"/>
        <v>0.24</v>
      </c>
      <c r="Q138" s="33">
        <v>1.4099999999999966</v>
      </c>
    </row>
    <row r="139" spans="1:17" ht="14">
      <c r="A139" s="146">
        <f t="shared" si="10"/>
        <v>43015</v>
      </c>
      <c r="B139" s="147">
        <v>649.53</v>
      </c>
      <c r="C139" s="147">
        <v>241.69</v>
      </c>
      <c r="D139" s="148">
        <f t="shared" si="7"/>
        <v>214.5</v>
      </c>
      <c r="E139" s="148">
        <v>6</v>
      </c>
      <c r="F139" s="156">
        <f t="shared" si="8"/>
        <v>100</v>
      </c>
      <c r="G139" s="149">
        <v>0</v>
      </c>
      <c r="H139" s="149">
        <v>100</v>
      </c>
      <c r="I139" s="149">
        <v>0</v>
      </c>
      <c r="J139" s="149" t="s">
        <v>48</v>
      </c>
      <c r="K139" s="149" t="s">
        <v>48</v>
      </c>
      <c r="L139" s="149" t="s">
        <v>51</v>
      </c>
      <c r="M139" s="148">
        <f t="shared" si="9"/>
        <v>100</v>
      </c>
      <c r="N139" s="150">
        <f t="shared" si="11"/>
        <v>0.24</v>
      </c>
      <c r="Q139" s="33">
        <v>0.46999999999999886</v>
      </c>
    </row>
    <row r="140" spans="1:17" ht="14">
      <c r="A140" s="146">
        <f t="shared" si="10"/>
        <v>43016</v>
      </c>
      <c r="B140" s="147">
        <v>649.53</v>
      </c>
      <c r="C140" s="147">
        <v>241.69</v>
      </c>
      <c r="D140" s="148">
        <f t="shared" ref="D140:D163" si="12">C140-27.19</f>
        <v>214.5</v>
      </c>
      <c r="E140" s="148">
        <v>28</v>
      </c>
      <c r="F140" s="156">
        <f t="shared" ref="F140:F163" si="13">D140/214.5*100</f>
        <v>100</v>
      </c>
      <c r="G140" s="149">
        <v>0</v>
      </c>
      <c r="H140" s="149">
        <v>100</v>
      </c>
      <c r="I140" s="149">
        <v>0</v>
      </c>
      <c r="J140" s="149" t="s">
        <v>48</v>
      </c>
      <c r="K140" s="149" t="s">
        <v>48</v>
      </c>
      <c r="L140" s="149" t="s">
        <v>51</v>
      </c>
      <c r="M140" s="148">
        <f t="shared" ref="M140:M163" si="14">G140+H140+I140</f>
        <v>100</v>
      </c>
      <c r="N140" s="150">
        <f t="shared" si="11"/>
        <v>0.24</v>
      </c>
      <c r="Q140" s="33">
        <v>0.46999999999999886</v>
      </c>
    </row>
    <row r="141" spans="1:17" ht="14">
      <c r="A141" s="146">
        <f t="shared" ref="A141:A163" si="15">+A140+1</f>
        <v>43017</v>
      </c>
      <c r="B141" s="147">
        <v>649.53</v>
      </c>
      <c r="C141" s="147">
        <v>241.69</v>
      </c>
      <c r="D141" s="148">
        <f t="shared" si="12"/>
        <v>214.5</v>
      </c>
      <c r="E141" s="148">
        <v>32</v>
      </c>
      <c r="F141" s="156">
        <f t="shared" si="13"/>
        <v>100</v>
      </c>
      <c r="G141" s="149">
        <v>6110</v>
      </c>
      <c r="H141" s="149">
        <v>250</v>
      </c>
      <c r="I141" s="149">
        <v>0</v>
      </c>
      <c r="J141" s="149" t="s">
        <v>48</v>
      </c>
      <c r="K141" s="149" t="s">
        <v>48</v>
      </c>
      <c r="L141" s="149" t="s">
        <v>51</v>
      </c>
      <c r="M141" s="148">
        <f t="shared" si="14"/>
        <v>6360</v>
      </c>
      <c r="N141" s="150">
        <f t="shared" ref="N141:N163" si="16">ROUND((C141-C140)+(M141*0.002447),2)</f>
        <v>15.56</v>
      </c>
      <c r="Q141" s="33">
        <v>0.48000000000001819</v>
      </c>
    </row>
    <row r="142" spans="1:17" ht="14">
      <c r="A142" s="146">
        <f t="shared" si="15"/>
        <v>43018</v>
      </c>
      <c r="B142" s="147">
        <v>649.53</v>
      </c>
      <c r="C142" s="147">
        <v>241.69</v>
      </c>
      <c r="D142" s="148">
        <f t="shared" si="12"/>
        <v>214.5</v>
      </c>
      <c r="E142" s="148">
        <v>0</v>
      </c>
      <c r="F142" s="156">
        <f t="shared" si="13"/>
        <v>100</v>
      </c>
      <c r="G142" s="149">
        <v>1457</v>
      </c>
      <c r="H142" s="149">
        <v>500</v>
      </c>
      <c r="I142" s="149">
        <v>0</v>
      </c>
      <c r="J142" s="149" t="s">
        <v>48</v>
      </c>
      <c r="K142" s="149" t="s">
        <v>48</v>
      </c>
      <c r="L142" s="149" t="s">
        <v>51</v>
      </c>
      <c r="M142" s="148">
        <f t="shared" si="14"/>
        <v>1957</v>
      </c>
      <c r="N142" s="150">
        <f t="shared" si="16"/>
        <v>4.79</v>
      </c>
      <c r="Q142" s="33">
        <v>0.31000000000000227</v>
      </c>
    </row>
    <row r="143" spans="1:17" ht="14">
      <c r="A143" s="146">
        <f t="shared" si="15"/>
        <v>43019</v>
      </c>
      <c r="B143" s="147">
        <v>649.53</v>
      </c>
      <c r="C143" s="147">
        <v>241.69</v>
      </c>
      <c r="D143" s="148">
        <f t="shared" si="12"/>
        <v>214.5</v>
      </c>
      <c r="E143" s="148">
        <v>41</v>
      </c>
      <c r="F143" s="156">
        <f t="shared" si="13"/>
        <v>100</v>
      </c>
      <c r="G143" s="149">
        <v>2554</v>
      </c>
      <c r="H143" s="149">
        <v>500</v>
      </c>
      <c r="I143" s="149">
        <v>0</v>
      </c>
      <c r="J143" s="149" t="s">
        <v>48</v>
      </c>
      <c r="K143" s="149" t="s">
        <v>48</v>
      </c>
      <c r="L143" s="149" t="s">
        <v>51</v>
      </c>
      <c r="M143" s="148">
        <f t="shared" si="14"/>
        <v>3054</v>
      </c>
      <c r="N143" s="150">
        <v>0</v>
      </c>
      <c r="Q143" s="33">
        <v>0.15999999999999659</v>
      </c>
    </row>
    <row r="144" spans="1:17" ht="14">
      <c r="A144" s="146">
        <f t="shared" si="15"/>
        <v>43020</v>
      </c>
      <c r="B144" s="147">
        <v>649.53</v>
      </c>
      <c r="C144" s="147">
        <v>241.69</v>
      </c>
      <c r="D144" s="148">
        <f t="shared" si="12"/>
        <v>214.5</v>
      </c>
      <c r="E144" s="148">
        <v>14</v>
      </c>
      <c r="F144" s="156">
        <f t="shared" si="13"/>
        <v>100</v>
      </c>
      <c r="G144" s="149">
        <v>350</v>
      </c>
      <c r="H144" s="149">
        <v>500</v>
      </c>
      <c r="I144" s="149">
        <v>0</v>
      </c>
      <c r="J144" s="149" t="s">
        <v>48</v>
      </c>
      <c r="K144" s="149" t="s">
        <v>48</v>
      </c>
      <c r="L144" s="149" t="s">
        <v>51</v>
      </c>
      <c r="M144" s="148">
        <f t="shared" si="14"/>
        <v>850</v>
      </c>
      <c r="N144" s="150">
        <v>0</v>
      </c>
      <c r="Q144" s="33">
        <v>0.31999999999999318</v>
      </c>
    </row>
    <row r="145" spans="1:17" ht="14">
      <c r="A145" s="146">
        <f t="shared" si="15"/>
        <v>43021</v>
      </c>
      <c r="B145" s="147">
        <v>649.53</v>
      </c>
      <c r="C145" s="147">
        <v>241.69</v>
      </c>
      <c r="D145" s="148">
        <f t="shared" si="12"/>
        <v>214.5</v>
      </c>
      <c r="E145" s="148">
        <v>0</v>
      </c>
      <c r="F145" s="156">
        <f t="shared" si="13"/>
        <v>100</v>
      </c>
      <c r="G145" s="149">
        <v>350</v>
      </c>
      <c r="H145" s="149">
        <v>500</v>
      </c>
      <c r="I145" s="149">
        <v>0</v>
      </c>
      <c r="J145" s="149" t="s">
        <v>48</v>
      </c>
      <c r="K145" s="149" t="s">
        <v>48</v>
      </c>
      <c r="L145" s="149" t="s">
        <v>51</v>
      </c>
      <c r="M145" s="148">
        <f t="shared" si="14"/>
        <v>850</v>
      </c>
      <c r="N145" s="150">
        <f t="shared" si="16"/>
        <v>2.08</v>
      </c>
      <c r="Q145" s="33">
        <v>0.31000000000000227</v>
      </c>
    </row>
    <row r="146" spans="1:17" ht="14">
      <c r="A146" s="146">
        <f t="shared" si="15"/>
        <v>43022</v>
      </c>
      <c r="B146" s="147">
        <v>649.53</v>
      </c>
      <c r="C146" s="147">
        <v>241.69</v>
      </c>
      <c r="D146" s="148">
        <f t="shared" si="12"/>
        <v>214.5</v>
      </c>
      <c r="E146" s="148">
        <v>13</v>
      </c>
      <c r="F146" s="156">
        <f t="shared" si="13"/>
        <v>100</v>
      </c>
      <c r="G146" s="149">
        <v>650</v>
      </c>
      <c r="H146" s="149">
        <v>200</v>
      </c>
      <c r="I146" s="149">
        <v>0</v>
      </c>
      <c r="J146" s="149" t="s">
        <v>48</v>
      </c>
      <c r="K146" s="149" t="s">
        <v>48</v>
      </c>
      <c r="L146" s="149" t="s">
        <v>51</v>
      </c>
      <c r="M146" s="148">
        <f t="shared" si="14"/>
        <v>850</v>
      </c>
      <c r="N146" s="150">
        <f t="shared" si="16"/>
        <v>2.08</v>
      </c>
      <c r="Q146" s="33">
        <v>0.31999999999999318</v>
      </c>
    </row>
    <row r="147" spans="1:17" ht="14">
      <c r="A147" s="146">
        <f t="shared" si="15"/>
        <v>43023</v>
      </c>
      <c r="B147" s="147">
        <v>649.53</v>
      </c>
      <c r="C147" s="147">
        <v>241.69</v>
      </c>
      <c r="D147" s="148">
        <f t="shared" si="12"/>
        <v>214.5</v>
      </c>
      <c r="E147" s="148">
        <v>4</v>
      </c>
      <c r="F147" s="156">
        <f t="shared" si="13"/>
        <v>100</v>
      </c>
      <c r="G147" s="149">
        <v>850</v>
      </c>
      <c r="H147" s="149">
        <v>0</v>
      </c>
      <c r="I147" s="149">
        <v>0</v>
      </c>
      <c r="J147" s="149" t="s">
        <v>48</v>
      </c>
      <c r="K147" s="149" t="s">
        <v>48</v>
      </c>
      <c r="L147" s="149" t="s">
        <v>51</v>
      </c>
      <c r="M147" s="148">
        <f t="shared" si="14"/>
        <v>850</v>
      </c>
      <c r="N147" s="150">
        <f t="shared" si="16"/>
        <v>2.08</v>
      </c>
      <c r="Q147" s="33">
        <v>0.15999999999999659</v>
      </c>
    </row>
    <row r="148" spans="1:17" ht="14">
      <c r="A148" s="146">
        <f t="shared" si="15"/>
        <v>43024</v>
      </c>
      <c r="B148" s="147">
        <v>649.53</v>
      </c>
      <c r="C148" s="147">
        <v>241.69</v>
      </c>
      <c r="D148" s="148">
        <f t="shared" si="12"/>
        <v>214.5</v>
      </c>
      <c r="E148" s="148">
        <v>1</v>
      </c>
      <c r="F148" s="156">
        <f t="shared" si="13"/>
        <v>100</v>
      </c>
      <c r="G148" s="149">
        <v>850</v>
      </c>
      <c r="H148" s="149">
        <v>0</v>
      </c>
      <c r="I148" s="149">
        <v>0</v>
      </c>
      <c r="J148" s="149" t="s">
        <v>48</v>
      </c>
      <c r="K148" s="149" t="s">
        <v>48</v>
      </c>
      <c r="L148" s="149" t="s">
        <v>51</v>
      </c>
      <c r="M148" s="148">
        <f t="shared" si="14"/>
        <v>850</v>
      </c>
      <c r="N148" s="150">
        <f t="shared" si="16"/>
        <v>2.08</v>
      </c>
      <c r="Q148" s="33">
        <v>0.16000000000002501</v>
      </c>
    </row>
    <row r="149" spans="1:17" ht="14">
      <c r="A149" s="146">
        <f t="shared" si="15"/>
        <v>43025</v>
      </c>
      <c r="B149" s="147">
        <v>649.53</v>
      </c>
      <c r="C149" s="147">
        <v>241.69</v>
      </c>
      <c r="D149" s="148">
        <f t="shared" si="12"/>
        <v>214.5</v>
      </c>
      <c r="E149" s="148">
        <v>0</v>
      </c>
      <c r="F149" s="156">
        <f t="shared" si="13"/>
        <v>100</v>
      </c>
      <c r="G149" s="149">
        <v>500</v>
      </c>
      <c r="H149" s="149">
        <v>0</v>
      </c>
      <c r="I149" s="149">
        <v>0</v>
      </c>
      <c r="J149" s="149" t="s">
        <v>48</v>
      </c>
      <c r="K149" s="149" t="s">
        <v>48</v>
      </c>
      <c r="L149" s="149" t="s">
        <v>51</v>
      </c>
      <c r="M149" s="148">
        <f t="shared" si="14"/>
        <v>500</v>
      </c>
      <c r="N149" s="150">
        <f t="shared" si="16"/>
        <v>1.22</v>
      </c>
      <c r="Q149" s="33">
        <v>0</v>
      </c>
    </row>
    <row r="150" spans="1:17" ht="14">
      <c r="A150" s="146">
        <f t="shared" si="15"/>
        <v>43026</v>
      </c>
      <c r="B150" s="147">
        <v>649.53</v>
      </c>
      <c r="C150" s="147">
        <v>241.69</v>
      </c>
      <c r="D150" s="148">
        <f t="shared" si="12"/>
        <v>214.5</v>
      </c>
      <c r="E150" s="148">
        <v>0</v>
      </c>
      <c r="F150" s="156">
        <f t="shared" si="13"/>
        <v>100</v>
      </c>
      <c r="G150" s="149">
        <v>0</v>
      </c>
      <c r="H150" s="149">
        <v>0</v>
      </c>
      <c r="I150" s="149">
        <v>0</v>
      </c>
      <c r="J150" s="149" t="s">
        <v>48</v>
      </c>
      <c r="K150" s="149" t="s">
        <v>48</v>
      </c>
      <c r="L150" s="149" t="s">
        <v>51</v>
      </c>
      <c r="M150" s="148">
        <f t="shared" si="14"/>
        <v>0</v>
      </c>
      <c r="N150" s="150">
        <f t="shared" si="16"/>
        <v>0</v>
      </c>
      <c r="Q150" s="33">
        <v>0</v>
      </c>
    </row>
    <row r="151" spans="1:17" ht="14">
      <c r="A151" s="146">
        <f t="shared" si="15"/>
        <v>43027</v>
      </c>
      <c r="B151" s="147">
        <v>649.53</v>
      </c>
      <c r="C151" s="147">
        <v>241.69</v>
      </c>
      <c r="D151" s="148">
        <f t="shared" si="12"/>
        <v>214.5</v>
      </c>
      <c r="E151" s="148">
        <v>0</v>
      </c>
      <c r="F151" s="156">
        <f t="shared" si="13"/>
        <v>100</v>
      </c>
      <c r="G151" s="149">
        <v>0</v>
      </c>
      <c r="H151" s="149">
        <v>0</v>
      </c>
      <c r="I151" s="149">
        <v>0</v>
      </c>
      <c r="J151" s="149" t="s">
        <v>48</v>
      </c>
      <c r="K151" s="149" t="s">
        <v>48</v>
      </c>
      <c r="L151" s="149" t="s">
        <v>51</v>
      </c>
      <c r="M151" s="148">
        <f t="shared" si="14"/>
        <v>0</v>
      </c>
      <c r="N151" s="150">
        <f t="shared" si="16"/>
        <v>0</v>
      </c>
      <c r="Q151" s="33">
        <v>0</v>
      </c>
    </row>
    <row r="152" spans="1:17" ht="14">
      <c r="A152" s="146">
        <f t="shared" si="15"/>
        <v>43028</v>
      </c>
      <c r="B152" s="147">
        <v>649.53</v>
      </c>
      <c r="C152" s="147">
        <v>241.69</v>
      </c>
      <c r="D152" s="148">
        <f t="shared" si="12"/>
        <v>214.5</v>
      </c>
      <c r="E152" s="148">
        <v>0</v>
      </c>
      <c r="F152" s="156">
        <f t="shared" si="13"/>
        <v>100</v>
      </c>
      <c r="G152" s="149">
        <v>0</v>
      </c>
      <c r="H152" s="149">
        <v>0</v>
      </c>
      <c r="I152" s="149">
        <v>0</v>
      </c>
      <c r="J152" s="149" t="s">
        <v>48</v>
      </c>
      <c r="K152" s="149" t="s">
        <v>48</v>
      </c>
      <c r="L152" s="149" t="s">
        <v>51</v>
      </c>
      <c r="M152" s="148">
        <f t="shared" si="14"/>
        <v>0</v>
      </c>
      <c r="N152" s="150">
        <f t="shared" si="16"/>
        <v>0</v>
      </c>
      <c r="Q152" s="33">
        <v>0</v>
      </c>
    </row>
    <row r="153" spans="1:17" ht="14">
      <c r="A153" s="146">
        <f t="shared" si="15"/>
        <v>43029</v>
      </c>
      <c r="B153" s="147">
        <v>649.53</v>
      </c>
      <c r="C153" s="147">
        <v>241.69</v>
      </c>
      <c r="D153" s="148">
        <f t="shared" si="12"/>
        <v>214.5</v>
      </c>
      <c r="E153" s="148">
        <v>0</v>
      </c>
      <c r="F153" s="156">
        <f t="shared" si="13"/>
        <v>100</v>
      </c>
      <c r="G153" s="149">
        <v>0</v>
      </c>
      <c r="H153" s="149">
        <v>0</v>
      </c>
      <c r="I153" s="149">
        <v>0</v>
      </c>
      <c r="J153" s="149" t="s">
        <v>48</v>
      </c>
      <c r="K153" s="149" t="s">
        <v>48</v>
      </c>
      <c r="L153" s="149" t="s">
        <v>51</v>
      </c>
      <c r="M153" s="148">
        <f t="shared" si="14"/>
        <v>0</v>
      </c>
      <c r="N153" s="150">
        <f t="shared" si="16"/>
        <v>0</v>
      </c>
      <c r="Q153" s="33">
        <v>0</v>
      </c>
    </row>
    <row r="154" spans="1:17" ht="14">
      <c r="A154" s="146">
        <f t="shared" si="15"/>
        <v>43030</v>
      </c>
      <c r="B154" s="147">
        <v>649.53</v>
      </c>
      <c r="C154" s="147">
        <v>241.69</v>
      </c>
      <c r="D154" s="148">
        <f t="shared" si="12"/>
        <v>214.5</v>
      </c>
      <c r="E154" s="148">
        <v>0</v>
      </c>
      <c r="F154" s="156">
        <f t="shared" si="13"/>
        <v>100</v>
      </c>
      <c r="G154" s="149">
        <v>0</v>
      </c>
      <c r="H154" s="149">
        <v>0</v>
      </c>
      <c r="I154" s="149">
        <v>0</v>
      </c>
      <c r="J154" s="149" t="s">
        <v>48</v>
      </c>
      <c r="K154" s="149" t="s">
        <v>48</v>
      </c>
      <c r="L154" s="149" t="s">
        <v>51</v>
      </c>
      <c r="M154" s="148">
        <f t="shared" si="14"/>
        <v>0</v>
      </c>
      <c r="N154" s="150">
        <f t="shared" si="16"/>
        <v>0</v>
      </c>
      <c r="Q154" s="33">
        <v>0</v>
      </c>
    </row>
    <row r="155" spans="1:17" ht="14">
      <c r="A155" s="146">
        <f t="shared" si="15"/>
        <v>43031</v>
      </c>
      <c r="B155" s="147">
        <v>649.53</v>
      </c>
      <c r="C155" s="147">
        <v>241.69</v>
      </c>
      <c r="D155" s="148">
        <f t="shared" si="12"/>
        <v>214.5</v>
      </c>
      <c r="E155" s="148">
        <v>0</v>
      </c>
      <c r="F155" s="156">
        <f t="shared" si="13"/>
        <v>100</v>
      </c>
      <c r="G155" s="149">
        <v>0</v>
      </c>
      <c r="H155" s="149">
        <v>0</v>
      </c>
      <c r="I155" s="149">
        <v>0</v>
      </c>
      <c r="J155" s="149" t="s">
        <v>48</v>
      </c>
      <c r="K155" s="149" t="s">
        <v>48</v>
      </c>
      <c r="L155" s="149" t="s">
        <v>51</v>
      </c>
      <c r="M155" s="148">
        <f t="shared" si="14"/>
        <v>0</v>
      </c>
      <c r="N155" s="150">
        <f t="shared" si="16"/>
        <v>0</v>
      </c>
      <c r="Q155" s="33">
        <v>0</v>
      </c>
    </row>
    <row r="156" spans="1:17" ht="14">
      <c r="A156" s="146">
        <f t="shared" si="15"/>
        <v>43032</v>
      </c>
      <c r="B156" s="147">
        <v>649.53</v>
      </c>
      <c r="C156" s="147">
        <v>241.69</v>
      </c>
      <c r="D156" s="148">
        <f t="shared" si="12"/>
        <v>214.5</v>
      </c>
      <c r="E156" s="148">
        <v>0</v>
      </c>
      <c r="F156" s="156">
        <f t="shared" si="13"/>
        <v>100</v>
      </c>
      <c r="G156" s="149">
        <v>0</v>
      </c>
      <c r="H156" s="149">
        <v>0</v>
      </c>
      <c r="I156" s="149">
        <v>0</v>
      </c>
      <c r="J156" s="149" t="s">
        <v>48</v>
      </c>
      <c r="K156" s="149" t="s">
        <v>48</v>
      </c>
      <c r="L156" s="149" t="s">
        <v>51</v>
      </c>
      <c r="M156" s="148">
        <f t="shared" si="14"/>
        <v>0</v>
      </c>
      <c r="N156" s="150">
        <f t="shared" si="16"/>
        <v>0</v>
      </c>
      <c r="Q156" s="33">
        <v>0</v>
      </c>
    </row>
    <row r="157" spans="1:17" ht="14">
      <c r="A157" s="146">
        <f t="shared" si="15"/>
        <v>43033</v>
      </c>
      <c r="B157" s="147">
        <v>649.53</v>
      </c>
      <c r="C157" s="147">
        <v>241.69</v>
      </c>
      <c r="D157" s="148">
        <f t="shared" si="12"/>
        <v>214.5</v>
      </c>
      <c r="E157" s="148">
        <v>0</v>
      </c>
      <c r="F157" s="156">
        <f t="shared" si="13"/>
        <v>100</v>
      </c>
      <c r="G157" s="149">
        <v>0</v>
      </c>
      <c r="H157" s="149">
        <v>0</v>
      </c>
      <c r="I157" s="149">
        <v>0</v>
      </c>
      <c r="J157" s="149" t="s">
        <v>48</v>
      </c>
      <c r="K157" s="149" t="s">
        <v>48</v>
      </c>
      <c r="L157" s="149" t="s">
        <v>51</v>
      </c>
      <c r="M157" s="148">
        <f t="shared" si="14"/>
        <v>0</v>
      </c>
      <c r="N157" s="150">
        <f t="shared" si="16"/>
        <v>0</v>
      </c>
      <c r="Q157" s="33">
        <v>0</v>
      </c>
    </row>
    <row r="158" spans="1:17" ht="14">
      <c r="A158" s="146">
        <f t="shared" si="15"/>
        <v>43034</v>
      </c>
      <c r="B158" s="147">
        <v>649.53</v>
      </c>
      <c r="C158" s="147">
        <v>241.69</v>
      </c>
      <c r="D158" s="148">
        <f t="shared" si="12"/>
        <v>214.5</v>
      </c>
      <c r="E158" s="148">
        <v>0</v>
      </c>
      <c r="F158" s="156">
        <f t="shared" si="13"/>
        <v>100</v>
      </c>
      <c r="G158" s="149">
        <v>0</v>
      </c>
      <c r="H158" s="149">
        <v>0</v>
      </c>
      <c r="I158" s="149">
        <v>0</v>
      </c>
      <c r="J158" s="149" t="s">
        <v>48</v>
      </c>
      <c r="K158" s="149" t="s">
        <v>48</v>
      </c>
      <c r="L158" s="149" t="s">
        <v>51</v>
      </c>
      <c r="M158" s="148">
        <f t="shared" si="14"/>
        <v>0</v>
      </c>
      <c r="N158" s="150">
        <f t="shared" si="16"/>
        <v>0</v>
      </c>
      <c r="Q158" s="33">
        <v>0</v>
      </c>
    </row>
    <row r="159" spans="1:17" ht="14">
      <c r="A159" s="146">
        <f t="shared" si="15"/>
        <v>43035</v>
      </c>
      <c r="B159" s="147">
        <v>649.53</v>
      </c>
      <c r="C159" s="147">
        <v>241.69</v>
      </c>
      <c r="D159" s="148">
        <f t="shared" si="12"/>
        <v>214.5</v>
      </c>
      <c r="E159" s="148">
        <v>0</v>
      </c>
      <c r="F159" s="156">
        <f t="shared" si="13"/>
        <v>100</v>
      </c>
      <c r="G159" s="149">
        <v>0</v>
      </c>
      <c r="H159" s="149">
        <v>0</v>
      </c>
      <c r="I159" s="149">
        <v>0</v>
      </c>
      <c r="J159" s="149" t="s">
        <v>48</v>
      </c>
      <c r="K159" s="149" t="s">
        <v>48</v>
      </c>
      <c r="L159" s="149" t="s">
        <v>51</v>
      </c>
      <c r="M159" s="148">
        <f t="shared" si="14"/>
        <v>0</v>
      </c>
      <c r="N159" s="150">
        <v>0</v>
      </c>
      <c r="Q159" s="33">
        <v>0</v>
      </c>
    </row>
    <row r="160" spans="1:17" ht="14">
      <c r="A160" s="146">
        <f t="shared" si="15"/>
        <v>43036</v>
      </c>
      <c r="B160" s="147">
        <v>649.53</v>
      </c>
      <c r="C160" s="147">
        <v>241.69</v>
      </c>
      <c r="D160" s="148">
        <f t="shared" si="12"/>
        <v>214.5</v>
      </c>
      <c r="E160" s="148">
        <v>0</v>
      </c>
      <c r="F160" s="156">
        <f t="shared" si="13"/>
        <v>100</v>
      </c>
      <c r="G160" s="149">
        <v>0</v>
      </c>
      <c r="H160" s="149">
        <v>0</v>
      </c>
      <c r="I160" s="149">
        <v>0</v>
      </c>
      <c r="J160" s="149" t="s">
        <v>48</v>
      </c>
      <c r="K160" s="149" t="s">
        <v>48</v>
      </c>
      <c r="L160" s="149" t="s">
        <v>51</v>
      </c>
      <c r="M160" s="148">
        <f t="shared" si="14"/>
        <v>0</v>
      </c>
      <c r="N160" s="150">
        <f t="shared" si="16"/>
        <v>0</v>
      </c>
      <c r="Q160" s="33">
        <v>0</v>
      </c>
    </row>
    <row r="161" spans="1:17" ht="14">
      <c r="A161" s="146">
        <f t="shared" si="15"/>
        <v>43037</v>
      </c>
      <c r="B161" s="147">
        <v>649.53</v>
      </c>
      <c r="C161" s="147">
        <v>241.69</v>
      </c>
      <c r="D161" s="148">
        <f t="shared" si="12"/>
        <v>214.5</v>
      </c>
      <c r="E161" s="148">
        <v>0</v>
      </c>
      <c r="F161" s="156">
        <f t="shared" si="13"/>
        <v>100</v>
      </c>
      <c r="G161" s="149">
        <v>0</v>
      </c>
      <c r="H161" s="149">
        <v>0</v>
      </c>
      <c r="I161" s="149">
        <v>0</v>
      </c>
      <c r="J161" s="149" t="s">
        <v>48</v>
      </c>
      <c r="K161" s="149" t="s">
        <v>48</v>
      </c>
      <c r="L161" s="149" t="s">
        <v>51</v>
      </c>
      <c r="M161" s="148">
        <f t="shared" si="14"/>
        <v>0</v>
      </c>
      <c r="N161" s="150">
        <f t="shared" si="16"/>
        <v>0</v>
      </c>
      <c r="Q161" s="33">
        <v>0</v>
      </c>
    </row>
    <row r="162" spans="1:17" ht="14">
      <c r="A162" s="146">
        <f t="shared" si="15"/>
        <v>43038</v>
      </c>
      <c r="B162" s="147">
        <v>649.53</v>
      </c>
      <c r="C162" s="147">
        <v>241.69</v>
      </c>
      <c r="D162" s="148">
        <f t="shared" si="12"/>
        <v>214.5</v>
      </c>
      <c r="E162" s="148">
        <v>0</v>
      </c>
      <c r="F162" s="156">
        <f t="shared" si="13"/>
        <v>100</v>
      </c>
      <c r="G162" s="149">
        <v>0</v>
      </c>
      <c r="H162" s="149">
        <v>0</v>
      </c>
      <c r="I162" s="149">
        <v>0</v>
      </c>
      <c r="J162" s="149" t="s">
        <v>48</v>
      </c>
      <c r="K162" s="149" t="s">
        <v>48</v>
      </c>
      <c r="L162" s="149" t="s">
        <v>51</v>
      </c>
      <c r="M162" s="148">
        <f t="shared" si="14"/>
        <v>0</v>
      </c>
      <c r="N162" s="150">
        <v>0</v>
      </c>
      <c r="Q162" s="33">
        <v>0</v>
      </c>
    </row>
    <row r="163" spans="1:17" ht="14">
      <c r="A163" s="146">
        <f t="shared" si="15"/>
        <v>43039</v>
      </c>
      <c r="B163" s="147">
        <v>649.53</v>
      </c>
      <c r="C163" s="147">
        <v>241.69</v>
      </c>
      <c r="D163" s="148">
        <f t="shared" si="12"/>
        <v>214.5</v>
      </c>
      <c r="E163" s="148">
        <v>0</v>
      </c>
      <c r="F163" s="156">
        <f t="shared" si="13"/>
        <v>100</v>
      </c>
      <c r="G163" s="149">
        <v>0</v>
      </c>
      <c r="H163" s="149">
        <v>0</v>
      </c>
      <c r="I163" s="149">
        <v>0</v>
      </c>
      <c r="J163" s="149" t="s">
        <v>48</v>
      </c>
      <c r="K163" s="149" t="s">
        <v>48</v>
      </c>
      <c r="L163" s="149" t="s">
        <v>51</v>
      </c>
      <c r="M163" s="148">
        <f t="shared" si="14"/>
        <v>0</v>
      </c>
      <c r="N163" s="150">
        <f t="shared" si="16"/>
        <v>0</v>
      </c>
      <c r="Q163" s="33">
        <v>0</v>
      </c>
    </row>
    <row r="164" spans="1:17" ht="21.7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59">
        <f>SUM(M11:M163)</f>
        <v>149694</v>
      </c>
      <c r="N164" s="133">
        <f>SUM(N11:N163)</f>
        <v>552.1000000000007</v>
      </c>
      <c r="Q164" s="75">
        <f>SUM(Q11:Q163)</f>
        <v>213.10464000000007</v>
      </c>
    </row>
    <row r="165" spans="1:17" ht="22.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323">
        <f>C163-C11</f>
        <v>202.09</v>
      </c>
      <c r="K165" s="323"/>
      <c r="L165" s="323"/>
      <c r="M165" s="133">
        <f>M164*0.002447</f>
        <v>366.30121800000001</v>
      </c>
      <c r="N165" s="133">
        <f>M165+J165</f>
        <v>568.39121799999998</v>
      </c>
    </row>
    <row r="166" spans="1:17" ht="123" customHeight="1">
      <c r="A166" s="362" t="s">
        <v>85</v>
      </c>
      <c r="B166" s="363"/>
      <c r="C166" s="134" t="s">
        <v>86</v>
      </c>
      <c r="D166" s="134" t="s">
        <v>87</v>
      </c>
      <c r="E166" s="134" t="s">
        <v>88</v>
      </c>
      <c r="F166" s="404" t="s">
        <v>89</v>
      </c>
      <c r="G166" s="406"/>
      <c r="H166" s="404" t="s">
        <v>90</v>
      </c>
      <c r="I166" s="406"/>
      <c r="J166" s="404" t="s">
        <v>91</v>
      </c>
      <c r="K166" s="406"/>
      <c r="L166" s="407" t="s">
        <v>95</v>
      </c>
      <c r="M166" s="408"/>
      <c r="N166" s="145" t="s">
        <v>92</v>
      </c>
    </row>
    <row r="167" spans="1:17" ht="14">
      <c r="A167" s="362" t="s">
        <v>84</v>
      </c>
      <c r="B167" s="363"/>
      <c r="C167" s="135">
        <f>SUM(E11:E40)</f>
        <v>239</v>
      </c>
      <c r="D167" s="135">
        <f>SUM(E41:E71)</f>
        <v>336</v>
      </c>
      <c r="E167" s="135">
        <f>SUM(E72:E102)</f>
        <v>241</v>
      </c>
      <c r="F167" s="348">
        <f>SUM(E103:E132)</f>
        <v>184</v>
      </c>
      <c r="G167" s="349"/>
      <c r="H167" s="348">
        <f>SUM(E133:E163)</f>
        <v>139</v>
      </c>
      <c r="I167" s="349"/>
      <c r="J167" s="348">
        <f>C167+D167+E167+F167+H167</f>
        <v>1139</v>
      </c>
      <c r="K167" s="353"/>
      <c r="L167" s="344">
        <f>N164-N165</f>
        <v>-16.291217999999276</v>
      </c>
      <c r="M167" s="345"/>
      <c r="N167" s="373">
        <f>N165</f>
        <v>568.39121799999998</v>
      </c>
    </row>
    <row r="168" spans="1:17" ht="14">
      <c r="A168" s="362" t="s">
        <v>93</v>
      </c>
      <c r="B168" s="363"/>
      <c r="C168" s="136">
        <f>SUM(N11:N40)</f>
        <v>10.76</v>
      </c>
      <c r="D168" s="136">
        <f>SUM(N41:N71)</f>
        <v>291.78000000000009</v>
      </c>
      <c r="E168" s="136">
        <f>SUM(N72:N102)</f>
        <v>149.07999999999998</v>
      </c>
      <c r="F168" s="350">
        <f>SUM(N103:N132)</f>
        <v>68.67</v>
      </c>
      <c r="G168" s="351"/>
      <c r="H168" s="350">
        <f>SUM(N133:N163)</f>
        <v>31.809999999999995</v>
      </c>
      <c r="I168" s="351"/>
      <c r="J168" s="350">
        <f>SUM(C168:I168)</f>
        <v>552.1</v>
      </c>
      <c r="K168" s="352"/>
      <c r="L168" s="346"/>
      <c r="M168" s="347"/>
      <c r="N168" s="374"/>
    </row>
    <row r="169" spans="1:17" ht="17.5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7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7" ht="17.5">
      <c r="A171" s="31"/>
      <c r="B171" s="31"/>
      <c r="C171" s="31"/>
      <c r="D171" s="32">
        <v>816</v>
      </c>
      <c r="E171" s="32">
        <v>575</v>
      </c>
      <c r="F171" s="32">
        <f>D171-E171</f>
        <v>241</v>
      </c>
      <c r="G171" s="31"/>
      <c r="H171" s="31"/>
      <c r="I171" s="31"/>
      <c r="J171" s="31"/>
      <c r="K171" s="31"/>
      <c r="L171" s="31"/>
      <c r="M171" s="31"/>
      <c r="N171" s="31"/>
    </row>
    <row r="172" spans="1:17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7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66:B166"/>
    <mergeCell ref="A164:I165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N7:N8"/>
    <mergeCell ref="J164:L164"/>
    <mergeCell ref="D7:D8"/>
    <mergeCell ref="F7:F8"/>
    <mergeCell ref="J165:L165"/>
    <mergeCell ref="F168:G168"/>
    <mergeCell ref="H168:I168"/>
    <mergeCell ref="J168:K168"/>
    <mergeCell ref="J166:K166"/>
    <mergeCell ref="G7:M7"/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E7:E8"/>
    <mergeCell ref="L166:M166"/>
    <mergeCell ref="N167:N168"/>
  </mergeCells>
  <pageMargins left="0.9" right="0.5" top="0.45" bottom="0.4" header="0.3" footer="0.25"/>
  <pageSetup paperSize="9" scale="75" orientation="portrait" r:id="rId1"/>
  <headerFooter>
    <oddHeader>&amp;C9.Chaskaman</oddHeader>
    <oddFooter xml:space="preserve">&amp;C&amp;"DV-TTSurekh,Normal"&amp;18 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R173"/>
  <sheetViews>
    <sheetView topLeftCell="A3" workbookViewId="0">
      <selection activeCell="B10" sqref="B10:D163"/>
    </sheetView>
  </sheetViews>
  <sheetFormatPr defaultColWidth="9.1796875" defaultRowHeight="12.5"/>
  <cols>
    <col min="1" max="1" width="12.1796875" style="33" customWidth="1"/>
    <col min="2" max="2" width="9.26953125" style="33" customWidth="1"/>
    <col min="3" max="3" width="8.26953125" style="33" customWidth="1"/>
    <col min="4" max="4" width="8.1796875" style="33" customWidth="1"/>
    <col min="5" max="5" width="10.453125" style="33" customWidth="1"/>
    <col min="6" max="6" width="7.81640625" style="33" customWidth="1"/>
    <col min="7" max="7" width="7.26953125" style="33" customWidth="1"/>
    <col min="8" max="8" width="8.81640625" style="33" customWidth="1"/>
    <col min="9" max="10" width="5.7265625" style="33" customWidth="1"/>
    <col min="11" max="11" width="5.81640625" style="33" bestFit="1" customWidth="1"/>
    <col min="12" max="12" width="7.81640625" style="33" customWidth="1"/>
    <col min="13" max="13" width="10.26953125" style="74" customWidth="1"/>
    <col min="14" max="14" width="10.1796875" style="33" customWidth="1"/>
    <col min="15" max="16384" width="9.1796875" style="33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116</v>
      </c>
      <c r="C3" s="412"/>
      <c r="D3" s="417" t="s">
        <v>117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671.5</v>
      </c>
      <c r="G5" s="359"/>
      <c r="H5" s="360">
        <v>230.642</v>
      </c>
      <c r="I5" s="361"/>
      <c r="J5" s="360">
        <v>217.12</v>
      </c>
      <c r="K5" s="361"/>
      <c r="L5" s="148">
        <v>13.522</v>
      </c>
      <c r="M5" s="196">
        <v>61316</v>
      </c>
      <c r="N5" s="167">
        <v>1500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5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</row>
    <row r="9" spans="1:18" ht="14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45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9">
        <f t="shared" si="0"/>
        <v>13</v>
      </c>
      <c r="N9" s="145">
        <f t="shared" si="0"/>
        <v>14</v>
      </c>
    </row>
    <row r="10" spans="1:18" ht="14">
      <c r="A10" s="145"/>
      <c r="B10" s="148">
        <v>625</v>
      </c>
      <c r="C10" s="148">
        <v>0</v>
      </c>
      <c r="D10" s="148">
        <v>0</v>
      </c>
      <c r="E10" s="145"/>
      <c r="F10" s="145"/>
      <c r="G10" s="145"/>
      <c r="H10" s="145"/>
      <c r="I10" s="145"/>
      <c r="J10" s="145"/>
      <c r="K10" s="145"/>
      <c r="L10" s="145"/>
      <c r="M10" s="149"/>
      <c r="N10" s="250"/>
    </row>
    <row r="11" spans="1:18" ht="14">
      <c r="A11" s="146">
        <v>42887</v>
      </c>
      <c r="B11" s="147">
        <v>655.29999999999995</v>
      </c>
      <c r="C11" s="147">
        <v>56.56</v>
      </c>
      <c r="D11" s="148">
        <f>C11-13.522</f>
        <v>43.038000000000004</v>
      </c>
      <c r="E11" s="148">
        <v>0</v>
      </c>
      <c r="F11" s="148">
        <f>D11/217.12*100</f>
        <v>19.822218128224026</v>
      </c>
      <c r="G11" s="149">
        <v>0</v>
      </c>
      <c r="H11" s="149">
        <v>0</v>
      </c>
      <c r="I11" s="149" t="s">
        <v>50</v>
      </c>
      <c r="J11" s="149" t="s">
        <v>50</v>
      </c>
      <c r="K11" s="149" t="s">
        <v>50</v>
      </c>
      <c r="L11" s="149" t="s">
        <v>50</v>
      </c>
      <c r="M11" s="149">
        <f>G11+H11</f>
        <v>0</v>
      </c>
      <c r="N11" s="150">
        <v>0</v>
      </c>
      <c r="P11" s="74"/>
      <c r="Q11" s="75"/>
      <c r="R11" s="75"/>
    </row>
    <row r="12" spans="1:18" ht="14">
      <c r="A12" s="146">
        <f>+A11+1</f>
        <v>42888</v>
      </c>
      <c r="B12" s="147">
        <v>655.27</v>
      </c>
      <c r="C12" s="147">
        <v>56.37</v>
      </c>
      <c r="D12" s="148">
        <f t="shared" ref="D12:D75" si="1">C12-13.522</f>
        <v>42.847999999999999</v>
      </c>
      <c r="E12" s="148">
        <v>2</v>
      </c>
      <c r="F12" s="148">
        <f t="shared" ref="F12:F75" si="2">D12/217.12*100</f>
        <v>19.734708916728074</v>
      </c>
      <c r="G12" s="149">
        <v>0</v>
      </c>
      <c r="H12" s="149">
        <v>0</v>
      </c>
      <c r="I12" s="149" t="s">
        <v>50</v>
      </c>
      <c r="J12" s="149" t="s">
        <v>50</v>
      </c>
      <c r="K12" s="149" t="s">
        <v>50</v>
      </c>
      <c r="L12" s="149" t="s">
        <v>50</v>
      </c>
      <c r="M12" s="149">
        <f t="shared" ref="M12:M75" si="3">G12+H12</f>
        <v>0</v>
      </c>
      <c r="N12" s="150">
        <f>ROUND((C12-C11)+(M12*0.002447),2)</f>
        <v>-0.19</v>
      </c>
      <c r="Q12" s="75"/>
    </row>
    <row r="13" spans="1:18" ht="14">
      <c r="A13" s="146">
        <f t="shared" ref="A13:A76" si="4">+A12+1</f>
        <v>42889</v>
      </c>
      <c r="B13" s="147">
        <v>655.27</v>
      </c>
      <c r="C13" s="147">
        <v>56.37</v>
      </c>
      <c r="D13" s="148">
        <f t="shared" si="1"/>
        <v>42.847999999999999</v>
      </c>
      <c r="E13" s="148">
        <v>0</v>
      </c>
      <c r="F13" s="148">
        <f t="shared" si="2"/>
        <v>19.734708916728074</v>
      </c>
      <c r="G13" s="149">
        <v>0</v>
      </c>
      <c r="H13" s="149">
        <v>0</v>
      </c>
      <c r="I13" s="149" t="s">
        <v>50</v>
      </c>
      <c r="J13" s="149" t="s">
        <v>50</v>
      </c>
      <c r="K13" s="149" t="s">
        <v>50</v>
      </c>
      <c r="L13" s="149" t="s">
        <v>50</v>
      </c>
      <c r="M13" s="149">
        <f t="shared" si="3"/>
        <v>0</v>
      </c>
      <c r="N13" s="150">
        <v>0</v>
      </c>
    </row>
    <row r="14" spans="1:18" ht="14">
      <c r="A14" s="146">
        <f t="shared" si="4"/>
        <v>42890</v>
      </c>
      <c r="B14" s="147">
        <v>655.26</v>
      </c>
      <c r="C14" s="147">
        <v>56.03</v>
      </c>
      <c r="D14" s="148">
        <f t="shared" si="1"/>
        <v>42.508000000000003</v>
      </c>
      <c r="E14" s="148">
        <v>2</v>
      </c>
      <c r="F14" s="148">
        <f t="shared" si="2"/>
        <v>19.578113485630066</v>
      </c>
      <c r="G14" s="149">
        <v>0</v>
      </c>
      <c r="H14" s="149">
        <v>0</v>
      </c>
      <c r="I14" s="149" t="s">
        <v>50</v>
      </c>
      <c r="J14" s="149" t="s">
        <v>50</v>
      </c>
      <c r="K14" s="149" t="s">
        <v>50</v>
      </c>
      <c r="L14" s="149" t="s">
        <v>50</v>
      </c>
      <c r="M14" s="149">
        <f t="shared" si="3"/>
        <v>0</v>
      </c>
      <c r="N14" s="150">
        <f t="shared" ref="N14:N76" si="5">ROUND((C14-C13)+(M14*0.002447),2)</f>
        <v>-0.34</v>
      </c>
    </row>
    <row r="15" spans="1:18" ht="14">
      <c r="A15" s="146">
        <f t="shared" si="4"/>
        <v>42891</v>
      </c>
      <c r="B15" s="147">
        <v>655.25</v>
      </c>
      <c r="C15" s="147">
        <v>56.24</v>
      </c>
      <c r="D15" s="148">
        <f t="shared" si="1"/>
        <v>42.718000000000004</v>
      </c>
      <c r="E15" s="148">
        <v>0</v>
      </c>
      <c r="F15" s="148">
        <f t="shared" si="2"/>
        <v>19.674834193072957</v>
      </c>
      <c r="G15" s="149">
        <v>0</v>
      </c>
      <c r="H15" s="149">
        <v>0</v>
      </c>
      <c r="I15" s="149" t="s">
        <v>50</v>
      </c>
      <c r="J15" s="149" t="s">
        <v>50</v>
      </c>
      <c r="K15" s="149" t="s">
        <v>50</v>
      </c>
      <c r="L15" s="149" t="s">
        <v>50</v>
      </c>
      <c r="M15" s="149">
        <f t="shared" si="3"/>
        <v>0</v>
      </c>
      <c r="N15" s="150">
        <v>0</v>
      </c>
    </row>
    <row r="16" spans="1:18" ht="14">
      <c r="A16" s="146">
        <f t="shared" si="4"/>
        <v>42892</v>
      </c>
      <c r="B16" s="147">
        <v>655.22</v>
      </c>
      <c r="C16" s="147">
        <v>56.04</v>
      </c>
      <c r="D16" s="148">
        <f t="shared" si="1"/>
        <v>42.518000000000001</v>
      </c>
      <c r="E16" s="148">
        <v>0</v>
      </c>
      <c r="F16" s="148">
        <f t="shared" si="2"/>
        <v>19.582719233603537</v>
      </c>
      <c r="G16" s="149">
        <v>0</v>
      </c>
      <c r="H16" s="149">
        <v>0</v>
      </c>
      <c r="I16" s="149" t="s">
        <v>50</v>
      </c>
      <c r="J16" s="149" t="s">
        <v>50</v>
      </c>
      <c r="K16" s="149" t="s">
        <v>50</v>
      </c>
      <c r="L16" s="149" t="s">
        <v>50</v>
      </c>
      <c r="M16" s="149">
        <f t="shared" si="3"/>
        <v>0</v>
      </c>
      <c r="N16" s="150">
        <v>0</v>
      </c>
    </row>
    <row r="17" spans="1:14" ht="14">
      <c r="A17" s="146">
        <f t="shared" si="4"/>
        <v>42893</v>
      </c>
      <c r="B17" s="147">
        <v>655.21</v>
      </c>
      <c r="C17" s="147">
        <v>55.99</v>
      </c>
      <c r="D17" s="148">
        <f t="shared" si="1"/>
        <v>42.468000000000004</v>
      </c>
      <c r="E17" s="148">
        <v>0</v>
      </c>
      <c r="F17" s="148">
        <f t="shared" si="2"/>
        <v>19.559690493736184</v>
      </c>
      <c r="G17" s="149">
        <v>0</v>
      </c>
      <c r="H17" s="149">
        <v>0</v>
      </c>
      <c r="I17" s="149" t="s">
        <v>50</v>
      </c>
      <c r="J17" s="149" t="s">
        <v>50</v>
      </c>
      <c r="K17" s="149" t="s">
        <v>50</v>
      </c>
      <c r="L17" s="149" t="s">
        <v>50</v>
      </c>
      <c r="M17" s="149">
        <f t="shared" si="3"/>
        <v>0</v>
      </c>
      <c r="N17" s="150">
        <f t="shared" si="5"/>
        <v>-0.05</v>
      </c>
    </row>
    <row r="18" spans="1:14" ht="14">
      <c r="A18" s="146">
        <f t="shared" si="4"/>
        <v>42894</v>
      </c>
      <c r="B18" s="147">
        <v>655.20000000000005</v>
      </c>
      <c r="C18" s="147">
        <v>55.93</v>
      </c>
      <c r="D18" s="148">
        <f t="shared" si="1"/>
        <v>42.408000000000001</v>
      </c>
      <c r="E18" s="148">
        <v>0</v>
      </c>
      <c r="F18" s="148">
        <f t="shared" si="2"/>
        <v>19.532056005895356</v>
      </c>
      <c r="G18" s="149">
        <v>0</v>
      </c>
      <c r="H18" s="149">
        <v>0</v>
      </c>
      <c r="I18" s="149" t="s">
        <v>50</v>
      </c>
      <c r="J18" s="149" t="s">
        <v>50</v>
      </c>
      <c r="K18" s="149" t="s">
        <v>50</v>
      </c>
      <c r="L18" s="149" t="s">
        <v>50</v>
      </c>
      <c r="M18" s="149">
        <f t="shared" si="3"/>
        <v>0</v>
      </c>
      <c r="N18" s="150">
        <v>0</v>
      </c>
    </row>
    <row r="19" spans="1:14" ht="14">
      <c r="A19" s="146">
        <f t="shared" si="4"/>
        <v>42895</v>
      </c>
      <c r="B19" s="147">
        <v>655.19000000000005</v>
      </c>
      <c r="C19" s="147">
        <v>55.85</v>
      </c>
      <c r="D19" s="148">
        <f t="shared" si="1"/>
        <v>42.328000000000003</v>
      </c>
      <c r="E19" s="148">
        <v>0</v>
      </c>
      <c r="F19" s="148">
        <f t="shared" si="2"/>
        <v>19.495210022107592</v>
      </c>
      <c r="G19" s="149">
        <v>0</v>
      </c>
      <c r="H19" s="149">
        <v>0</v>
      </c>
      <c r="I19" s="149" t="s">
        <v>50</v>
      </c>
      <c r="J19" s="149" t="s">
        <v>50</v>
      </c>
      <c r="K19" s="149" t="s">
        <v>50</v>
      </c>
      <c r="L19" s="149" t="s">
        <v>50</v>
      </c>
      <c r="M19" s="149">
        <f t="shared" si="3"/>
        <v>0</v>
      </c>
      <c r="N19" s="150">
        <v>0</v>
      </c>
    </row>
    <row r="20" spans="1:14" ht="14">
      <c r="A20" s="146">
        <f t="shared" si="4"/>
        <v>42896</v>
      </c>
      <c r="B20" s="147">
        <v>655.19000000000005</v>
      </c>
      <c r="C20" s="147">
        <v>55.85</v>
      </c>
      <c r="D20" s="148">
        <f t="shared" si="1"/>
        <v>42.328000000000003</v>
      </c>
      <c r="E20" s="148">
        <v>0</v>
      </c>
      <c r="F20" s="148">
        <f t="shared" si="2"/>
        <v>19.495210022107592</v>
      </c>
      <c r="G20" s="149">
        <v>0</v>
      </c>
      <c r="H20" s="149">
        <v>0</v>
      </c>
      <c r="I20" s="149" t="s">
        <v>50</v>
      </c>
      <c r="J20" s="149" t="s">
        <v>50</v>
      </c>
      <c r="K20" s="149" t="s">
        <v>50</v>
      </c>
      <c r="L20" s="149" t="s">
        <v>50</v>
      </c>
      <c r="M20" s="149">
        <f t="shared" si="3"/>
        <v>0</v>
      </c>
      <c r="N20" s="150">
        <v>0</v>
      </c>
    </row>
    <row r="21" spans="1:14" ht="14">
      <c r="A21" s="146">
        <f t="shared" si="4"/>
        <v>42897</v>
      </c>
      <c r="B21" s="147">
        <v>655.16</v>
      </c>
      <c r="C21" s="147">
        <v>55.68</v>
      </c>
      <c r="D21" s="148">
        <f t="shared" si="1"/>
        <v>42.158000000000001</v>
      </c>
      <c r="E21" s="148">
        <v>0</v>
      </c>
      <c r="F21" s="148">
        <f t="shared" si="2"/>
        <v>19.416912306558583</v>
      </c>
      <c r="G21" s="149">
        <v>0</v>
      </c>
      <c r="H21" s="149">
        <v>0</v>
      </c>
      <c r="I21" s="149" t="s">
        <v>50</v>
      </c>
      <c r="J21" s="149" t="s">
        <v>50</v>
      </c>
      <c r="K21" s="149" t="s">
        <v>50</v>
      </c>
      <c r="L21" s="149" t="s">
        <v>50</v>
      </c>
      <c r="M21" s="149">
        <f t="shared" si="3"/>
        <v>0</v>
      </c>
      <c r="N21" s="150">
        <v>0</v>
      </c>
    </row>
    <row r="22" spans="1:14" ht="14">
      <c r="A22" s="146">
        <f t="shared" si="4"/>
        <v>42898</v>
      </c>
      <c r="B22" s="147">
        <v>655.15</v>
      </c>
      <c r="C22" s="147">
        <v>55.61</v>
      </c>
      <c r="D22" s="148">
        <f t="shared" si="1"/>
        <v>42.088000000000001</v>
      </c>
      <c r="E22" s="148">
        <v>4</v>
      </c>
      <c r="F22" s="148">
        <f t="shared" si="2"/>
        <v>19.384672070744287</v>
      </c>
      <c r="G22" s="149">
        <v>0</v>
      </c>
      <c r="H22" s="149">
        <v>0</v>
      </c>
      <c r="I22" s="149" t="s">
        <v>50</v>
      </c>
      <c r="J22" s="149" t="s">
        <v>50</v>
      </c>
      <c r="K22" s="149" t="s">
        <v>50</v>
      </c>
      <c r="L22" s="149" t="s">
        <v>50</v>
      </c>
      <c r="M22" s="149">
        <f t="shared" si="3"/>
        <v>0</v>
      </c>
      <c r="N22" s="150">
        <v>0</v>
      </c>
    </row>
    <row r="23" spans="1:14" ht="14">
      <c r="A23" s="146">
        <f t="shared" si="4"/>
        <v>42899</v>
      </c>
      <c r="B23" s="147">
        <v>655.17999999999995</v>
      </c>
      <c r="C23" s="147">
        <v>55.8</v>
      </c>
      <c r="D23" s="148">
        <f t="shared" si="1"/>
        <v>42.277999999999999</v>
      </c>
      <c r="E23" s="148">
        <v>28</v>
      </c>
      <c r="F23" s="148">
        <f t="shared" si="2"/>
        <v>19.472181282240232</v>
      </c>
      <c r="G23" s="149">
        <v>0</v>
      </c>
      <c r="H23" s="149">
        <v>0</v>
      </c>
      <c r="I23" s="149" t="s">
        <v>50</v>
      </c>
      <c r="J23" s="149" t="s">
        <v>50</v>
      </c>
      <c r="K23" s="149" t="s">
        <v>50</v>
      </c>
      <c r="L23" s="149" t="s">
        <v>50</v>
      </c>
      <c r="M23" s="149">
        <f t="shared" si="3"/>
        <v>0</v>
      </c>
      <c r="N23" s="150">
        <f t="shared" si="5"/>
        <v>0.19</v>
      </c>
    </row>
    <row r="24" spans="1:14" ht="14">
      <c r="A24" s="146">
        <f t="shared" si="4"/>
        <v>42900</v>
      </c>
      <c r="B24" s="147">
        <v>655.21</v>
      </c>
      <c r="C24" s="147">
        <v>55.99</v>
      </c>
      <c r="D24" s="148">
        <f t="shared" si="1"/>
        <v>42.468000000000004</v>
      </c>
      <c r="E24" s="148">
        <v>0</v>
      </c>
      <c r="F24" s="148">
        <f t="shared" si="2"/>
        <v>19.559690493736184</v>
      </c>
      <c r="G24" s="149">
        <v>0</v>
      </c>
      <c r="H24" s="149">
        <v>0</v>
      </c>
      <c r="I24" s="149" t="s">
        <v>50</v>
      </c>
      <c r="J24" s="149" t="s">
        <v>50</v>
      </c>
      <c r="K24" s="149" t="s">
        <v>50</v>
      </c>
      <c r="L24" s="149" t="s">
        <v>50</v>
      </c>
      <c r="M24" s="149">
        <f t="shared" si="3"/>
        <v>0</v>
      </c>
      <c r="N24" s="150">
        <v>0</v>
      </c>
    </row>
    <row r="25" spans="1:14" ht="14">
      <c r="A25" s="146">
        <f t="shared" si="4"/>
        <v>42901</v>
      </c>
      <c r="B25" s="147">
        <v>655.17999999999995</v>
      </c>
      <c r="C25" s="147">
        <v>55.8</v>
      </c>
      <c r="D25" s="148">
        <f t="shared" si="1"/>
        <v>42.277999999999999</v>
      </c>
      <c r="E25" s="148">
        <v>0</v>
      </c>
      <c r="F25" s="148">
        <f t="shared" si="2"/>
        <v>19.472181282240232</v>
      </c>
      <c r="G25" s="149">
        <v>0</v>
      </c>
      <c r="H25" s="149">
        <v>0</v>
      </c>
      <c r="I25" s="149" t="s">
        <v>50</v>
      </c>
      <c r="J25" s="149" t="s">
        <v>50</v>
      </c>
      <c r="K25" s="149" t="s">
        <v>50</v>
      </c>
      <c r="L25" s="149" t="s">
        <v>50</v>
      </c>
      <c r="M25" s="149">
        <f t="shared" si="3"/>
        <v>0</v>
      </c>
      <c r="N25" s="150">
        <v>0</v>
      </c>
    </row>
    <row r="26" spans="1:14" ht="14">
      <c r="A26" s="146">
        <f t="shared" si="4"/>
        <v>42902</v>
      </c>
      <c r="B26" s="147">
        <v>655.17999999999995</v>
      </c>
      <c r="C26" s="147">
        <v>55.8</v>
      </c>
      <c r="D26" s="148">
        <f t="shared" si="1"/>
        <v>42.277999999999999</v>
      </c>
      <c r="E26" s="148">
        <v>0</v>
      </c>
      <c r="F26" s="148">
        <f t="shared" si="2"/>
        <v>19.472181282240232</v>
      </c>
      <c r="G26" s="149">
        <v>0</v>
      </c>
      <c r="H26" s="149">
        <v>0</v>
      </c>
      <c r="I26" s="149" t="s">
        <v>50</v>
      </c>
      <c r="J26" s="149" t="s">
        <v>50</v>
      </c>
      <c r="K26" s="149" t="s">
        <v>50</v>
      </c>
      <c r="L26" s="149" t="s">
        <v>50</v>
      </c>
      <c r="M26" s="149">
        <f t="shared" si="3"/>
        <v>0</v>
      </c>
      <c r="N26" s="150">
        <f t="shared" si="5"/>
        <v>0</v>
      </c>
    </row>
    <row r="27" spans="1:14" ht="14">
      <c r="A27" s="146">
        <f t="shared" si="4"/>
        <v>42903</v>
      </c>
      <c r="B27" s="147">
        <v>655.15</v>
      </c>
      <c r="C27" s="147">
        <v>55.61</v>
      </c>
      <c r="D27" s="148">
        <f t="shared" si="1"/>
        <v>42.088000000000001</v>
      </c>
      <c r="E27" s="148">
        <v>0</v>
      </c>
      <c r="F27" s="148">
        <f t="shared" si="2"/>
        <v>19.384672070744287</v>
      </c>
      <c r="G27" s="149">
        <v>0</v>
      </c>
      <c r="H27" s="149">
        <v>0</v>
      </c>
      <c r="I27" s="149" t="s">
        <v>50</v>
      </c>
      <c r="J27" s="149" t="s">
        <v>50</v>
      </c>
      <c r="K27" s="149" t="s">
        <v>50</v>
      </c>
      <c r="L27" s="149" t="s">
        <v>50</v>
      </c>
      <c r="M27" s="149">
        <f t="shared" si="3"/>
        <v>0</v>
      </c>
      <c r="N27" s="150">
        <v>0</v>
      </c>
    </row>
    <row r="28" spans="1:14" ht="14">
      <c r="A28" s="146">
        <f t="shared" si="4"/>
        <v>42904</v>
      </c>
      <c r="B28" s="147">
        <v>655.15</v>
      </c>
      <c r="C28" s="147">
        <v>55.61</v>
      </c>
      <c r="D28" s="148">
        <f t="shared" si="1"/>
        <v>42.088000000000001</v>
      </c>
      <c r="E28" s="148">
        <v>0</v>
      </c>
      <c r="F28" s="148">
        <f t="shared" si="2"/>
        <v>19.384672070744287</v>
      </c>
      <c r="G28" s="149">
        <v>0</v>
      </c>
      <c r="H28" s="149">
        <v>0</v>
      </c>
      <c r="I28" s="149" t="s">
        <v>50</v>
      </c>
      <c r="J28" s="149" t="s">
        <v>50</v>
      </c>
      <c r="K28" s="149" t="s">
        <v>50</v>
      </c>
      <c r="L28" s="149" t="s">
        <v>50</v>
      </c>
      <c r="M28" s="149">
        <f t="shared" si="3"/>
        <v>0</v>
      </c>
      <c r="N28" s="150">
        <f t="shared" si="5"/>
        <v>0</v>
      </c>
    </row>
    <row r="29" spans="1:14" ht="14">
      <c r="A29" s="146">
        <f t="shared" si="4"/>
        <v>42905</v>
      </c>
      <c r="B29" s="147">
        <v>655.11</v>
      </c>
      <c r="C29" s="147">
        <v>55.36</v>
      </c>
      <c r="D29" s="148">
        <f t="shared" si="1"/>
        <v>41.838000000000001</v>
      </c>
      <c r="E29" s="148">
        <v>0</v>
      </c>
      <c r="F29" s="148">
        <f t="shared" si="2"/>
        <v>19.269528371407514</v>
      </c>
      <c r="G29" s="149">
        <v>0</v>
      </c>
      <c r="H29" s="149">
        <v>0</v>
      </c>
      <c r="I29" s="149" t="s">
        <v>50</v>
      </c>
      <c r="J29" s="149" t="s">
        <v>50</v>
      </c>
      <c r="K29" s="149" t="s">
        <v>50</v>
      </c>
      <c r="L29" s="149" t="s">
        <v>50</v>
      </c>
      <c r="M29" s="149">
        <f t="shared" si="3"/>
        <v>0</v>
      </c>
      <c r="N29" s="150">
        <v>0</v>
      </c>
    </row>
    <row r="30" spans="1:14" ht="14">
      <c r="A30" s="146">
        <f t="shared" si="4"/>
        <v>42906</v>
      </c>
      <c r="B30" s="147">
        <v>655.09</v>
      </c>
      <c r="C30" s="147">
        <v>55.24</v>
      </c>
      <c r="D30" s="148">
        <f t="shared" si="1"/>
        <v>41.718000000000004</v>
      </c>
      <c r="E30" s="148">
        <v>0</v>
      </c>
      <c r="F30" s="148">
        <f t="shared" si="2"/>
        <v>19.214259395725865</v>
      </c>
      <c r="G30" s="149">
        <v>0</v>
      </c>
      <c r="H30" s="149">
        <v>0</v>
      </c>
      <c r="I30" s="149" t="s">
        <v>50</v>
      </c>
      <c r="J30" s="149" t="s">
        <v>50</v>
      </c>
      <c r="K30" s="149" t="s">
        <v>50</v>
      </c>
      <c r="L30" s="149" t="s">
        <v>50</v>
      </c>
      <c r="M30" s="149">
        <f t="shared" si="3"/>
        <v>0</v>
      </c>
      <c r="N30" s="150">
        <v>0</v>
      </c>
    </row>
    <row r="31" spans="1:14" ht="14">
      <c r="A31" s="146">
        <f t="shared" si="4"/>
        <v>42907</v>
      </c>
      <c r="B31" s="147">
        <v>655.09</v>
      </c>
      <c r="C31" s="147">
        <v>55.24</v>
      </c>
      <c r="D31" s="148">
        <f t="shared" si="1"/>
        <v>41.718000000000004</v>
      </c>
      <c r="E31" s="148">
        <v>0</v>
      </c>
      <c r="F31" s="148">
        <f t="shared" si="2"/>
        <v>19.214259395725865</v>
      </c>
      <c r="G31" s="149">
        <v>0</v>
      </c>
      <c r="H31" s="149">
        <v>0</v>
      </c>
      <c r="I31" s="149" t="s">
        <v>50</v>
      </c>
      <c r="J31" s="149" t="s">
        <v>50</v>
      </c>
      <c r="K31" s="149" t="s">
        <v>50</v>
      </c>
      <c r="L31" s="149" t="s">
        <v>50</v>
      </c>
      <c r="M31" s="149">
        <f t="shared" si="3"/>
        <v>0</v>
      </c>
      <c r="N31" s="150">
        <v>0</v>
      </c>
    </row>
    <row r="32" spans="1:14" ht="14">
      <c r="A32" s="146">
        <f t="shared" si="4"/>
        <v>42908</v>
      </c>
      <c r="B32" s="147">
        <v>655.07000000000005</v>
      </c>
      <c r="C32" s="147">
        <v>55.11</v>
      </c>
      <c r="D32" s="148">
        <f t="shared" si="1"/>
        <v>41.588000000000001</v>
      </c>
      <c r="E32" s="148">
        <v>2</v>
      </c>
      <c r="F32" s="148">
        <f t="shared" si="2"/>
        <v>19.154384672070744</v>
      </c>
      <c r="G32" s="149">
        <v>0</v>
      </c>
      <c r="H32" s="149">
        <v>0</v>
      </c>
      <c r="I32" s="149" t="s">
        <v>50</v>
      </c>
      <c r="J32" s="149" t="s">
        <v>50</v>
      </c>
      <c r="K32" s="149" t="s">
        <v>50</v>
      </c>
      <c r="L32" s="149" t="s">
        <v>50</v>
      </c>
      <c r="M32" s="149">
        <f t="shared" si="3"/>
        <v>0</v>
      </c>
      <c r="N32" s="150">
        <v>0</v>
      </c>
    </row>
    <row r="33" spans="1:14" ht="14">
      <c r="A33" s="146">
        <f t="shared" si="4"/>
        <v>42909</v>
      </c>
      <c r="B33" s="147">
        <v>655.07000000000005</v>
      </c>
      <c r="C33" s="147">
        <v>55.11</v>
      </c>
      <c r="D33" s="148">
        <f t="shared" si="1"/>
        <v>41.588000000000001</v>
      </c>
      <c r="E33" s="148">
        <v>3</v>
      </c>
      <c r="F33" s="148">
        <f t="shared" si="2"/>
        <v>19.154384672070744</v>
      </c>
      <c r="G33" s="149">
        <v>0</v>
      </c>
      <c r="H33" s="149">
        <v>0</v>
      </c>
      <c r="I33" s="149" t="s">
        <v>50</v>
      </c>
      <c r="J33" s="149" t="s">
        <v>50</v>
      </c>
      <c r="K33" s="149" t="s">
        <v>50</v>
      </c>
      <c r="L33" s="149" t="s">
        <v>50</v>
      </c>
      <c r="M33" s="149">
        <f t="shared" si="3"/>
        <v>0</v>
      </c>
      <c r="N33" s="150">
        <v>0</v>
      </c>
    </row>
    <row r="34" spans="1:14" ht="14">
      <c r="A34" s="146">
        <f t="shared" si="4"/>
        <v>42910</v>
      </c>
      <c r="B34" s="147">
        <v>655.04</v>
      </c>
      <c r="C34" s="147">
        <v>54.92</v>
      </c>
      <c r="D34" s="148">
        <f t="shared" si="1"/>
        <v>41.398000000000003</v>
      </c>
      <c r="E34" s="148">
        <v>2</v>
      </c>
      <c r="F34" s="148">
        <f t="shared" si="2"/>
        <v>19.066875460574799</v>
      </c>
      <c r="G34" s="149">
        <v>0</v>
      </c>
      <c r="H34" s="149">
        <v>0</v>
      </c>
      <c r="I34" s="149" t="s">
        <v>50</v>
      </c>
      <c r="J34" s="149" t="s">
        <v>50</v>
      </c>
      <c r="K34" s="149" t="s">
        <v>50</v>
      </c>
      <c r="L34" s="149" t="s">
        <v>50</v>
      </c>
      <c r="M34" s="149">
        <f t="shared" si="3"/>
        <v>0</v>
      </c>
      <c r="N34" s="150">
        <v>0</v>
      </c>
    </row>
    <row r="35" spans="1:14" ht="14">
      <c r="A35" s="146">
        <f t="shared" si="4"/>
        <v>42911</v>
      </c>
      <c r="B35" s="147">
        <v>655.41</v>
      </c>
      <c r="C35" s="147">
        <v>57.24</v>
      </c>
      <c r="D35" s="148">
        <f t="shared" si="1"/>
        <v>43.718000000000004</v>
      </c>
      <c r="E35" s="148">
        <v>64</v>
      </c>
      <c r="F35" s="148">
        <f t="shared" si="2"/>
        <v>20.135408990420046</v>
      </c>
      <c r="G35" s="149">
        <v>0</v>
      </c>
      <c r="H35" s="149">
        <v>0</v>
      </c>
      <c r="I35" s="149" t="s">
        <v>50</v>
      </c>
      <c r="J35" s="149" t="s">
        <v>50</v>
      </c>
      <c r="K35" s="149" t="s">
        <v>50</v>
      </c>
      <c r="L35" s="149" t="s">
        <v>50</v>
      </c>
      <c r="M35" s="149">
        <f t="shared" si="3"/>
        <v>0</v>
      </c>
      <c r="N35" s="150">
        <f t="shared" si="5"/>
        <v>2.3199999999999998</v>
      </c>
    </row>
    <row r="36" spans="1:14" ht="14">
      <c r="A36" s="146">
        <f t="shared" si="4"/>
        <v>42912</v>
      </c>
      <c r="B36" s="147">
        <v>655.65</v>
      </c>
      <c r="C36" s="147">
        <v>58.75</v>
      </c>
      <c r="D36" s="148">
        <f t="shared" si="1"/>
        <v>45.228000000000002</v>
      </c>
      <c r="E36" s="148">
        <v>50</v>
      </c>
      <c r="F36" s="148">
        <f t="shared" si="2"/>
        <v>20.83087693441415</v>
      </c>
      <c r="G36" s="149">
        <v>0</v>
      </c>
      <c r="H36" s="149">
        <v>0</v>
      </c>
      <c r="I36" s="149" t="s">
        <v>50</v>
      </c>
      <c r="J36" s="149" t="s">
        <v>50</v>
      </c>
      <c r="K36" s="149" t="s">
        <v>50</v>
      </c>
      <c r="L36" s="149" t="s">
        <v>50</v>
      </c>
      <c r="M36" s="149">
        <f t="shared" si="3"/>
        <v>0</v>
      </c>
      <c r="N36" s="150">
        <f t="shared" si="5"/>
        <v>1.51</v>
      </c>
    </row>
    <row r="37" spans="1:14" ht="14">
      <c r="A37" s="146">
        <f t="shared" si="4"/>
        <v>42913</v>
      </c>
      <c r="B37" s="147">
        <v>655.75</v>
      </c>
      <c r="C37" s="147">
        <v>59.38</v>
      </c>
      <c r="D37" s="148">
        <f t="shared" si="1"/>
        <v>45.858000000000004</v>
      </c>
      <c r="E37" s="148">
        <v>17</v>
      </c>
      <c r="F37" s="148">
        <f t="shared" si="2"/>
        <v>21.121039056742816</v>
      </c>
      <c r="G37" s="149">
        <v>0</v>
      </c>
      <c r="H37" s="149">
        <v>0</v>
      </c>
      <c r="I37" s="149" t="s">
        <v>50</v>
      </c>
      <c r="J37" s="149" t="s">
        <v>50</v>
      </c>
      <c r="K37" s="149" t="s">
        <v>50</v>
      </c>
      <c r="L37" s="149" t="s">
        <v>50</v>
      </c>
      <c r="M37" s="149">
        <f t="shared" si="3"/>
        <v>0</v>
      </c>
      <c r="N37" s="150">
        <f t="shared" si="5"/>
        <v>0.63</v>
      </c>
    </row>
    <row r="38" spans="1:14" ht="14">
      <c r="A38" s="146">
        <f t="shared" si="4"/>
        <v>42914</v>
      </c>
      <c r="B38" s="147">
        <v>656.29</v>
      </c>
      <c r="C38" s="147">
        <v>62.91</v>
      </c>
      <c r="D38" s="148">
        <f t="shared" si="1"/>
        <v>49.387999999999998</v>
      </c>
      <c r="E38" s="148">
        <v>34</v>
      </c>
      <c r="F38" s="148">
        <f t="shared" si="2"/>
        <v>22.74686809137804</v>
      </c>
      <c r="G38" s="149">
        <v>0</v>
      </c>
      <c r="H38" s="149">
        <v>0</v>
      </c>
      <c r="I38" s="149" t="s">
        <v>50</v>
      </c>
      <c r="J38" s="149" t="s">
        <v>50</v>
      </c>
      <c r="K38" s="149" t="s">
        <v>50</v>
      </c>
      <c r="L38" s="149" t="s">
        <v>50</v>
      </c>
      <c r="M38" s="149">
        <f t="shared" si="3"/>
        <v>0</v>
      </c>
      <c r="N38" s="150">
        <f t="shared" si="5"/>
        <v>3.53</v>
      </c>
    </row>
    <row r="39" spans="1:14" ht="14">
      <c r="A39" s="146">
        <f t="shared" si="4"/>
        <v>42915</v>
      </c>
      <c r="B39" s="147">
        <v>656.83</v>
      </c>
      <c r="C39" s="147">
        <v>66.569999999999993</v>
      </c>
      <c r="D39" s="148">
        <f t="shared" si="1"/>
        <v>53.047999999999995</v>
      </c>
      <c r="E39" s="148">
        <v>20</v>
      </c>
      <c r="F39" s="148">
        <f t="shared" si="2"/>
        <v>24.432571849668385</v>
      </c>
      <c r="G39" s="149">
        <v>0</v>
      </c>
      <c r="H39" s="149">
        <v>0</v>
      </c>
      <c r="I39" s="149" t="s">
        <v>50</v>
      </c>
      <c r="J39" s="149" t="s">
        <v>50</v>
      </c>
      <c r="K39" s="149" t="s">
        <v>50</v>
      </c>
      <c r="L39" s="149" t="s">
        <v>50</v>
      </c>
      <c r="M39" s="149">
        <f t="shared" si="3"/>
        <v>0</v>
      </c>
      <c r="N39" s="150">
        <f t="shared" si="5"/>
        <v>3.66</v>
      </c>
    </row>
    <row r="40" spans="1:14" ht="14">
      <c r="A40" s="146">
        <f t="shared" si="4"/>
        <v>42916</v>
      </c>
      <c r="B40" s="147">
        <v>657.54</v>
      </c>
      <c r="C40" s="147">
        <v>71.680000000000007</v>
      </c>
      <c r="D40" s="148">
        <f t="shared" si="1"/>
        <v>58.158000000000008</v>
      </c>
      <c r="E40" s="148">
        <v>51</v>
      </c>
      <c r="F40" s="148">
        <f t="shared" si="2"/>
        <v>26.786109064112011</v>
      </c>
      <c r="G40" s="149">
        <v>0</v>
      </c>
      <c r="H40" s="149">
        <v>0</v>
      </c>
      <c r="I40" s="149" t="s">
        <v>50</v>
      </c>
      <c r="J40" s="149" t="s">
        <v>50</v>
      </c>
      <c r="K40" s="149" t="s">
        <v>50</v>
      </c>
      <c r="L40" s="149" t="s">
        <v>50</v>
      </c>
      <c r="M40" s="149">
        <f t="shared" si="3"/>
        <v>0</v>
      </c>
      <c r="N40" s="150">
        <f t="shared" si="5"/>
        <v>5.1100000000000003</v>
      </c>
    </row>
    <row r="41" spans="1:14" ht="14">
      <c r="A41" s="146">
        <f t="shared" si="4"/>
        <v>42917</v>
      </c>
      <c r="B41" s="147">
        <v>658.15</v>
      </c>
      <c r="C41" s="147">
        <v>76.23</v>
      </c>
      <c r="D41" s="148">
        <f t="shared" si="1"/>
        <v>62.708000000000006</v>
      </c>
      <c r="E41" s="148">
        <v>22</v>
      </c>
      <c r="F41" s="148">
        <f t="shared" si="2"/>
        <v>28.881724392041271</v>
      </c>
      <c r="G41" s="149">
        <v>0</v>
      </c>
      <c r="H41" s="149">
        <v>0</v>
      </c>
      <c r="I41" s="149" t="s">
        <v>50</v>
      </c>
      <c r="J41" s="149" t="s">
        <v>50</v>
      </c>
      <c r="K41" s="149" t="s">
        <v>50</v>
      </c>
      <c r="L41" s="149" t="s">
        <v>50</v>
      </c>
      <c r="M41" s="149">
        <f t="shared" si="3"/>
        <v>0</v>
      </c>
      <c r="N41" s="150">
        <f t="shared" si="5"/>
        <v>4.55</v>
      </c>
    </row>
    <row r="42" spans="1:14" ht="14">
      <c r="A42" s="146">
        <f t="shared" si="4"/>
        <v>42918</v>
      </c>
      <c r="B42" s="147">
        <v>658.54</v>
      </c>
      <c r="C42" s="147">
        <v>79.319999999999993</v>
      </c>
      <c r="D42" s="148">
        <f t="shared" si="1"/>
        <v>65.797999999999988</v>
      </c>
      <c r="E42" s="148">
        <v>6</v>
      </c>
      <c r="F42" s="148">
        <f t="shared" si="2"/>
        <v>30.304900515843769</v>
      </c>
      <c r="G42" s="149">
        <v>0</v>
      </c>
      <c r="H42" s="149">
        <v>0</v>
      </c>
      <c r="I42" s="149" t="s">
        <v>50</v>
      </c>
      <c r="J42" s="149" t="s">
        <v>50</v>
      </c>
      <c r="K42" s="149" t="s">
        <v>50</v>
      </c>
      <c r="L42" s="149" t="s">
        <v>50</v>
      </c>
      <c r="M42" s="149">
        <f t="shared" si="3"/>
        <v>0</v>
      </c>
      <c r="N42" s="150">
        <f t="shared" si="5"/>
        <v>3.09</v>
      </c>
    </row>
    <row r="43" spans="1:14" ht="14">
      <c r="A43" s="146">
        <f t="shared" si="4"/>
        <v>42919</v>
      </c>
      <c r="B43" s="147">
        <v>659.23</v>
      </c>
      <c r="C43" s="147">
        <v>84.91</v>
      </c>
      <c r="D43" s="148">
        <f t="shared" si="1"/>
        <v>71.387999999999991</v>
      </c>
      <c r="E43" s="148">
        <v>17</v>
      </c>
      <c r="F43" s="148">
        <f t="shared" si="2"/>
        <v>32.879513633013993</v>
      </c>
      <c r="G43" s="149">
        <v>0</v>
      </c>
      <c r="H43" s="149">
        <v>0</v>
      </c>
      <c r="I43" s="149" t="s">
        <v>50</v>
      </c>
      <c r="J43" s="149" t="s">
        <v>50</v>
      </c>
      <c r="K43" s="149" t="s">
        <v>50</v>
      </c>
      <c r="L43" s="149" t="s">
        <v>50</v>
      </c>
      <c r="M43" s="149">
        <f t="shared" si="3"/>
        <v>0</v>
      </c>
      <c r="N43" s="150">
        <f t="shared" si="5"/>
        <v>5.59</v>
      </c>
    </row>
    <row r="44" spans="1:14" ht="14">
      <c r="A44" s="146">
        <f t="shared" si="4"/>
        <v>42920</v>
      </c>
      <c r="B44" s="147">
        <v>659.58</v>
      </c>
      <c r="C44" s="147">
        <v>87.86</v>
      </c>
      <c r="D44" s="148">
        <f t="shared" si="1"/>
        <v>74.337999999999994</v>
      </c>
      <c r="E44" s="148">
        <v>5</v>
      </c>
      <c r="F44" s="148">
        <f t="shared" si="2"/>
        <v>34.238209285187907</v>
      </c>
      <c r="G44" s="149">
        <v>0</v>
      </c>
      <c r="H44" s="149">
        <v>0</v>
      </c>
      <c r="I44" s="149" t="s">
        <v>50</v>
      </c>
      <c r="J44" s="149" t="s">
        <v>50</v>
      </c>
      <c r="K44" s="149" t="s">
        <v>50</v>
      </c>
      <c r="L44" s="149" t="s">
        <v>50</v>
      </c>
      <c r="M44" s="149">
        <f t="shared" si="3"/>
        <v>0</v>
      </c>
      <c r="N44" s="150">
        <f t="shared" si="5"/>
        <v>2.95</v>
      </c>
    </row>
    <row r="45" spans="1:14" ht="14">
      <c r="A45" s="146">
        <f t="shared" si="4"/>
        <v>42921</v>
      </c>
      <c r="B45" s="147">
        <v>659.83</v>
      </c>
      <c r="C45" s="147">
        <v>90.03</v>
      </c>
      <c r="D45" s="148">
        <f t="shared" si="1"/>
        <v>76.507999999999996</v>
      </c>
      <c r="E45" s="148">
        <v>10</v>
      </c>
      <c r="F45" s="148">
        <f t="shared" si="2"/>
        <v>35.237656595431091</v>
      </c>
      <c r="G45" s="149">
        <v>0</v>
      </c>
      <c r="H45" s="149">
        <v>0</v>
      </c>
      <c r="I45" s="149" t="s">
        <v>50</v>
      </c>
      <c r="J45" s="149" t="s">
        <v>50</v>
      </c>
      <c r="K45" s="149" t="s">
        <v>50</v>
      </c>
      <c r="L45" s="149" t="s">
        <v>50</v>
      </c>
      <c r="M45" s="149">
        <f t="shared" si="3"/>
        <v>0</v>
      </c>
      <c r="N45" s="150">
        <f t="shared" si="5"/>
        <v>2.17</v>
      </c>
    </row>
    <row r="46" spans="1:14" ht="14">
      <c r="A46" s="146">
        <f t="shared" si="4"/>
        <v>42922</v>
      </c>
      <c r="B46" s="147">
        <v>660.04</v>
      </c>
      <c r="C46" s="147">
        <v>91.84</v>
      </c>
      <c r="D46" s="148">
        <f t="shared" si="1"/>
        <v>78.317999999999998</v>
      </c>
      <c r="E46" s="148">
        <v>1</v>
      </c>
      <c r="F46" s="148">
        <f t="shared" si="2"/>
        <v>36.071296978629327</v>
      </c>
      <c r="G46" s="149">
        <v>0</v>
      </c>
      <c r="H46" s="149">
        <v>0</v>
      </c>
      <c r="I46" s="149" t="s">
        <v>50</v>
      </c>
      <c r="J46" s="149" t="s">
        <v>50</v>
      </c>
      <c r="K46" s="149" t="s">
        <v>50</v>
      </c>
      <c r="L46" s="149" t="s">
        <v>50</v>
      </c>
      <c r="M46" s="149">
        <f t="shared" si="3"/>
        <v>0</v>
      </c>
      <c r="N46" s="150">
        <f t="shared" si="5"/>
        <v>1.81</v>
      </c>
    </row>
    <row r="47" spans="1:14" ht="14">
      <c r="A47" s="146">
        <f t="shared" si="4"/>
        <v>42923</v>
      </c>
      <c r="B47" s="147">
        <v>660.17</v>
      </c>
      <c r="C47" s="147">
        <v>93.02</v>
      </c>
      <c r="D47" s="148">
        <f t="shared" si="1"/>
        <v>79.49799999999999</v>
      </c>
      <c r="E47" s="148">
        <v>2</v>
      </c>
      <c r="F47" s="148">
        <f t="shared" si="2"/>
        <v>36.61477523949889</v>
      </c>
      <c r="G47" s="149">
        <v>0</v>
      </c>
      <c r="H47" s="149">
        <v>0</v>
      </c>
      <c r="I47" s="149" t="s">
        <v>50</v>
      </c>
      <c r="J47" s="149" t="s">
        <v>50</v>
      </c>
      <c r="K47" s="149" t="s">
        <v>50</v>
      </c>
      <c r="L47" s="149" t="s">
        <v>50</v>
      </c>
      <c r="M47" s="149">
        <f t="shared" si="3"/>
        <v>0</v>
      </c>
      <c r="N47" s="150">
        <f t="shared" si="5"/>
        <v>1.18</v>
      </c>
    </row>
    <row r="48" spans="1:14" ht="14">
      <c r="A48" s="146">
        <f t="shared" si="4"/>
        <v>42924</v>
      </c>
      <c r="B48" s="147">
        <v>660.3</v>
      </c>
      <c r="C48" s="147">
        <v>94.2</v>
      </c>
      <c r="D48" s="148">
        <f t="shared" si="1"/>
        <v>80.677999999999997</v>
      </c>
      <c r="E48" s="148">
        <v>2</v>
      </c>
      <c r="F48" s="148">
        <f t="shared" si="2"/>
        <v>37.15825350036846</v>
      </c>
      <c r="G48" s="149">
        <v>0</v>
      </c>
      <c r="H48" s="149">
        <v>0</v>
      </c>
      <c r="I48" s="149" t="s">
        <v>50</v>
      </c>
      <c r="J48" s="149" t="s">
        <v>50</v>
      </c>
      <c r="K48" s="149" t="s">
        <v>50</v>
      </c>
      <c r="L48" s="149" t="s">
        <v>50</v>
      </c>
      <c r="M48" s="149">
        <f t="shared" si="3"/>
        <v>0</v>
      </c>
      <c r="N48" s="150">
        <f t="shared" si="5"/>
        <v>1.18</v>
      </c>
    </row>
    <row r="49" spans="1:14" ht="14">
      <c r="A49" s="146">
        <f t="shared" si="4"/>
        <v>42925</v>
      </c>
      <c r="B49" s="147">
        <v>660.38</v>
      </c>
      <c r="C49" s="147">
        <v>94.93</v>
      </c>
      <c r="D49" s="148">
        <f t="shared" si="1"/>
        <v>81.408000000000001</v>
      </c>
      <c r="E49" s="148">
        <v>0</v>
      </c>
      <c r="F49" s="148">
        <f t="shared" si="2"/>
        <v>37.494473102431833</v>
      </c>
      <c r="G49" s="149">
        <v>0</v>
      </c>
      <c r="H49" s="149">
        <v>0</v>
      </c>
      <c r="I49" s="149" t="s">
        <v>50</v>
      </c>
      <c r="J49" s="149" t="s">
        <v>50</v>
      </c>
      <c r="K49" s="149" t="s">
        <v>50</v>
      </c>
      <c r="L49" s="149" t="s">
        <v>50</v>
      </c>
      <c r="M49" s="149">
        <f t="shared" si="3"/>
        <v>0</v>
      </c>
      <c r="N49" s="150">
        <f t="shared" si="5"/>
        <v>0.73</v>
      </c>
    </row>
    <row r="50" spans="1:14" ht="14">
      <c r="A50" s="146">
        <f t="shared" si="4"/>
        <v>42926</v>
      </c>
      <c r="B50" s="147">
        <v>660.46</v>
      </c>
      <c r="C50" s="147">
        <v>95.66</v>
      </c>
      <c r="D50" s="148">
        <f t="shared" si="1"/>
        <v>82.137999999999991</v>
      </c>
      <c r="E50" s="148">
        <v>0</v>
      </c>
      <c r="F50" s="148">
        <f t="shared" si="2"/>
        <v>37.830692704495206</v>
      </c>
      <c r="G50" s="149">
        <v>0</v>
      </c>
      <c r="H50" s="149">
        <v>0</v>
      </c>
      <c r="I50" s="149" t="s">
        <v>50</v>
      </c>
      <c r="J50" s="149" t="s">
        <v>50</v>
      </c>
      <c r="K50" s="149" t="s">
        <v>50</v>
      </c>
      <c r="L50" s="149" t="s">
        <v>50</v>
      </c>
      <c r="M50" s="149">
        <f t="shared" si="3"/>
        <v>0</v>
      </c>
      <c r="N50" s="150">
        <f t="shared" si="5"/>
        <v>0.73</v>
      </c>
    </row>
    <row r="51" spans="1:14" ht="14">
      <c r="A51" s="146">
        <f t="shared" si="4"/>
        <v>42927</v>
      </c>
      <c r="B51" s="147">
        <v>660.51</v>
      </c>
      <c r="C51" s="147">
        <v>96.12</v>
      </c>
      <c r="D51" s="148">
        <f t="shared" si="1"/>
        <v>82.597999999999999</v>
      </c>
      <c r="E51" s="148">
        <v>1</v>
      </c>
      <c r="F51" s="148">
        <f t="shared" si="2"/>
        <v>38.042557111274874</v>
      </c>
      <c r="G51" s="149">
        <v>0</v>
      </c>
      <c r="H51" s="149">
        <v>0</v>
      </c>
      <c r="I51" s="149" t="s">
        <v>50</v>
      </c>
      <c r="J51" s="149" t="s">
        <v>50</v>
      </c>
      <c r="K51" s="149" t="s">
        <v>50</v>
      </c>
      <c r="L51" s="149" t="s">
        <v>50</v>
      </c>
      <c r="M51" s="149">
        <f t="shared" si="3"/>
        <v>0</v>
      </c>
      <c r="N51" s="150">
        <f t="shared" si="5"/>
        <v>0.46</v>
      </c>
    </row>
    <row r="52" spans="1:14" ht="14">
      <c r="A52" s="146">
        <f t="shared" si="4"/>
        <v>42928</v>
      </c>
      <c r="B52" s="147">
        <v>660.57</v>
      </c>
      <c r="C52" s="147">
        <v>96.66</v>
      </c>
      <c r="D52" s="148">
        <f t="shared" si="1"/>
        <v>83.137999999999991</v>
      </c>
      <c r="E52" s="148">
        <v>6</v>
      </c>
      <c r="F52" s="148">
        <f t="shared" si="2"/>
        <v>38.291267501842299</v>
      </c>
      <c r="G52" s="149">
        <v>0</v>
      </c>
      <c r="H52" s="149">
        <v>0</v>
      </c>
      <c r="I52" s="149" t="s">
        <v>50</v>
      </c>
      <c r="J52" s="149" t="s">
        <v>50</v>
      </c>
      <c r="K52" s="149" t="s">
        <v>50</v>
      </c>
      <c r="L52" s="149" t="s">
        <v>50</v>
      </c>
      <c r="M52" s="149">
        <f t="shared" si="3"/>
        <v>0</v>
      </c>
      <c r="N52" s="150">
        <f t="shared" si="5"/>
        <v>0.54</v>
      </c>
    </row>
    <row r="53" spans="1:14" ht="14">
      <c r="A53" s="146">
        <f t="shared" si="4"/>
        <v>42929</v>
      </c>
      <c r="B53" s="147">
        <v>660.67</v>
      </c>
      <c r="C53" s="147">
        <v>97.57</v>
      </c>
      <c r="D53" s="148">
        <f t="shared" si="1"/>
        <v>84.047999999999988</v>
      </c>
      <c r="E53" s="148">
        <v>3</v>
      </c>
      <c r="F53" s="148">
        <f t="shared" si="2"/>
        <v>38.710390567428142</v>
      </c>
      <c r="G53" s="149">
        <v>0</v>
      </c>
      <c r="H53" s="149">
        <v>0</v>
      </c>
      <c r="I53" s="149" t="s">
        <v>50</v>
      </c>
      <c r="J53" s="149" t="s">
        <v>50</v>
      </c>
      <c r="K53" s="149" t="s">
        <v>50</v>
      </c>
      <c r="L53" s="149" t="s">
        <v>50</v>
      </c>
      <c r="M53" s="149">
        <f t="shared" si="3"/>
        <v>0</v>
      </c>
      <c r="N53" s="150">
        <f t="shared" si="5"/>
        <v>0.91</v>
      </c>
    </row>
    <row r="54" spans="1:14" ht="14">
      <c r="A54" s="146">
        <f t="shared" si="4"/>
        <v>42930</v>
      </c>
      <c r="B54" s="147">
        <v>661.96</v>
      </c>
      <c r="C54" s="147">
        <v>109.83</v>
      </c>
      <c r="D54" s="148">
        <f t="shared" si="1"/>
        <v>96.307999999999993</v>
      </c>
      <c r="E54" s="148">
        <v>77</v>
      </c>
      <c r="F54" s="148">
        <f t="shared" si="2"/>
        <v>44.357037582903459</v>
      </c>
      <c r="G54" s="149">
        <v>0</v>
      </c>
      <c r="H54" s="149">
        <v>0</v>
      </c>
      <c r="I54" s="149" t="s">
        <v>50</v>
      </c>
      <c r="J54" s="149" t="s">
        <v>50</v>
      </c>
      <c r="K54" s="149" t="s">
        <v>50</v>
      </c>
      <c r="L54" s="149" t="s">
        <v>50</v>
      </c>
      <c r="M54" s="149">
        <f t="shared" si="3"/>
        <v>0</v>
      </c>
      <c r="N54" s="150">
        <f t="shared" si="5"/>
        <v>12.26</v>
      </c>
    </row>
    <row r="55" spans="1:14" ht="14">
      <c r="A55" s="146">
        <f t="shared" si="4"/>
        <v>42931</v>
      </c>
      <c r="B55" s="147">
        <v>663.45</v>
      </c>
      <c r="C55" s="147">
        <v>125.22</v>
      </c>
      <c r="D55" s="148">
        <f t="shared" si="1"/>
        <v>111.69799999999999</v>
      </c>
      <c r="E55" s="148">
        <v>48</v>
      </c>
      <c r="F55" s="148">
        <f t="shared" si="2"/>
        <v>51.44528371407516</v>
      </c>
      <c r="G55" s="149">
        <v>0</v>
      </c>
      <c r="H55" s="149">
        <v>0</v>
      </c>
      <c r="I55" s="149" t="s">
        <v>50</v>
      </c>
      <c r="J55" s="149" t="s">
        <v>50</v>
      </c>
      <c r="K55" s="149" t="s">
        <v>50</v>
      </c>
      <c r="L55" s="149" t="s">
        <v>50</v>
      </c>
      <c r="M55" s="149">
        <f t="shared" si="3"/>
        <v>0</v>
      </c>
      <c r="N55" s="150">
        <f t="shared" si="5"/>
        <v>15.39</v>
      </c>
    </row>
    <row r="56" spans="1:14" ht="14">
      <c r="A56" s="146">
        <f t="shared" si="4"/>
        <v>42932</v>
      </c>
      <c r="B56" s="147">
        <v>664.44</v>
      </c>
      <c r="C56" s="147">
        <v>136.19999999999999</v>
      </c>
      <c r="D56" s="148">
        <f t="shared" si="1"/>
        <v>122.67799999999998</v>
      </c>
      <c r="E56" s="148">
        <v>26</v>
      </c>
      <c r="F56" s="148">
        <f t="shared" si="2"/>
        <v>56.502394988946193</v>
      </c>
      <c r="G56" s="149">
        <v>0</v>
      </c>
      <c r="H56" s="149">
        <v>0</v>
      </c>
      <c r="I56" s="149" t="s">
        <v>50</v>
      </c>
      <c r="J56" s="149" t="s">
        <v>50</v>
      </c>
      <c r="K56" s="149" t="s">
        <v>50</v>
      </c>
      <c r="L56" s="149" t="s">
        <v>50</v>
      </c>
      <c r="M56" s="149">
        <f t="shared" si="3"/>
        <v>0</v>
      </c>
      <c r="N56" s="150">
        <f t="shared" si="5"/>
        <v>10.98</v>
      </c>
    </row>
    <row r="57" spans="1:14" ht="14">
      <c r="A57" s="146">
        <f t="shared" si="4"/>
        <v>42933</v>
      </c>
      <c r="B57" s="147">
        <v>665.02</v>
      </c>
      <c r="C57" s="147">
        <v>142.81</v>
      </c>
      <c r="D57" s="148">
        <f t="shared" si="1"/>
        <v>129.28800000000001</v>
      </c>
      <c r="E57" s="148">
        <v>12</v>
      </c>
      <c r="F57" s="148">
        <f t="shared" si="2"/>
        <v>59.546794399410466</v>
      </c>
      <c r="G57" s="149">
        <v>0</v>
      </c>
      <c r="H57" s="149">
        <v>0</v>
      </c>
      <c r="I57" s="149" t="s">
        <v>50</v>
      </c>
      <c r="J57" s="149" t="s">
        <v>50</v>
      </c>
      <c r="K57" s="149" t="s">
        <v>50</v>
      </c>
      <c r="L57" s="149" t="s">
        <v>50</v>
      </c>
      <c r="M57" s="149">
        <f t="shared" si="3"/>
        <v>0</v>
      </c>
      <c r="N57" s="150">
        <f t="shared" si="5"/>
        <v>6.61</v>
      </c>
    </row>
    <row r="58" spans="1:14" ht="14">
      <c r="A58" s="146">
        <f t="shared" si="4"/>
        <v>42934</v>
      </c>
      <c r="B58" s="147">
        <v>665.58</v>
      </c>
      <c r="C58" s="147">
        <v>149.51</v>
      </c>
      <c r="D58" s="148">
        <f t="shared" si="1"/>
        <v>135.988</v>
      </c>
      <c r="E58" s="148">
        <v>25</v>
      </c>
      <c r="F58" s="148">
        <f t="shared" si="2"/>
        <v>62.632645541635959</v>
      </c>
      <c r="G58" s="149">
        <v>0</v>
      </c>
      <c r="H58" s="149">
        <v>0</v>
      </c>
      <c r="I58" s="149" t="s">
        <v>50</v>
      </c>
      <c r="J58" s="149" t="s">
        <v>50</v>
      </c>
      <c r="K58" s="149" t="s">
        <v>50</v>
      </c>
      <c r="L58" s="149" t="s">
        <v>50</v>
      </c>
      <c r="M58" s="149">
        <f t="shared" si="3"/>
        <v>0</v>
      </c>
      <c r="N58" s="150">
        <f t="shared" si="5"/>
        <v>6.7</v>
      </c>
    </row>
    <row r="59" spans="1:14" ht="14">
      <c r="A59" s="146">
        <f t="shared" si="4"/>
        <v>42935</v>
      </c>
      <c r="B59" s="147">
        <v>666.12</v>
      </c>
      <c r="C59" s="147">
        <v>156.04</v>
      </c>
      <c r="D59" s="148">
        <f t="shared" si="1"/>
        <v>142.518</v>
      </c>
      <c r="E59" s="148">
        <v>25</v>
      </c>
      <c r="F59" s="148">
        <f t="shared" si="2"/>
        <v>65.640198968312461</v>
      </c>
      <c r="G59" s="149">
        <v>0</v>
      </c>
      <c r="H59" s="149">
        <v>0</v>
      </c>
      <c r="I59" s="149" t="s">
        <v>50</v>
      </c>
      <c r="J59" s="149" t="s">
        <v>50</v>
      </c>
      <c r="K59" s="149" t="s">
        <v>50</v>
      </c>
      <c r="L59" s="149" t="s">
        <v>50</v>
      </c>
      <c r="M59" s="149">
        <f t="shared" si="3"/>
        <v>0</v>
      </c>
      <c r="N59" s="150">
        <f t="shared" si="5"/>
        <v>6.53</v>
      </c>
    </row>
    <row r="60" spans="1:14" ht="14">
      <c r="A60" s="146">
        <f t="shared" si="4"/>
        <v>42936</v>
      </c>
      <c r="B60" s="147">
        <v>666.51</v>
      </c>
      <c r="C60" s="147">
        <v>160.93</v>
      </c>
      <c r="D60" s="148">
        <f t="shared" si="1"/>
        <v>147.40800000000002</v>
      </c>
      <c r="E60" s="148">
        <v>20</v>
      </c>
      <c r="F60" s="148">
        <f t="shared" si="2"/>
        <v>67.892409727339725</v>
      </c>
      <c r="G60" s="149">
        <v>0</v>
      </c>
      <c r="H60" s="149">
        <v>0</v>
      </c>
      <c r="I60" s="149" t="s">
        <v>50</v>
      </c>
      <c r="J60" s="149" t="s">
        <v>50</v>
      </c>
      <c r="K60" s="149" t="s">
        <v>50</v>
      </c>
      <c r="L60" s="149" t="s">
        <v>50</v>
      </c>
      <c r="M60" s="149">
        <f t="shared" si="3"/>
        <v>0</v>
      </c>
      <c r="N60" s="150">
        <f t="shared" si="5"/>
        <v>4.8899999999999997</v>
      </c>
    </row>
    <row r="61" spans="1:14" ht="14">
      <c r="A61" s="146">
        <f t="shared" si="4"/>
        <v>42937</v>
      </c>
      <c r="B61" s="147">
        <v>667.29</v>
      </c>
      <c r="C61" s="147">
        <v>170.88</v>
      </c>
      <c r="D61" s="148">
        <f t="shared" si="1"/>
        <v>157.358</v>
      </c>
      <c r="E61" s="148">
        <v>27</v>
      </c>
      <c r="F61" s="148">
        <f t="shared" si="2"/>
        <v>72.475128960943252</v>
      </c>
      <c r="G61" s="149">
        <v>0</v>
      </c>
      <c r="H61" s="149">
        <v>0</v>
      </c>
      <c r="I61" s="149" t="s">
        <v>50</v>
      </c>
      <c r="J61" s="149" t="s">
        <v>50</v>
      </c>
      <c r="K61" s="149" t="s">
        <v>50</v>
      </c>
      <c r="L61" s="149" t="s">
        <v>50</v>
      </c>
      <c r="M61" s="149">
        <f t="shared" si="3"/>
        <v>0</v>
      </c>
      <c r="N61" s="150">
        <f t="shared" si="5"/>
        <v>9.9499999999999993</v>
      </c>
    </row>
    <row r="62" spans="1:14" ht="14">
      <c r="A62" s="146">
        <f t="shared" si="4"/>
        <v>42938</v>
      </c>
      <c r="B62" s="147">
        <v>668.07</v>
      </c>
      <c r="C62" s="147">
        <v>181.14</v>
      </c>
      <c r="D62" s="148">
        <f t="shared" si="1"/>
        <v>167.61799999999999</v>
      </c>
      <c r="E62" s="148">
        <v>39</v>
      </c>
      <c r="F62" s="148">
        <f t="shared" si="2"/>
        <v>77.200626381724391</v>
      </c>
      <c r="G62" s="149">
        <v>0</v>
      </c>
      <c r="H62" s="149">
        <v>0</v>
      </c>
      <c r="I62" s="149" t="s">
        <v>50</v>
      </c>
      <c r="J62" s="149" t="s">
        <v>50</v>
      </c>
      <c r="K62" s="149" t="s">
        <v>50</v>
      </c>
      <c r="L62" s="149" t="s">
        <v>50</v>
      </c>
      <c r="M62" s="149">
        <f t="shared" si="3"/>
        <v>0</v>
      </c>
      <c r="N62" s="150">
        <f t="shared" si="5"/>
        <v>10.26</v>
      </c>
    </row>
    <row r="63" spans="1:14" ht="14">
      <c r="A63" s="146">
        <f t="shared" si="4"/>
        <v>42939</v>
      </c>
      <c r="B63" s="147">
        <v>668.83</v>
      </c>
      <c r="C63" s="147">
        <v>191.54</v>
      </c>
      <c r="D63" s="148">
        <f t="shared" si="1"/>
        <v>178.018</v>
      </c>
      <c r="E63" s="148">
        <v>49</v>
      </c>
      <c r="F63" s="148">
        <f t="shared" si="2"/>
        <v>81.990604274134114</v>
      </c>
      <c r="G63" s="149">
        <v>0</v>
      </c>
      <c r="H63" s="149">
        <v>0</v>
      </c>
      <c r="I63" s="149" t="s">
        <v>50</v>
      </c>
      <c r="J63" s="149" t="s">
        <v>50</v>
      </c>
      <c r="K63" s="149" t="s">
        <v>50</v>
      </c>
      <c r="L63" s="149" t="s">
        <v>50</v>
      </c>
      <c r="M63" s="149">
        <f t="shared" si="3"/>
        <v>0</v>
      </c>
      <c r="N63" s="150">
        <f t="shared" si="5"/>
        <v>10.4</v>
      </c>
    </row>
    <row r="64" spans="1:14" ht="14">
      <c r="A64" s="146">
        <f t="shared" si="4"/>
        <v>42940</v>
      </c>
      <c r="B64" s="147">
        <v>669.38</v>
      </c>
      <c r="C64" s="147">
        <v>199.29</v>
      </c>
      <c r="D64" s="148">
        <f t="shared" si="1"/>
        <v>185.768</v>
      </c>
      <c r="E64" s="148">
        <v>26</v>
      </c>
      <c r="F64" s="148">
        <f t="shared" si="2"/>
        <v>85.560058953574057</v>
      </c>
      <c r="G64" s="149">
        <v>0</v>
      </c>
      <c r="H64" s="149">
        <v>0</v>
      </c>
      <c r="I64" s="149" t="s">
        <v>50</v>
      </c>
      <c r="J64" s="149" t="s">
        <v>50</v>
      </c>
      <c r="K64" s="149" t="s">
        <v>50</v>
      </c>
      <c r="L64" s="149" t="s">
        <v>50</v>
      </c>
      <c r="M64" s="149">
        <f t="shared" si="3"/>
        <v>0</v>
      </c>
      <c r="N64" s="150">
        <f t="shared" si="5"/>
        <v>7.75</v>
      </c>
    </row>
    <row r="65" spans="1:14" ht="14">
      <c r="A65" s="146">
        <f t="shared" si="4"/>
        <v>42941</v>
      </c>
      <c r="B65" s="147">
        <v>669.68</v>
      </c>
      <c r="C65" s="147">
        <v>203.58</v>
      </c>
      <c r="D65" s="148">
        <f t="shared" si="1"/>
        <v>190.05800000000002</v>
      </c>
      <c r="E65" s="148">
        <v>13</v>
      </c>
      <c r="F65" s="148">
        <f t="shared" si="2"/>
        <v>87.535924834193082</v>
      </c>
      <c r="G65" s="149">
        <v>924</v>
      </c>
      <c r="H65" s="149">
        <v>0</v>
      </c>
      <c r="I65" s="149" t="s">
        <v>50</v>
      </c>
      <c r="J65" s="149" t="s">
        <v>50</v>
      </c>
      <c r="K65" s="149" t="s">
        <v>50</v>
      </c>
      <c r="L65" s="149" t="s">
        <v>50</v>
      </c>
      <c r="M65" s="149">
        <f t="shared" si="3"/>
        <v>924</v>
      </c>
      <c r="N65" s="150">
        <f t="shared" si="5"/>
        <v>6.55</v>
      </c>
    </row>
    <row r="66" spans="1:14" ht="14">
      <c r="A66" s="146">
        <f t="shared" si="4"/>
        <v>42942</v>
      </c>
      <c r="B66" s="147">
        <v>669.92</v>
      </c>
      <c r="C66" s="147">
        <v>207</v>
      </c>
      <c r="D66" s="148">
        <f t="shared" si="1"/>
        <v>193.47800000000001</v>
      </c>
      <c r="E66" s="148">
        <v>16</v>
      </c>
      <c r="F66" s="148">
        <f t="shared" si="2"/>
        <v>89.111090641120114</v>
      </c>
      <c r="G66" s="149">
        <v>1004</v>
      </c>
      <c r="H66" s="149">
        <v>0</v>
      </c>
      <c r="I66" s="149" t="s">
        <v>50</v>
      </c>
      <c r="J66" s="149" t="s">
        <v>50</v>
      </c>
      <c r="K66" s="149" t="s">
        <v>50</v>
      </c>
      <c r="L66" s="149" t="s">
        <v>50</v>
      </c>
      <c r="M66" s="149">
        <f t="shared" si="3"/>
        <v>1004</v>
      </c>
      <c r="N66" s="150">
        <f t="shared" si="5"/>
        <v>5.88</v>
      </c>
    </row>
    <row r="67" spans="1:14" ht="14">
      <c r="A67" s="146">
        <f t="shared" si="4"/>
        <v>42943</v>
      </c>
      <c r="B67" s="147">
        <v>670.07</v>
      </c>
      <c r="C67" s="147">
        <v>209.18</v>
      </c>
      <c r="D67" s="148">
        <f t="shared" si="1"/>
        <v>195.65800000000002</v>
      </c>
      <c r="E67" s="148">
        <v>6</v>
      </c>
      <c r="F67" s="148">
        <f t="shared" si="2"/>
        <v>90.11514369933677</v>
      </c>
      <c r="G67" s="149">
        <v>1028</v>
      </c>
      <c r="H67" s="149">
        <v>0</v>
      </c>
      <c r="I67" s="149" t="s">
        <v>50</v>
      </c>
      <c r="J67" s="149" t="s">
        <v>50</v>
      </c>
      <c r="K67" s="149" t="s">
        <v>50</v>
      </c>
      <c r="L67" s="149" t="s">
        <v>50</v>
      </c>
      <c r="M67" s="149">
        <f t="shared" si="3"/>
        <v>1028</v>
      </c>
      <c r="N67" s="150">
        <f t="shared" si="5"/>
        <v>4.7</v>
      </c>
    </row>
    <row r="68" spans="1:14" ht="14">
      <c r="A68" s="146">
        <f t="shared" si="4"/>
        <v>42944</v>
      </c>
      <c r="B68" s="147">
        <v>670.28</v>
      </c>
      <c r="C68" s="147">
        <v>212.3</v>
      </c>
      <c r="D68" s="148">
        <f t="shared" si="1"/>
        <v>198.77800000000002</v>
      </c>
      <c r="E68" s="148">
        <v>18</v>
      </c>
      <c r="F68" s="148">
        <f t="shared" si="2"/>
        <v>91.552137067059704</v>
      </c>
      <c r="G68" s="149">
        <v>1066</v>
      </c>
      <c r="H68" s="149">
        <v>0</v>
      </c>
      <c r="I68" s="149" t="s">
        <v>50</v>
      </c>
      <c r="J68" s="149" t="s">
        <v>50</v>
      </c>
      <c r="K68" s="149" t="s">
        <v>50</v>
      </c>
      <c r="L68" s="149" t="s">
        <v>50</v>
      </c>
      <c r="M68" s="149">
        <f t="shared" si="3"/>
        <v>1066</v>
      </c>
      <c r="N68" s="150">
        <f t="shared" si="5"/>
        <v>5.73</v>
      </c>
    </row>
    <row r="69" spans="1:14" ht="14">
      <c r="A69" s="146">
        <f t="shared" si="4"/>
        <v>42945</v>
      </c>
      <c r="B69" s="147">
        <v>670.49</v>
      </c>
      <c r="C69" s="147">
        <v>215.42</v>
      </c>
      <c r="D69" s="148">
        <f t="shared" si="1"/>
        <v>201.898</v>
      </c>
      <c r="E69" s="148">
        <v>15</v>
      </c>
      <c r="F69" s="148">
        <f t="shared" si="2"/>
        <v>92.989130434782609</v>
      </c>
      <c r="G69" s="149">
        <v>4300</v>
      </c>
      <c r="H69" s="149">
        <v>0</v>
      </c>
      <c r="I69" s="149" t="s">
        <v>50</v>
      </c>
      <c r="J69" s="149" t="s">
        <v>50</v>
      </c>
      <c r="K69" s="149" t="s">
        <v>50</v>
      </c>
      <c r="L69" s="149" t="s">
        <v>50</v>
      </c>
      <c r="M69" s="149">
        <f t="shared" si="3"/>
        <v>4300</v>
      </c>
      <c r="N69" s="150">
        <f t="shared" si="5"/>
        <v>13.64</v>
      </c>
    </row>
    <row r="70" spans="1:14" ht="14">
      <c r="A70" s="146">
        <f t="shared" si="4"/>
        <v>42946</v>
      </c>
      <c r="B70" s="147">
        <v>670.49</v>
      </c>
      <c r="C70" s="147">
        <v>215.42</v>
      </c>
      <c r="D70" s="148">
        <f t="shared" si="1"/>
        <v>201.898</v>
      </c>
      <c r="E70" s="148">
        <v>9</v>
      </c>
      <c r="F70" s="148">
        <f t="shared" si="2"/>
        <v>92.989130434782609</v>
      </c>
      <c r="G70" s="149">
        <v>6488</v>
      </c>
      <c r="H70" s="149">
        <v>0</v>
      </c>
      <c r="I70" s="149" t="s">
        <v>50</v>
      </c>
      <c r="J70" s="149" t="s">
        <v>50</v>
      </c>
      <c r="K70" s="149" t="s">
        <v>50</v>
      </c>
      <c r="L70" s="149" t="s">
        <v>50</v>
      </c>
      <c r="M70" s="149">
        <f t="shared" si="3"/>
        <v>6488</v>
      </c>
      <c r="N70" s="150">
        <f t="shared" si="5"/>
        <v>15.88</v>
      </c>
    </row>
    <row r="71" spans="1:14" ht="14">
      <c r="A71" s="146">
        <f t="shared" si="4"/>
        <v>42947</v>
      </c>
      <c r="B71" s="147">
        <v>670.41</v>
      </c>
      <c r="C71" s="147">
        <v>214.23</v>
      </c>
      <c r="D71" s="148">
        <f t="shared" si="1"/>
        <v>200.708</v>
      </c>
      <c r="E71" s="148">
        <v>5</v>
      </c>
      <c r="F71" s="148">
        <f t="shared" si="2"/>
        <v>92.441046425939561</v>
      </c>
      <c r="G71" s="149">
        <v>6396</v>
      </c>
      <c r="H71" s="149">
        <v>0</v>
      </c>
      <c r="I71" s="149" t="s">
        <v>50</v>
      </c>
      <c r="J71" s="149" t="s">
        <v>50</v>
      </c>
      <c r="K71" s="149" t="s">
        <v>50</v>
      </c>
      <c r="L71" s="149" t="s">
        <v>50</v>
      </c>
      <c r="M71" s="149">
        <f t="shared" si="3"/>
        <v>6396</v>
      </c>
      <c r="N71" s="150">
        <f t="shared" si="5"/>
        <v>14.46</v>
      </c>
    </row>
    <row r="72" spans="1:14" ht="14">
      <c r="A72" s="146">
        <f t="shared" si="4"/>
        <v>42948</v>
      </c>
      <c r="B72" s="147">
        <v>670.3</v>
      </c>
      <c r="C72" s="147">
        <v>212.6</v>
      </c>
      <c r="D72" s="148">
        <f t="shared" si="1"/>
        <v>199.078</v>
      </c>
      <c r="E72" s="148">
        <v>6</v>
      </c>
      <c r="F72" s="148">
        <f t="shared" si="2"/>
        <v>91.690309506263816</v>
      </c>
      <c r="G72" s="149">
        <v>6304</v>
      </c>
      <c r="H72" s="149">
        <v>0</v>
      </c>
      <c r="I72" s="149" t="s">
        <v>50</v>
      </c>
      <c r="J72" s="149" t="s">
        <v>50</v>
      </c>
      <c r="K72" s="149" t="s">
        <v>50</v>
      </c>
      <c r="L72" s="149" t="s">
        <v>50</v>
      </c>
      <c r="M72" s="149">
        <f t="shared" si="3"/>
        <v>6304</v>
      </c>
      <c r="N72" s="150">
        <f t="shared" si="5"/>
        <v>13.8</v>
      </c>
    </row>
    <row r="73" spans="1:14" ht="14">
      <c r="A73" s="146">
        <f t="shared" si="4"/>
        <v>42949</v>
      </c>
      <c r="B73" s="147">
        <v>670.2</v>
      </c>
      <c r="C73" s="147">
        <v>211.11</v>
      </c>
      <c r="D73" s="148">
        <f t="shared" si="1"/>
        <v>197.58800000000002</v>
      </c>
      <c r="E73" s="148">
        <v>6</v>
      </c>
      <c r="F73" s="148">
        <f t="shared" si="2"/>
        <v>91.004053058216655</v>
      </c>
      <c r="G73" s="149">
        <v>6212</v>
      </c>
      <c r="H73" s="149">
        <v>0</v>
      </c>
      <c r="I73" s="149" t="s">
        <v>50</v>
      </c>
      <c r="J73" s="149" t="s">
        <v>50</v>
      </c>
      <c r="K73" s="149" t="s">
        <v>50</v>
      </c>
      <c r="L73" s="149" t="s">
        <v>50</v>
      </c>
      <c r="M73" s="149">
        <f t="shared" si="3"/>
        <v>6212</v>
      </c>
      <c r="N73" s="150">
        <f t="shared" si="5"/>
        <v>13.71</v>
      </c>
    </row>
    <row r="74" spans="1:14" ht="14">
      <c r="A74" s="146">
        <f t="shared" si="4"/>
        <v>42950</v>
      </c>
      <c r="B74" s="147">
        <v>670.06</v>
      </c>
      <c r="C74" s="147">
        <v>209.03</v>
      </c>
      <c r="D74" s="148">
        <f t="shared" si="1"/>
        <v>195.50800000000001</v>
      </c>
      <c r="E74" s="148">
        <v>3</v>
      </c>
      <c r="F74" s="148">
        <f t="shared" si="2"/>
        <v>90.046057479734714</v>
      </c>
      <c r="G74" s="149">
        <v>6080</v>
      </c>
      <c r="H74" s="149">
        <v>0</v>
      </c>
      <c r="I74" s="149" t="s">
        <v>50</v>
      </c>
      <c r="J74" s="149" t="s">
        <v>50</v>
      </c>
      <c r="K74" s="149" t="s">
        <v>50</v>
      </c>
      <c r="L74" s="149" t="s">
        <v>50</v>
      </c>
      <c r="M74" s="149">
        <f t="shared" si="3"/>
        <v>6080</v>
      </c>
      <c r="N74" s="150">
        <f t="shared" si="5"/>
        <v>12.8</v>
      </c>
    </row>
    <row r="75" spans="1:14" ht="14">
      <c r="A75" s="146">
        <f t="shared" si="4"/>
        <v>42951</v>
      </c>
      <c r="B75" s="147">
        <v>670.08</v>
      </c>
      <c r="C75" s="147">
        <v>209.33</v>
      </c>
      <c r="D75" s="148">
        <f t="shared" si="1"/>
        <v>195.80800000000002</v>
      </c>
      <c r="E75" s="148">
        <v>7</v>
      </c>
      <c r="F75" s="148">
        <f t="shared" si="2"/>
        <v>90.18422991893884</v>
      </c>
      <c r="G75" s="149">
        <v>0</v>
      </c>
      <c r="H75" s="149">
        <v>0</v>
      </c>
      <c r="I75" s="149" t="s">
        <v>50</v>
      </c>
      <c r="J75" s="149" t="s">
        <v>50</v>
      </c>
      <c r="K75" s="149" t="s">
        <v>50</v>
      </c>
      <c r="L75" s="149" t="s">
        <v>50</v>
      </c>
      <c r="M75" s="149">
        <f t="shared" si="3"/>
        <v>0</v>
      </c>
      <c r="N75" s="150">
        <f t="shared" si="5"/>
        <v>0.3</v>
      </c>
    </row>
    <row r="76" spans="1:14" ht="14">
      <c r="A76" s="146">
        <f t="shared" si="4"/>
        <v>42952</v>
      </c>
      <c r="B76" s="147">
        <v>670.16</v>
      </c>
      <c r="C76" s="147">
        <v>210.52</v>
      </c>
      <c r="D76" s="148">
        <f t="shared" ref="D76:D139" si="6">C76-13.522</f>
        <v>196.99800000000002</v>
      </c>
      <c r="E76" s="148">
        <v>0</v>
      </c>
      <c r="F76" s="148">
        <f t="shared" ref="F76:F139" si="7">D76/217.12*100</f>
        <v>90.732313927781888</v>
      </c>
      <c r="G76" s="149">
        <v>0</v>
      </c>
      <c r="H76" s="149">
        <v>0</v>
      </c>
      <c r="I76" s="149" t="s">
        <v>50</v>
      </c>
      <c r="J76" s="149" t="s">
        <v>50</v>
      </c>
      <c r="K76" s="149" t="s">
        <v>50</v>
      </c>
      <c r="L76" s="149" t="s">
        <v>50</v>
      </c>
      <c r="M76" s="149">
        <f t="shared" ref="M76:M139" si="8">G76+H76</f>
        <v>0</v>
      </c>
      <c r="N76" s="150">
        <f t="shared" si="5"/>
        <v>1.19</v>
      </c>
    </row>
    <row r="77" spans="1:14" ht="14">
      <c r="A77" s="146">
        <f t="shared" ref="A77:A140" si="9">+A76+1</f>
        <v>42953</v>
      </c>
      <c r="B77" s="147">
        <v>670.2</v>
      </c>
      <c r="C77" s="147">
        <v>211.11</v>
      </c>
      <c r="D77" s="148">
        <f t="shared" si="6"/>
        <v>197.58800000000002</v>
      </c>
      <c r="E77" s="148">
        <v>0</v>
      </c>
      <c r="F77" s="148">
        <f t="shared" si="7"/>
        <v>91.004053058216655</v>
      </c>
      <c r="G77" s="149">
        <v>0</v>
      </c>
      <c r="H77" s="149">
        <v>0</v>
      </c>
      <c r="I77" s="149" t="s">
        <v>50</v>
      </c>
      <c r="J77" s="149" t="s">
        <v>50</v>
      </c>
      <c r="K77" s="149" t="s">
        <v>50</v>
      </c>
      <c r="L77" s="149" t="s">
        <v>50</v>
      </c>
      <c r="M77" s="149">
        <f t="shared" si="8"/>
        <v>0</v>
      </c>
      <c r="N77" s="150">
        <f t="shared" ref="N77:N140" si="10">ROUND((C77-C76)+(M77*0.002447),2)</f>
        <v>0.59</v>
      </c>
    </row>
    <row r="78" spans="1:14" ht="14">
      <c r="A78" s="146">
        <f t="shared" si="9"/>
        <v>42954</v>
      </c>
      <c r="B78" s="147">
        <v>670.23</v>
      </c>
      <c r="C78" s="147">
        <v>211.56</v>
      </c>
      <c r="D78" s="148">
        <f t="shared" si="6"/>
        <v>198.03800000000001</v>
      </c>
      <c r="E78" s="148">
        <v>0</v>
      </c>
      <c r="F78" s="148">
        <f t="shared" si="7"/>
        <v>91.211311717022852</v>
      </c>
      <c r="G78" s="149">
        <v>0</v>
      </c>
      <c r="H78" s="149">
        <v>0</v>
      </c>
      <c r="I78" s="149" t="s">
        <v>50</v>
      </c>
      <c r="J78" s="149" t="s">
        <v>50</v>
      </c>
      <c r="K78" s="149" t="s">
        <v>50</v>
      </c>
      <c r="L78" s="149" t="s">
        <v>50</v>
      </c>
      <c r="M78" s="149">
        <f t="shared" si="8"/>
        <v>0</v>
      </c>
      <c r="N78" s="150">
        <f t="shared" si="10"/>
        <v>0.45</v>
      </c>
    </row>
    <row r="79" spans="1:14" ht="14">
      <c r="A79" s="146">
        <f t="shared" si="9"/>
        <v>42955</v>
      </c>
      <c r="B79" s="147">
        <v>670.26</v>
      </c>
      <c r="C79" s="147">
        <v>212.01</v>
      </c>
      <c r="D79" s="148">
        <f t="shared" si="6"/>
        <v>198.488</v>
      </c>
      <c r="E79" s="148">
        <v>1</v>
      </c>
      <c r="F79" s="148">
        <f t="shared" si="7"/>
        <v>91.418570375829034</v>
      </c>
      <c r="G79" s="149">
        <v>0</v>
      </c>
      <c r="H79" s="149">
        <v>0</v>
      </c>
      <c r="I79" s="149" t="s">
        <v>50</v>
      </c>
      <c r="J79" s="149" t="s">
        <v>50</v>
      </c>
      <c r="K79" s="149" t="s">
        <v>50</v>
      </c>
      <c r="L79" s="149" t="s">
        <v>50</v>
      </c>
      <c r="M79" s="149">
        <f t="shared" si="8"/>
        <v>0</v>
      </c>
      <c r="N79" s="150">
        <f t="shared" si="10"/>
        <v>0.45</v>
      </c>
    </row>
    <row r="80" spans="1:14" ht="14">
      <c r="A80" s="146">
        <f t="shared" si="9"/>
        <v>42956</v>
      </c>
      <c r="B80" s="147">
        <v>670.28</v>
      </c>
      <c r="C80" s="147">
        <v>212.3</v>
      </c>
      <c r="D80" s="148">
        <f t="shared" si="6"/>
        <v>198.77800000000002</v>
      </c>
      <c r="E80" s="148">
        <v>0</v>
      </c>
      <c r="F80" s="148">
        <f t="shared" si="7"/>
        <v>91.552137067059704</v>
      </c>
      <c r="G80" s="149">
        <v>0</v>
      </c>
      <c r="H80" s="149">
        <v>0</v>
      </c>
      <c r="I80" s="149" t="s">
        <v>50</v>
      </c>
      <c r="J80" s="149" t="s">
        <v>50</v>
      </c>
      <c r="K80" s="149" t="s">
        <v>50</v>
      </c>
      <c r="L80" s="149" t="s">
        <v>50</v>
      </c>
      <c r="M80" s="149">
        <f t="shared" si="8"/>
        <v>0</v>
      </c>
      <c r="N80" s="150">
        <f t="shared" si="10"/>
        <v>0.28999999999999998</v>
      </c>
    </row>
    <row r="81" spans="1:14" ht="14">
      <c r="A81" s="146">
        <f t="shared" si="9"/>
        <v>42957</v>
      </c>
      <c r="B81" s="147">
        <v>670.31</v>
      </c>
      <c r="C81" s="147">
        <v>212.75</v>
      </c>
      <c r="D81" s="148">
        <f t="shared" si="6"/>
        <v>199.22800000000001</v>
      </c>
      <c r="E81" s="148">
        <v>4</v>
      </c>
      <c r="F81" s="148">
        <f t="shared" si="7"/>
        <v>91.759395725865872</v>
      </c>
      <c r="G81" s="149">
        <v>0</v>
      </c>
      <c r="H81" s="149">
        <v>0</v>
      </c>
      <c r="I81" s="149" t="s">
        <v>50</v>
      </c>
      <c r="J81" s="149" t="s">
        <v>50</v>
      </c>
      <c r="K81" s="149" t="s">
        <v>50</v>
      </c>
      <c r="L81" s="149" t="s">
        <v>50</v>
      </c>
      <c r="M81" s="149">
        <f t="shared" si="8"/>
        <v>0</v>
      </c>
      <c r="N81" s="150">
        <f t="shared" si="10"/>
        <v>0.45</v>
      </c>
    </row>
    <row r="82" spans="1:14" ht="14">
      <c r="A82" s="146">
        <f t="shared" si="9"/>
        <v>42958</v>
      </c>
      <c r="B82" s="147">
        <v>670.35</v>
      </c>
      <c r="C82" s="147">
        <v>213.34</v>
      </c>
      <c r="D82" s="148">
        <f t="shared" si="6"/>
        <v>199.81800000000001</v>
      </c>
      <c r="E82" s="148">
        <v>1</v>
      </c>
      <c r="F82" s="148">
        <f t="shared" si="7"/>
        <v>92.031134856300667</v>
      </c>
      <c r="G82" s="149">
        <v>0</v>
      </c>
      <c r="H82" s="149">
        <v>0</v>
      </c>
      <c r="I82" s="149" t="s">
        <v>50</v>
      </c>
      <c r="J82" s="149" t="s">
        <v>50</v>
      </c>
      <c r="K82" s="149" t="s">
        <v>50</v>
      </c>
      <c r="L82" s="149" t="s">
        <v>50</v>
      </c>
      <c r="M82" s="149">
        <f t="shared" si="8"/>
        <v>0</v>
      </c>
      <c r="N82" s="150">
        <f t="shared" si="10"/>
        <v>0.59</v>
      </c>
    </row>
    <row r="83" spans="1:14" ht="14">
      <c r="A83" s="146">
        <f t="shared" si="9"/>
        <v>42959</v>
      </c>
      <c r="B83" s="147">
        <v>670.37</v>
      </c>
      <c r="C83" s="147">
        <v>213.64</v>
      </c>
      <c r="D83" s="148">
        <f t="shared" si="6"/>
        <v>200.11799999999999</v>
      </c>
      <c r="E83" s="148">
        <v>3</v>
      </c>
      <c r="F83" s="148">
        <f t="shared" si="7"/>
        <v>92.169307295504794</v>
      </c>
      <c r="G83" s="149">
        <v>0</v>
      </c>
      <c r="H83" s="149">
        <v>0</v>
      </c>
      <c r="I83" s="149" t="s">
        <v>50</v>
      </c>
      <c r="J83" s="149" t="s">
        <v>50</v>
      </c>
      <c r="K83" s="149" t="s">
        <v>50</v>
      </c>
      <c r="L83" s="149" t="s">
        <v>50</v>
      </c>
      <c r="M83" s="149">
        <f t="shared" si="8"/>
        <v>0</v>
      </c>
      <c r="N83" s="150">
        <f t="shared" si="10"/>
        <v>0.3</v>
      </c>
    </row>
    <row r="84" spans="1:14" ht="14">
      <c r="A84" s="146">
        <f t="shared" si="9"/>
        <v>42960</v>
      </c>
      <c r="B84" s="147">
        <v>670.48</v>
      </c>
      <c r="C84" s="147">
        <v>215.27</v>
      </c>
      <c r="D84" s="148">
        <f t="shared" si="6"/>
        <v>201.74800000000002</v>
      </c>
      <c r="E84" s="148">
        <v>4</v>
      </c>
      <c r="F84" s="148">
        <f t="shared" si="7"/>
        <v>92.920044215180553</v>
      </c>
      <c r="G84" s="149">
        <v>0</v>
      </c>
      <c r="H84" s="149">
        <v>0</v>
      </c>
      <c r="I84" s="149" t="s">
        <v>50</v>
      </c>
      <c r="J84" s="149" t="s">
        <v>50</v>
      </c>
      <c r="K84" s="149" t="s">
        <v>50</v>
      </c>
      <c r="L84" s="149" t="s">
        <v>50</v>
      </c>
      <c r="M84" s="149">
        <f t="shared" si="8"/>
        <v>0</v>
      </c>
      <c r="N84" s="150">
        <f t="shared" si="10"/>
        <v>1.63</v>
      </c>
    </row>
    <row r="85" spans="1:14" ht="14">
      <c r="A85" s="146">
        <f t="shared" si="9"/>
        <v>42961</v>
      </c>
      <c r="B85" s="147">
        <v>670.51</v>
      </c>
      <c r="C85" s="147">
        <v>215.72</v>
      </c>
      <c r="D85" s="148">
        <f t="shared" si="6"/>
        <v>202.19800000000001</v>
      </c>
      <c r="E85" s="148">
        <v>4</v>
      </c>
      <c r="F85" s="148">
        <f t="shared" si="7"/>
        <v>93.127302873986736</v>
      </c>
      <c r="G85" s="149">
        <v>0</v>
      </c>
      <c r="H85" s="149">
        <v>0</v>
      </c>
      <c r="I85" s="149" t="s">
        <v>50</v>
      </c>
      <c r="J85" s="149" t="s">
        <v>50</v>
      </c>
      <c r="K85" s="149" t="s">
        <v>50</v>
      </c>
      <c r="L85" s="149" t="s">
        <v>50</v>
      </c>
      <c r="M85" s="149">
        <f t="shared" si="8"/>
        <v>0</v>
      </c>
      <c r="N85" s="150">
        <f t="shared" si="10"/>
        <v>0.45</v>
      </c>
    </row>
    <row r="86" spans="1:14" ht="14">
      <c r="A86" s="146">
        <f t="shared" si="9"/>
        <v>42962</v>
      </c>
      <c r="B86" s="147">
        <v>670.55</v>
      </c>
      <c r="C86" s="147">
        <v>216.31</v>
      </c>
      <c r="D86" s="148">
        <f t="shared" si="6"/>
        <v>202.78800000000001</v>
      </c>
      <c r="E86" s="148">
        <v>1</v>
      </c>
      <c r="F86" s="148">
        <f t="shared" si="7"/>
        <v>93.399042004421517</v>
      </c>
      <c r="G86" s="149">
        <v>0</v>
      </c>
      <c r="H86" s="149">
        <v>0</v>
      </c>
      <c r="I86" s="149" t="s">
        <v>50</v>
      </c>
      <c r="J86" s="149" t="s">
        <v>50</v>
      </c>
      <c r="K86" s="149" t="s">
        <v>50</v>
      </c>
      <c r="L86" s="149" t="s">
        <v>50</v>
      </c>
      <c r="M86" s="149">
        <f t="shared" si="8"/>
        <v>0</v>
      </c>
      <c r="N86" s="150">
        <f t="shared" si="10"/>
        <v>0.59</v>
      </c>
    </row>
    <row r="87" spans="1:14" ht="14">
      <c r="A87" s="146">
        <f t="shared" si="9"/>
        <v>42963</v>
      </c>
      <c r="B87" s="147">
        <v>670.61</v>
      </c>
      <c r="C87" s="147">
        <v>217.21</v>
      </c>
      <c r="D87" s="148">
        <f t="shared" si="6"/>
        <v>203.68800000000002</v>
      </c>
      <c r="E87" s="148">
        <v>1</v>
      </c>
      <c r="F87" s="148">
        <f t="shared" si="7"/>
        <v>93.813559322033896</v>
      </c>
      <c r="G87" s="149">
        <v>0</v>
      </c>
      <c r="H87" s="149">
        <v>0</v>
      </c>
      <c r="I87" s="149" t="s">
        <v>50</v>
      </c>
      <c r="J87" s="149" t="s">
        <v>50</v>
      </c>
      <c r="K87" s="149" t="s">
        <v>50</v>
      </c>
      <c r="L87" s="149" t="s">
        <v>50</v>
      </c>
      <c r="M87" s="149">
        <f t="shared" si="8"/>
        <v>0</v>
      </c>
      <c r="N87" s="150">
        <f t="shared" si="10"/>
        <v>0.9</v>
      </c>
    </row>
    <row r="88" spans="1:14" ht="14">
      <c r="A88" s="146">
        <f t="shared" si="9"/>
        <v>42964</v>
      </c>
      <c r="B88" s="147">
        <v>670.67</v>
      </c>
      <c r="C88" s="147">
        <v>218.1</v>
      </c>
      <c r="D88" s="148">
        <f t="shared" si="6"/>
        <v>204.578</v>
      </c>
      <c r="E88" s="148">
        <v>1</v>
      </c>
      <c r="F88" s="148">
        <f t="shared" si="7"/>
        <v>94.223470891672818</v>
      </c>
      <c r="G88" s="149">
        <v>0</v>
      </c>
      <c r="H88" s="149">
        <v>0</v>
      </c>
      <c r="I88" s="149" t="s">
        <v>50</v>
      </c>
      <c r="J88" s="149" t="s">
        <v>50</v>
      </c>
      <c r="K88" s="149" t="s">
        <v>50</v>
      </c>
      <c r="L88" s="149" t="s">
        <v>50</v>
      </c>
      <c r="M88" s="149">
        <f t="shared" si="8"/>
        <v>0</v>
      </c>
      <c r="N88" s="150">
        <f t="shared" si="10"/>
        <v>0.89</v>
      </c>
    </row>
    <row r="89" spans="1:14" ht="14">
      <c r="A89" s="146">
        <f t="shared" si="9"/>
        <v>42965</v>
      </c>
      <c r="B89" s="147">
        <v>670.71</v>
      </c>
      <c r="C89" s="147">
        <v>218.69</v>
      </c>
      <c r="D89" s="148">
        <f t="shared" si="6"/>
        <v>205.16800000000001</v>
      </c>
      <c r="E89" s="148">
        <v>0</v>
      </c>
      <c r="F89" s="148">
        <f t="shared" si="7"/>
        <v>94.495210022107585</v>
      </c>
      <c r="G89" s="149">
        <v>0</v>
      </c>
      <c r="H89" s="149">
        <v>0</v>
      </c>
      <c r="I89" s="149" t="s">
        <v>50</v>
      </c>
      <c r="J89" s="149" t="s">
        <v>50</v>
      </c>
      <c r="K89" s="149" t="s">
        <v>50</v>
      </c>
      <c r="L89" s="149" t="s">
        <v>50</v>
      </c>
      <c r="M89" s="149">
        <f t="shared" si="8"/>
        <v>0</v>
      </c>
      <c r="N89" s="150">
        <f t="shared" si="10"/>
        <v>0.59</v>
      </c>
    </row>
    <row r="90" spans="1:14" ht="14">
      <c r="A90" s="146">
        <f t="shared" si="9"/>
        <v>42966</v>
      </c>
      <c r="B90" s="147">
        <v>670.74</v>
      </c>
      <c r="C90" s="147">
        <v>219.14</v>
      </c>
      <c r="D90" s="148">
        <f t="shared" si="6"/>
        <v>205.61799999999999</v>
      </c>
      <c r="E90" s="148">
        <v>1</v>
      </c>
      <c r="F90" s="148">
        <f t="shared" si="7"/>
        <v>94.702468680913782</v>
      </c>
      <c r="G90" s="149">
        <v>0</v>
      </c>
      <c r="H90" s="149">
        <v>0</v>
      </c>
      <c r="I90" s="149" t="s">
        <v>50</v>
      </c>
      <c r="J90" s="149" t="s">
        <v>50</v>
      </c>
      <c r="K90" s="149" t="s">
        <v>50</v>
      </c>
      <c r="L90" s="149" t="s">
        <v>50</v>
      </c>
      <c r="M90" s="149">
        <f t="shared" si="8"/>
        <v>0</v>
      </c>
      <c r="N90" s="150">
        <f t="shared" si="10"/>
        <v>0.45</v>
      </c>
    </row>
    <row r="91" spans="1:14" ht="14">
      <c r="A91" s="146">
        <f t="shared" si="9"/>
        <v>42967</v>
      </c>
      <c r="B91" s="147">
        <v>670.81</v>
      </c>
      <c r="C91" s="147">
        <v>220.18</v>
      </c>
      <c r="D91" s="148">
        <f t="shared" si="6"/>
        <v>206.65800000000002</v>
      </c>
      <c r="E91" s="148">
        <v>13</v>
      </c>
      <c r="F91" s="148">
        <f t="shared" si="7"/>
        <v>95.18146647015476</v>
      </c>
      <c r="G91" s="149">
        <v>0</v>
      </c>
      <c r="H91" s="149">
        <v>0</v>
      </c>
      <c r="I91" s="149" t="s">
        <v>50</v>
      </c>
      <c r="J91" s="149" t="s">
        <v>50</v>
      </c>
      <c r="K91" s="149" t="s">
        <v>50</v>
      </c>
      <c r="L91" s="149" t="s">
        <v>50</v>
      </c>
      <c r="M91" s="149">
        <f t="shared" si="8"/>
        <v>0</v>
      </c>
      <c r="N91" s="150">
        <f t="shared" si="10"/>
        <v>1.04</v>
      </c>
    </row>
    <row r="92" spans="1:14" ht="14">
      <c r="A92" s="146">
        <f t="shared" si="9"/>
        <v>42968</v>
      </c>
      <c r="B92" s="147">
        <v>671.24</v>
      </c>
      <c r="C92" s="147">
        <v>226.67</v>
      </c>
      <c r="D92" s="148">
        <f t="shared" si="6"/>
        <v>213.148</v>
      </c>
      <c r="E92" s="148">
        <v>57</v>
      </c>
      <c r="F92" s="148">
        <f t="shared" si="7"/>
        <v>98.170596904937355</v>
      </c>
      <c r="G92" s="149">
        <v>6800</v>
      </c>
      <c r="H92" s="149">
        <v>0</v>
      </c>
      <c r="I92" s="149" t="s">
        <v>50</v>
      </c>
      <c r="J92" s="149" t="s">
        <v>50</v>
      </c>
      <c r="K92" s="149" t="s">
        <v>50</v>
      </c>
      <c r="L92" s="149" t="s">
        <v>50</v>
      </c>
      <c r="M92" s="149">
        <f t="shared" si="8"/>
        <v>6800</v>
      </c>
      <c r="N92" s="150">
        <f t="shared" si="10"/>
        <v>23.13</v>
      </c>
    </row>
    <row r="93" spans="1:14" ht="14">
      <c r="A93" s="146">
        <f t="shared" si="9"/>
        <v>42969</v>
      </c>
      <c r="B93" s="147">
        <v>671.07</v>
      </c>
      <c r="C93" s="147">
        <v>224.07</v>
      </c>
      <c r="D93" s="148">
        <f t="shared" si="6"/>
        <v>210.548</v>
      </c>
      <c r="E93" s="148">
        <v>9</v>
      </c>
      <c r="F93" s="148">
        <f t="shared" si="7"/>
        <v>96.973102431834917</v>
      </c>
      <c r="G93" s="149">
        <v>11452</v>
      </c>
      <c r="H93" s="149">
        <v>0</v>
      </c>
      <c r="I93" s="149" t="s">
        <v>50</v>
      </c>
      <c r="J93" s="149" t="s">
        <v>50</v>
      </c>
      <c r="K93" s="149" t="s">
        <v>50</v>
      </c>
      <c r="L93" s="149" t="s">
        <v>50</v>
      </c>
      <c r="M93" s="149">
        <f t="shared" si="8"/>
        <v>11452</v>
      </c>
      <c r="N93" s="150">
        <f t="shared" si="10"/>
        <v>25.42</v>
      </c>
    </row>
    <row r="94" spans="1:14" ht="14">
      <c r="A94" s="146">
        <f t="shared" si="9"/>
        <v>42970</v>
      </c>
      <c r="B94" s="147">
        <v>671.14</v>
      </c>
      <c r="C94" s="147">
        <v>225.14</v>
      </c>
      <c r="D94" s="148">
        <f t="shared" si="6"/>
        <v>211.61799999999999</v>
      </c>
      <c r="E94" s="148">
        <v>0</v>
      </c>
      <c r="F94" s="148">
        <f t="shared" si="7"/>
        <v>97.465917464996309</v>
      </c>
      <c r="G94" s="149">
        <v>0</v>
      </c>
      <c r="H94" s="149">
        <v>0</v>
      </c>
      <c r="I94" s="149" t="s">
        <v>50</v>
      </c>
      <c r="J94" s="149" t="s">
        <v>50</v>
      </c>
      <c r="K94" s="149" t="s">
        <v>50</v>
      </c>
      <c r="L94" s="149" t="s">
        <v>50</v>
      </c>
      <c r="M94" s="149">
        <f t="shared" si="8"/>
        <v>0</v>
      </c>
      <c r="N94" s="150">
        <f t="shared" si="10"/>
        <v>1.07</v>
      </c>
    </row>
    <row r="95" spans="1:14" ht="14">
      <c r="A95" s="146">
        <f t="shared" si="9"/>
        <v>42971</v>
      </c>
      <c r="B95" s="147">
        <v>671.24</v>
      </c>
      <c r="C95" s="147">
        <v>226.67</v>
      </c>
      <c r="D95" s="148">
        <f t="shared" si="6"/>
        <v>213.148</v>
      </c>
      <c r="E95" s="148">
        <v>2</v>
      </c>
      <c r="F95" s="148">
        <f t="shared" si="7"/>
        <v>98.170596904937355</v>
      </c>
      <c r="G95" s="149">
        <v>0</v>
      </c>
      <c r="H95" s="149">
        <v>0</v>
      </c>
      <c r="I95" s="149" t="s">
        <v>50</v>
      </c>
      <c r="J95" s="149" t="s">
        <v>50</v>
      </c>
      <c r="K95" s="149" t="s">
        <v>50</v>
      </c>
      <c r="L95" s="149" t="s">
        <v>50</v>
      </c>
      <c r="M95" s="149">
        <f t="shared" si="8"/>
        <v>0</v>
      </c>
      <c r="N95" s="150">
        <f t="shared" si="10"/>
        <v>1.53</v>
      </c>
    </row>
    <row r="96" spans="1:14" ht="14">
      <c r="A96" s="146">
        <f t="shared" si="9"/>
        <v>42972</v>
      </c>
      <c r="B96" s="147">
        <v>671.3</v>
      </c>
      <c r="C96" s="147">
        <v>227.59</v>
      </c>
      <c r="D96" s="148">
        <f t="shared" si="6"/>
        <v>214.06800000000001</v>
      </c>
      <c r="E96" s="148">
        <v>0</v>
      </c>
      <c r="F96" s="148">
        <f t="shared" si="7"/>
        <v>98.594325718496691</v>
      </c>
      <c r="G96" s="149">
        <v>0</v>
      </c>
      <c r="H96" s="149">
        <v>0</v>
      </c>
      <c r="I96" s="149" t="s">
        <v>50</v>
      </c>
      <c r="J96" s="149" t="s">
        <v>50</v>
      </c>
      <c r="K96" s="149" t="s">
        <v>50</v>
      </c>
      <c r="L96" s="149" t="s">
        <v>50</v>
      </c>
      <c r="M96" s="149">
        <f t="shared" si="8"/>
        <v>0</v>
      </c>
      <c r="N96" s="150">
        <f t="shared" si="10"/>
        <v>0.92</v>
      </c>
    </row>
    <row r="97" spans="1:14" ht="14">
      <c r="A97" s="146">
        <f t="shared" si="9"/>
        <v>42973</v>
      </c>
      <c r="B97" s="147">
        <v>671.43</v>
      </c>
      <c r="C97" s="147">
        <v>229.58</v>
      </c>
      <c r="D97" s="148">
        <f t="shared" si="6"/>
        <v>216.05800000000002</v>
      </c>
      <c r="E97" s="148">
        <v>35</v>
      </c>
      <c r="F97" s="148">
        <f t="shared" si="7"/>
        <v>99.510869565217391</v>
      </c>
      <c r="G97" s="149">
        <v>6576</v>
      </c>
      <c r="H97" s="149">
        <v>0</v>
      </c>
      <c r="I97" s="149" t="s">
        <v>50</v>
      </c>
      <c r="J97" s="149" t="s">
        <v>50</v>
      </c>
      <c r="K97" s="149" t="s">
        <v>50</v>
      </c>
      <c r="L97" s="149" t="s">
        <v>50</v>
      </c>
      <c r="M97" s="149">
        <f t="shared" si="8"/>
        <v>6576</v>
      </c>
      <c r="N97" s="150">
        <f t="shared" si="10"/>
        <v>18.079999999999998</v>
      </c>
    </row>
    <row r="98" spans="1:14" ht="14">
      <c r="A98" s="146">
        <f t="shared" si="9"/>
        <v>42974</v>
      </c>
      <c r="B98" s="147">
        <v>671.49</v>
      </c>
      <c r="C98" s="147">
        <v>230.49</v>
      </c>
      <c r="D98" s="148">
        <f t="shared" si="6"/>
        <v>216.96800000000002</v>
      </c>
      <c r="E98" s="148">
        <v>12</v>
      </c>
      <c r="F98" s="148">
        <f t="shared" si="7"/>
        <v>99.929992630803241</v>
      </c>
      <c r="G98" s="149">
        <v>6612</v>
      </c>
      <c r="H98" s="149">
        <v>0</v>
      </c>
      <c r="I98" s="149" t="s">
        <v>50</v>
      </c>
      <c r="J98" s="149" t="s">
        <v>50</v>
      </c>
      <c r="K98" s="149" t="s">
        <v>50</v>
      </c>
      <c r="L98" s="149" t="s">
        <v>50</v>
      </c>
      <c r="M98" s="149">
        <f t="shared" si="8"/>
        <v>6612</v>
      </c>
      <c r="N98" s="150">
        <f t="shared" si="10"/>
        <v>17.09</v>
      </c>
    </row>
    <row r="99" spans="1:14" ht="14">
      <c r="A99" s="146">
        <f t="shared" si="9"/>
        <v>42975</v>
      </c>
      <c r="B99" s="147">
        <v>671.5</v>
      </c>
      <c r="C99" s="147">
        <v>230.65</v>
      </c>
      <c r="D99" s="148">
        <f t="shared" si="6"/>
        <v>217.12800000000001</v>
      </c>
      <c r="E99" s="148">
        <v>12</v>
      </c>
      <c r="F99" s="148">
        <f t="shared" si="7"/>
        <v>100.00368459837878</v>
      </c>
      <c r="G99" s="149">
        <v>4420</v>
      </c>
      <c r="H99" s="149">
        <v>0</v>
      </c>
      <c r="I99" s="149" t="s">
        <v>50</v>
      </c>
      <c r="J99" s="149" t="s">
        <v>50</v>
      </c>
      <c r="K99" s="149" t="s">
        <v>50</v>
      </c>
      <c r="L99" s="149" t="s">
        <v>50</v>
      </c>
      <c r="M99" s="149">
        <f t="shared" si="8"/>
        <v>4420</v>
      </c>
      <c r="N99" s="150">
        <f t="shared" si="10"/>
        <v>10.98</v>
      </c>
    </row>
    <row r="100" spans="1:14" ht="14">
      <c r="A100" s="146">
        <f t="shared" si="9"/>
        <v>42976</v>
      </c>
      <c r="B100" s="147">
        <v>671.5</v>
      </c>
      <c r="C100" s="147">
        <v>230.65</v>
      </c>
      <c r="D100" s="148">
        <f t="shared" si="6"/>
        <v>217.12800000000001</v>
      </c>
      <c r="E100" s="148">
        <v>26</v>
      </c>
      <c r="F100" s="148">
        <f t="shared" si="7"/>
        <v>100.00368459837878</v>
      </c>
      <c r="G100" s="149">
        <v>10964</v>
      </c>
      <c r="H100" s="149">
        <v>0</v>
      </c>
      <c r="I100" s="149" t="s">
        <v>50</v>
      </c>
      <c r="J100" s="149" t="s">
        <v>50</v>
      </c>
      <c r="K100" s="149" t="s">
        <v>50</v>
      </c>
      <c r="L100" s="149" t="s">
        <v>50</v>
      </c>
      <c r="M100" s="149">
        <f t="shared" si="8"/>
        <v>10964</v>
      </c>
      <c r="N100" s="150">
        <f t="shared" si="10"/>
        <v>26.83</v>
      </c>
    </row>
    <row r="101" spans="1:14" ht="14">
      <c r="A101" s="146">
        <f t="shared" si="9"/>
        <v>42977</v>
      </c>
      <c r="B101" s="147">
        <v>671.48</v>
      </c>
      <c r="C101" s="147">
        <v>230.34</v>
      </c>
      <c r="D101" s="148">
        <f t="shared" si="6"/>
        <v>216.81800000000001</v>
      </c>
      <c r="E101" s="148">
        <v>39</v>
      </c>
      <c r="F101" s="148">
        <f t="shared" si="7"/>
        <v>99.860906411201171</v>
      </c>
      <c r="G101" s="149">
        <v>10964</v>
      </c>
      <c r="H101" s="149">
        <v>0</v>
      </c>
      <c r="I101" s="149" t="s">
        <v>50</v>
      </c>
      <c r="J101" s="149" t="s">
        <v>50</v>
      </c>
      <c r="K101" s="149" t="s">
        <v>50</v>
      </c>
      <c r="L101" s="149" t="s">
        <v>50</v>
      </c>
      <c r="M101" s="149">
        <f t="shared" si="8"/>
        <v>10964</v>
      </c>
      <c r="N101" s="150">
        <f t="shared" si="10"/>
        <v>26.52</v>
      </c>
    </row>
    <row r="102" spans="1:14" ht="14">
      <c r="A102" s="146">
        <f t="shared" si="9"/>
        <v>42978</v>
      </c>
      <c r="B102" s="147">
        <v>671.2</v>
      </c>
      <c r="C102" s="147">
        <v>226.06</v>
      </c>
      <c r="D102" s="148">
        <f t="shared" si="6"/>
        <v>212.53800000000001</v>
      </c>
      <c r="E102" s="148">
        <v>13</v>
      </c>
      <c r="F102" s="148">
        <f t="shared" si="7"/>
        <v>97.889646278555645</v>
      </c>
      <c r="G102" s="149">
        <v>6408</v>
      </c>
      <c r="H102" s="149">
        <v>0</v>
      </c>
      <c r="I102" s="149" t="s">
        <v>50</v>
      </c>
      <c r="J102" s="149" t="s">
        <v>50</v>
      </c>
      <c r="K102" s="149" t="s">
        <v>50</v>
      </c>
      <c r="L102" s="149" t="s">
        <v>50</v>
      </c>
      <c r="M102" s="149">
        <f t="shared" si="8"/>
        <v>6408</v>
      </c>
      <c r="N102" s="150">
        <f t="shared" si="10"/>
        <v>11.4</v>
      </c>
    </row>
    <row r="103" spans="1:14" ht="14">
      <c r="A103" s="146">
        <f t="shared" si="9"/>
        <v>42979</v>
      </c>
      <c r="B103" s="147">
        <v>671.09</v>
      </c>
      <c r="C103" s="147">
        <v>224.38</v>
      </c>
      <c r="D103" s="148">
        <f t="shared" si="6"/>
        <v>210.858</v>
      </c>
      <c r="E103" s="148">
        <v>0</v>
      </c>
      <c r="F103" s="148">
        <f t="shared" si="7"/>
        <v>97.115880619012529</v>
      </c>
      <c r="G103" s="149">
        <v>0</v>
      </c>
      <c r="H103" s="149">
        <v>0</v>
      </c>
      <c r="I103" s="149" t="s">
        <v>50</v>
      </c>
      <c r="J103" s="149" t="s">
        <v>50</v>
      </c>
      <c r="K103" s="149" t="s">
        <v>50</v>
      </c>
      <c r="L103" s="149" t="s">
        <v>50</v>
      </c>
      <c r="M103" s="149">
        <f t="shared" si="8"/>
        <v>0</v>
      </c>
      <c r="N103" s="150">
        <f t="shared" si="10"/>
        <v>-1.68</v>
      </c>
    </row>
    <row r="104" spans="1:14" ht="14">
      <c r="A104" s="146">
        <f t="shared" si="9"/>
        <v>42980</v>
      </c>
      <c r="B104" s="147">
        <v>671.17</v>
      </c>
      <c r="C104" s="147">
        <v>225.6</v>
      </c>
      <c r="D104" s="148">
        <f t="shared" si="6"/>
        <v>212.078</v>
      </c>
      <c r="E104" s="148">
        <v>0</v>
      </c>
      <c r="F104" s="148">
        <f t="shared" si="7"/>
        <v>97.677781871775977</v>
      </c>
      <c r="G104" s="149">
        <v>0</v>
      </c>
      <c r="H104" s="149">
        <v>0</v>
      </c>
      <c r="I104" s="149" t="s">
        <v>50</v>
      </c>
      <c r="J104" s="149" t="s">
        <v>50</v>
      </c>
      <c r="K104" s="149" t="s">
        <v>50</v>
      </c>
      <c r="L104" s="149" t="s">
        <v>50</v>
      </c>
      <c r="M104" s="149">
        <f t="shared" si="8"/>
        <v>0</v>
      </c>
      <c r="N104" s="150">
        <f t="shared" si="10"/>
        <v>1.22</v>
      </c>
    </row>
    <row r="105" spans="1:14" ht="14">
      <c r="A105" s="146">
        <f t="shared" si="9"/>
        <v>42981</v>
      </c>
      <c r="B105" s="147">
        <v>671.22</v>
      </c>
      <c r="C105" s="147">
        <v>226.36</v>
      </c>
      <c r="D105" s="148">
        <f t="shared" si="6"/>
        <v>212.83800000000002</v>
      </c>
      <c r="E105" s="148">
        <v>0</v>
      </c>
      <c r="F105" s="148">
        <f t="shared" si="7"/>
        <v>98.027818717759772</v>
      </c>
      <c r="G105" s="149">
        <v>0</v>
      </c>
      <c r="H105" s="149">
        <v>0</v>
      </c>
      <c r="I105" s="149" t="s">
        <v>50</v>
      </c>
      <c r="J105" s="149" t="s">
        <v>50</v>
      </c>
      <c r="K105" s="149" t="s">
        <v>50</v>
      </c>
      <c r="L105" s="149" t="s">
        <v>50</v>
      </c>
      <c r="M105" s="149">
        <f t="shared" si="8"/>
        <v>0</v>
      </c>
      <c r="N105" s="150">
        <f t="shared" si="10"/>
        <v>0.76</v>
      </c>
    </row>
    <row r="106" spans="1:14" ht="14">
      <c r="A106" s="146">
        <f t="shared" si="9"/>
        <v>42982</v>
      </c>
      <c r="B106" s="147">
        <v>671.28</v>
      </c>
      <c r="C106" s="147">
        <v>227.28</v>
      </c>
      <c r="D106" s="148">
        <f t="shared" si="6"/>
        <v>213.75800000000001</v>
      </c>
      <c r="E106" s="148">
        <v>0</v>
      </c>
      <c r="F106" s="148">
        <f t="shared" si="7"/>
        <v>98.451547531319079</v>
      </c>
      <c r="G106" s="149">
        <v>0</v>
      </c>
      <c r="H106" s="149">
        <v>0</v>
      </c>
      <c r="I106" s="149" t="s">
        <v>50</v>
      </c>
      <c r="J106" s="149" t="s">
        <v>50</v>
      </c>
      <c r="K106" s="149" t="s">
        <v>50</v>
      </c>
      <c r="L106" s="149" t="s">
        <v>50</v>
      </c>
      <c r="M106" s="149">
        <f t="shared" si="8"/>
        <v>0</v>
      </c>
      <c r="N106" s="150">
        <v>0</v>
      </c>
    </row>
    <row r="107" spans="1:14" ht="14">
      <c r="A107" s="146">
        <f t="shared" si="9"/>
        <v>42983</v>
      </c>
      <c r="B107" s="147">
        <v>671.31</v>
      </c>
      <c r="C107" s="147">
        <v>227.74</v>
      </c>
      <c r="D107" s="148">
        <f t="shared" si="6"/>
        <v>214.21800000000002</v>
      </c>
      <c r="E107" s="148">
        <v>0</v>
      </c>
      <c r="F107" s="148">
        <f t="shared" si="7"/>
        <v>98.663411938098761</v>
      </c>
      <c r="G107" s="149">
        <v>0</v>
      </c>
      <c r="H107" s="149">
        <v>0</v>
      </c>
      <c r="I107" s="149" t="s">
        <v>50</v>
      </c>
      <c r="J107" s="149" t="s">
        <v>50</v>
      </c>
      <c r="K107" s="149" t="s">
        <v>50</v>
      </c>
      <c r="L107" s="149" t="s">
        <v>50</v>
      </c>
      <c r="M107" s="149">
        <f t="shared" si="8"/>
        <v>0</v>
      </c>
      <c r="N107" s="150">
        <f t="shared" si="10"/>
        <v>0.46</v>
      </c>
    </row>
    <row r="108" spans="1:14" ht="14">
      <c r="A108" s="146">
        <f t="shared" si="9"/>
        <v>42984</v>
      </c>
      <c r="B108" s="147">
        <v>671.32</v>
      </c>
      <c r="C108" s="147">
        <v>227.89</v>
      </c>
      <c r="D108" s="148">
        <f t="shared" si="6"/>
        <v>214.36799999999999</v>
      </c>
      <c r="E108" s="148">
        <v>0</v>
      </c>
      <c r="F108" s="148">
        <f t="shared" si="7"/>
        <v>98.732498157700803</v>
      </c>
      <c r="G108" s="149">
        <v>0</v>
      </c>
      <c r="H108" s="149">
        <v>0</v>
      </c>
      <c r="I108" s="149" t="s">
        <v>50</v>
      </c>
      <c r="J108" s="149" t="s">
        <v>50</v>
      </c>
      <c r="K108" s="149" t="s">
        <v>50</v>
      </c>
      <c r="L108" s="149" t="s">
        <v>50</v>
      </c>
      <c r="M108" s="149">
        <f t="shared" si="8"/>
        <v>0</v>
      </c>
      <c r="N108" s="150">
        <f t="shared" si="10"/>
        <v>0.15</v>
      </c>
    </row>
    <row r="109" spans="1:14" ht="14">
      <c r="A109" s="146">
        <f t="shared" si="9"/>
        <v>42985</v>
      </c>
      <c r="B109" s="147">
        <v>671.36</v>
      </c>
      <c r="C109" s="147">
        <v>228.51</v>
      </c>
      <c r="D109" s="148">
        <f t="shared" si="6"/>
        <v>214.988</v>
      </c>
      <c r="E109" s="148">
        <v>0</v>
      </c>
      <c r="F109" s="148">
        <f t="shared" si="7"/>
        <v>99.018054532055999</v>
      </c>
      <c r="G109" s="149">
        <v>0</v>
      </c>
      <c r="H109" s="149">
        <v>0</v>
      </c>
      <c r="I109" s="149" t="s">
        <v>50</v>
      </c>
      <c r="J109" s="149" t="s">
        <v>50</v>
      </c>
      <c r="K109" s="149" t="s">
        <v>50</v>
      </c>
      <c r="L109" s="149" t="s">
        <v>50</v>
      </c>
      <c r="M109" s="149">
        <f t="shared" si="8"/>
        <v>0</v>
      </c>
      <c r="N109" s="150">
        <f t="shared" si="10"/>
        <v>0.62</v>
      </c>
    </row>
    <row r="110" spans="1:14" ht="14">
      <c r="A110" s="146">
        <f t="shared" si="9"/>
        <v>42986</v>
      </c>
      <c r="B110" s="147">
        <v>671.37</v>
      </c>
      <c r="C110" s="147">
        <v>228.66</v>
      </c>
      <c r="D110" s="148">
        <f t="shared" si="6"/>
        <v>215.13800000000001</v>
      </c>
      <c r="E110" s="148">
        <v>2</v>
      </c>
      <c r="F110" s="148">
        <f t="shared" si="7"/>
        <v>99.087140751658069</v>
      </c>
      <c r="G110" s="149">
        <v>0</v>
      </c>
      <c r="H110" s="149">
        <v>0</v>
      </c>
      <c r="I110" s="149" t="s">
        <v>50</v>
      </c>
      <c r="J110" s="149" t="s">
        <v>50</v>
      </c>
      <c r="K110" s="149" t="s">
        <v>50</v>
      </c>
      <c r="L110" s="149" t="s">
        <v>50</v>
      </c>
      <c r="M110" s="149">
        <f t="shared" si="8"/>
        <v>0</v>
      </c>
      <c r="N110" s="150">
        <f t="shared" si="10"/>
        <v>0.15</v>
      </c>
    </row>
    <row r="111" spans="1:14" ht="14">
      <c r="A111" s="146">
        <f t="shared" si="9"/>
        <v>42987</v>
      </c>
      <c r="B111" s="147">
        <v>671.44</v>
      </c>
      <c r="C111" s="147">
        <v>229.73</v>
      </c>
      <c r="D111" s="148">
        <f t="shared" si="6"/>
        <v>216.208</v>
      </c>
      <c r="E111" s="148">
        <v>7</v>
      </c>
      <c r="F111" s="148">
        <f t="shared" si="7"/>
        <v>99.579955784819447</v>
      </c>
      <c r="G111" s="149">
        <v>0</v>
      </c>
      <c r="H111" s="149">
        <v>0</v>
      </c>
      <c r="I111" s="149" t="s">
        <v>50</v>
      </c>
      <c r="J111" s="149" t="s">
        <v>50</v>
      </c>
      <c r="K111" s="149" t="s">
        <v>50</v>
      </c>
      <c r="L111" s="149" t="s">
        <v>50</v>
      </c>
      <c r="M111" s="149">
        <f t="shared" si="8"/>
        <v>0</v>
      </c>
      <c r="N111" s="150">
        <f t="shared" si="10"/>
        <v>1.07</v>
      </c>
    </row>
    <row r="112" spans="1:14" ht="14">
      <c r="A112" s="146">
        <f t="shared" si="9"/>
        <v>42988</v>
      </c>
      <c r="B112" s="147">
        <v>671.46</v>
      </c>
      <c r="C112" s="147">
        <v>230.35</v>
      </c>
      <c r="D112" s="148">
        <f t="shared" si="6"/>
        <v>216.828</v>
      </c>
      <c r="E112" s="148">
        <v>1</v>
      </c>
      <c r="F112" s="148">
        <f t="shared" si="7"/>
        <v>99.865512159174656</v>
      </c>
      <c r="G112" s="149">
        <v>0</v>
      </c>
      <c r="H112" s="149">
        <v>0</v>
      </c>
      <c r="I112" s="149" t="s">
        <v>50</v>
      </c>
      <c r="J112" s="149" t="s">
        <v>50</v>
      </c>
      <c r="K112" s="149" t="s">
        <v>50</v>
      </c>
      <c r="L112" s="149" t="s">
        <v>50</v>
      </c>
      <c r="M112" s="149">
        <f t="shared" si="8"/>
        <v>0</v>
      </c>
      <c r="N112" s="150">
        <f t="shared" si="10"/>
        <v>0.62</v>
      </c>
    </row>
    <row r="113" spans="1:14" ht="14">
      <c r="A113" s="146">
        <f t="shared" si="9"/>
        <v>42989</v>
      </c>
      <c r="B113" s="147">
        <v>671.48</v>
      </c>
      <c r="C113" s="147">
        <v>230.34</v>
      </c>
      <c r="D113" s="148">
        <f t="shared" si="6"/>
        <v>216.81800000000001</v>
      </c>
      <c r="E113" s="148">
        <v>0</v>
      </c>
      <c r="F113" s="148">
        <f t="shared" si="7"/>
        <v>99.860906411201171</v>
      </c>
      <c r="G113" s="149">
        <v>0</v>
      </c>
      <c r="H113" s="149">
        <v>0</v>
      </c>
      <c r="I113" s="149" t="s">
        <v>50</v>
      </c>
      <c r="J113" s="149" t="s">
        <v>50</v>
      </c>
      <c r="K113" s="149" t="s">
        <v>50</v>
      </c>
      <c r="L113" s="149" t="s">
        <v>50</v>
      </c>
      <c r="M113" s="149">
        <f t="shared" si="8"/>
        <v>0</v>
      </c>
      <c r="N113" s="150">
        <f t="shared" si="10"/>
        <v>-0.01</v>
      </c>
    </row>
    <row r="114" spans="1:14" ht="14">
      <c r="A114" s="146">
        <f t="shared" si="9"/>
        <v>42990</v>
      </c>
      <c r="B114" s="147">
        <v>671.5</v>
      </c>
      <c r="C114" s="147">
        <v>230.65</v>
      </c>
      <c r="D114" s="148">
        <f t="shared" si="6"/>
        <v>217.12800000000001</v>
      </c>
      <c r="E114" s="148">
        <v>2</v>
      </c>
      <c r="F114" s="148">
        <f t="shared" si="7"/>
        <v>100.00368459837878</v>
      </c>
      <c r="G114" s="149">
        <v>0</v>
      </c>
      <c r="H114" s="149">
        <v>0</v>
      </c>
      <c r="I114" s="149" t="s">
        <v>50</v>
      </c>
      <c r="J114" s="149" t="s">
        <v>50</v>
      </c>
      <c r="K114" s="149" t="s">
        <v>50</v>
      </c>
      <c r="L114" s="149" t="s">
        <v>50</v>
      </c>
      <c r="M114" s="149">
        <f t="shared" si="8"/>
        <v>0</v>
      </c>
      <c r="N114" s="150">
        <f t="shared" si="10"/>
        <v>0.31</v>
      </c>
    </row>
    <row r="115" spans="1:14" ht="14">
      <c r="A115" s="146">
        <f t="shared" si="9"/>
        <v>42991</v>
      </c>
      <c r="B115" s="147">
        <v>671.5</v>
      </c>
      <c r="C115" s="147">
        <v>230.65</v>
      </c>
      <c r="D115" s="148">
        <f t="shared" si="6"/>
        <v>217.12800000000001</v>
      </c>
      <c r="E115" s="148">
        <v>6</v>
      </c>
      <c r="F115" s="148">
        <f t="shared" si="7"/>
        <v>100.00368459837878</v>
      </c>
      <c r="G115" s="149">
        <v>276</v>
      </c>
      <c r="H115" s="149">
        <v>0</v>
      </c>
      <c r="I115" s="149" t="s">
        <v>50</v>
      </c>
      <c r="J115" s="149" t="s">
        <v>50</v>
      </c>
      <c r="K115" s="149" t="s">
        <v>50</v>
      </c>
      <c r="L115" s="149" t="s">
        <v>50</v>
      </c>
      <c r="M115" s="149">
        <f t="shared" si="8"/>
        <v>276</v>
      </c>
      <c r="N115" s="150">
        <f t="shared" si="10"/>
        <v>0.68</v>
      </c>
    </row>
    <row r="116" spans="1:14" ht="14">
      <c r="A116" s="146">
        <f t="shared" si="9"/>
        <v>42992</v>
      </c>
      <c r="B116" s="147">
        <v>671.5</v>
      </c>
      <c r="C116" s="147">
        <v>230.65</v>
      </c>
      <c r="D116" s="148">
        <f t="shared" si="6"/>
        <v>217.12800000000001</v>
      </c>
      <c r="E116" s="148">
        <v>50</v>
      </c>
      <c r="F116" s="148">
        <f t="shared" si="7"/>
        <v>100.00368459837878</v>
      </c>
      <c r="G116" s="149">
        <v>7493</v>
      </c>
      <c r="H116" s="149">
        <v>0</v>
      </c>
      <c r="I116" s="149" t="s">
        <v>50</v>
      </c>
      <c r="J116" s="149" t="s">
        <v>50</v>
      </c>
      <c r="K116" s="149" t="s">
        <v>50</v>
      </c>
      <c r="L116" s="149" t="s">
        <v>50</v>
      </c>
      <c r="M116" s="149">
        <f t="shared" si="8"/>
        <v>7493</v>
      </c>
      <c r="N116" s="150">
        <f t="shared" si="10"/>
        <v>18.34</v>
      </c>
    </row>
    <row r="117" spans="1:14" ht="14">
      <c r="A117" s="146">
        <f t="shared" si="9"/>
        <v>42993</v>
      </c>
      <c r="B117" s="147">
        <v>671.44</v>
      </c>
      <c r="C117" s="147">
        <v>229.73</v>
      </c>
      <c r="D117" s="148">
        <f t="shared" si="6"/>
        <v>216.208</v>
      </c>
      <c r="E117" s="148">
        <v>4</v>
      </c>
      <c r="F117" s="148">
        <f t="shared" si="7"/>
        <v>99.579955784819447</v>
      </c>
      <c r="G117" s="149">
        <v>273</v>
      </c>
      <c r="H117" s="149">
        <v>0</v>
      </c>
      <c r="I117" s="149" t="s">
        <v>50</v>
      </c>
      <c r="J117" s="149" t="s">
        <v>50</v>
      </c>
      <c r="K117" s="149" t="s">
        <v>50</v>
      </c>
      <c r="L117" s="149" t="s">
        <v>50</v>
      </c>
      <c r="M117" s="149">
        <f t="shared" si="8"/>
        <v>273</v>
      </c>
      <c r="N117" s="150">
        <f t="shared" si="10"/>
        <v>-0.25</v>
      </c>
    </row>
    <row r="118" spans="1:14" ht="14">
      <c r="A118" s="146">
        <f t="shared" si="9"/>
        <v>42994</v>
      </c>
      <c r="B118" s="147">
        <v>671.45</v>
      </c>
      <c r="C118" s="147">
        <v>229.88</v>
      </c>
      <c r="D118" s="148">
        <f t="shared" si="6"/>
        <v>216.358</v>
      </c>
      <c r="E118" s="148">
        <v>0</v>
      </c>
      <c r="F118" s="148">
        <f t="shared" si="7"/>
        <v>99.649042004421517</v>
      </c>
      <c r="G118" s="149">
        <v>0</v>
      </c>
      <c r="H118" s="149">
        <v>0</v>
      </c>
      <c r="I118" s="149" t="s">
        <v>50</v>
      </c>
      <c r="J118" s="149" t="s">
        <v>50</v>
      </c>
      <c r="K118" s="149" t="s">
        <v>50</v>
      </c>
      <c r="L118" s="149" t="s">
        <v>50</v>
      </c>
      <c r="M118" s="149">
        <f t="shared" si="8"/>
        <v>0</v>
      </c>
      <c r="N118" s="150">
        <f t="shared" si="10"/>
        <v>0.15</v>
      </c>
    </row>
    <row r="119" spans="1:14" ht="14">
      <c r="A119" s="146">
        <f t="shared" si="9"/>
        <v>42995</v>
      </c>
      <c r="B119" s="147">
        <v>671.47</v>
      </c>
      <c r="C119" s="147">
        <v>230.19</v>
      </c>
      <c r="D119" s="148">
        <f t="shared" si="6"/>
        <v>216.66800000000001</v>
      </c>
      <c r="E119" s="148">
        <v>0</v>
      </c>
      <c r="F119" s="148">
        <f t="shared" si="7"/>
        <v>99.791820191599115</v>
      </c>
      <c r="G119" s="149">
        <v>0</v>
      </c>
      <c r="H119" s="149">
        <v>0</v>
      </c>
      <c r="I119" s="149" t="s">
        <v>50</v>
      </c>
      <c r="J119" s="149" t="s">
        <v>50</v>
      </c>
      <c r="K119" s="149" t="s">
        <v>50</v>
      </c>
      <c r="L119" s="149" t="s">
        <v>50</v>
      </c>
      <c r="M119" s="149">
        <f t="shared" si="8"/>
        <v>0</v>
      </c>
      <c r="N119" s="150">
        <f t="shared" si="10"/>
        <v>0.31</v>
      </c>
    </row>
    <row r="120" spans="1:14" ht="14">
      <c r="A120" s="146">
        <f t="shared" si="9"/>
        <v>42996</v>
      </c>
      <c r="B120" s="147">
        <v>671.49</v>
      </c>
      <c r="C120" s="147">
        <v>230.49</v>
      </c>
      <c r="D120" s="148">
        <f t="shared" si="6"/>
        <v>216.96800000000002</v>
      </c>
      <c r="E120" s="148">
        <v>0</v>
      </c>
      <c r="F120" s="148">
        <f t="shared" si="7"/>
        <v>99.929992630803241</v>
      </c>
      <c r="G120" s="149">
        <v>0</v>
      </c>
      <c r="H120" s="149">
        <v>0</v>
      </c>
      <c r="I120" s="149" t="s">
        <v>50</v>
      </c>
      <c r="J120" s="149" t="s">
        <v>50</v>
      </c>
      <c r="K120" s="149" t="s">
        <v>50</v>
      </c>
      <c r="L120" s="149" t="s">
        <v>50</v>
      </c>
      <c r="M120" s="149">
        <f t="shared" si="8"/>
        <v>0</v>
      </c>
      <c r="N120" s="150">
        <f t="shared" si="10"/>
        <v>0.3</v>
      </c>
    </row>
    <row r="121" spans="1:14" ht="14">
      <c r="A121" s="146">
        <f t="shared" si="9"/>
        <v>42997</v>
      </c>
      <c r="B121" s="147">
        <v>671.5</v>
      </c>
      <c r="C121" s="147">
        <v>230.65</v>
      </c>
      <c r="D121" s="148">
        <f t="shared" si="6"/>
        <v>217.12800000000001</v>
      </c>
      <c r="E121" s="148">
        <v>2</v>
      </c>
      <c r="F121" s="148">
        <f t="shared" si="7"/>
        <v>100.00368459837878</v>
      </c>
      <c r="G121" s="149">
        <v>0</v>
      </c>
      <c r="H121" s="149">
        <v>0</v>
      </c>
      <c r="I121" s="149" t="s">
        <v>50</v>
      </c>
      <c r="J121" s="149" t="s">
        <v>50</v>
      </c>
      <c r="K121" s="149" t="s">
        <v>50</v>
      </c>
      <c r="L121" s="149" t="s">
        <v>50</v>
      </c>
      <c r="M121" s="149">
        <f t="shared" si="8"/>
        <v>0</v>
      </c>
      <c r="N121" s="150">
        <f t="shared" si="10"/>
        <v>0.16</v>
      </c>
    </row>
    <row r="122" spans="1:14" ht="14">
      <c r="A122" s="146">
        <f t="shared" si="9"/>
        <v>42998</v>
      </c>
      <c r="B122" s="147">
        <v>671.5</v>
      </c>
      <c r="C122" s="147">
        <v>230.65</v>
      </c>
      <c r="D122" s="148">
        <f t="shared" si="6"/>
        <v>217.12800000000001</v>
      </c>
      <c r="E122" s="148">
        <v>26</v>
      </c>
      <c r="F122" s="148">
        <f t="shared" si="7"/>
        <v>100.00368459837878</v>
      </c>
      <c r="G122" s="149">
        <v>5410</v>
      </c>
      <c r="H122" s="149">
        <v>0</v>
      </c>
      <c r="I122" s="149" t="s">
        <v>50</v>
      </c>
      <c r="J122" s="149" t="s">
        <v>50</v>
      </c>
      <c r="K122" s="149" t="s">
        <v>50</v>
      </c>
      <c r="L122" s="149" t="s">
        <v>50</v>
      </c>
      <c r="M122" s="149">
        <f t="shared" si="8"/>
        <v>5410</v>
      </c>
      <c r="N122" s="150">
        <f t="shared" si="10"/>
        <v>13.24</v>
      </c>
    </row>
    <row r="123" spans="1:14" ht="14">
      <c r="A123" s="146">
        <f t="shared" si="9"/>
        <v>42999</v>
      </c>
      <c r="B123" s="147">
        <v>671.44</v>
      </c>
      <c r="C123" s="147">
        <v>229.73</v>
      </c>
      <c r="D123" s="148">
        <f t="shared" si="6"/>
        <v>216.208</v>
      </c>
      <c r="E123" s="148">
        <v>15</v>
      </c>
      <c r="F123" s="148">
        <f t="shared" si="7"/>
        <v>99.579955784819447</v>
      </c>
      <c r="G123" s="149">
        <v>0</v>
      </c>
      <c r="H123" s="149">
        <v>0</v>
      </c>
      <c r="I123" s="149" t="s">
        <v>50</v>
      </c>
      <c r="J123" s="149" t="s">
        <v>50</v>
      </c>
      <c r="K123" s="149" t="s">
        <v>50</v>
      </c>
      <c r="L123" s="149" t="s">
        <v>50</v>
      </c>
      <c r="M123" s="149">
        <f t="shared" si="8"/>
        <v>0</v>
      </c>
      <c r="N123" s="150">
        <f t="shared" si="10"/>
        <v>-0.92</v>
      </c>
    </row>
    <row r="124" spans="1:14" ht="14">
      <c r="A124" s="146">
        <f t="shared" si="9"/>
        <v>43000</v>
      </c>
      <c r="B124" s="147">
        <v>671.5</v>
      </c>
      <c r="C124" s="147">
        <v>230.65</v>
      </c>
      <c r="D124" s="148">
        <f t="shared" si="6"/>
        <v>217.12800000000001</v>
      </c>
      <c r="E124" s="148">
        <v>2</v>
      </c>
      <c r="F124" s="148">
        <f t="shared" si="7"/>
        <v>100.00368459837878</v>
      </c>
      <c r="G124" s="149">
        <v>0</v>
      </c>
      <c r="H124" s="149">
        <v>0</v>
      </c>
      <c r="I124" s="149" t="s">
        <v>50</v>
      </c>
      <c r="J124" s="149" t="s">
        <v>50</v>
      </c>
      <c r="K124" s="149" t="s">
        <v>50</v>
      </c>
      <c r="L124" s="149" t="s">
        <v>50</v>
      </c>
      <c r="M124" s="149">
        <f t="shared" si="8"/>
        <v>0</v>
      </c>
      <c r="N124" s="150">
        <f t="shared" si="10"/>
        <v>0.92</v>
      </c>
    </row>
    <row r="125" spans="1:14" ht="14">
      <c r="A125" s="146">
        <f t="shared" si="9"/>
        <v>43001</v>
      </c>
      <c r="B125" s="147">
        <v>671.5</v>
      </c>
      <c r="C125" s="147">
        <v>230.65</v>
      </c>
      <c r="D125" s="148">
        <f t="shared" si="6"/>
        <v>217.12800000000001</v>
      </c>
      <c r="E125" s="148">
        <v>0</v>
      </c>
      <c r="F125" s="148">
        <f t="shared" si="7"/>
        <v>100.00368459837878</v>
      </c>
      <c r="G125" s="149">
        <v>275</v>
      </c>
      <c r="H125" s="149">
        <v>0</v>
      </c>
      <c r="I125" s="149" t="s">
        <v>50</v>
      </c>
      <c r="J125" s="149" t="s">
        <v>50</v>
      </c>
      <c r="K125" s="149" t="s">
        <v>50</v>
      </c>
      <c r="L125" s="149" t="s">
        <v>50</v>
      </c>
      <c r="M125" s="149">
        <f t="shared" si="8"/>
        <v>275</v>
      </c>
      <c r="N125" s="150">
        <f t="shared" si="10"/>
        <v>0.67</v>
      </c>
    </row>
    <row r="126" spans="1:14" ht="14">
      <c r="A126" s="146">
        <f t="shared" si="9"/>
        <v>43002</v>
      </c>
      <c r="B126" s="147">
        <v>671.5</v>
      </c>
      <c r="C126" s="147">
        <v>230.65</v>
      </c>
      <c r="D126" s="148">
        <f t="shared" si="6"/>
        <v>217.12800000000001</v>
      </c>
      <c r="E126" s="148">
        <v>0</v>
      </c>
      <c r="F126" s="148">
        <f t="shared" si="7"/>
        <v>100.00368459837878</v>
      </c>
      <c r="G126" s="149">
        <v>275</v>
      </c>
      <c r="H126" s="149">
        <v>0</v>
      </c>
      <c r="I126" s="149" t="s">
        <v>50</v>
      </c>
      <c r="J126" s="149" t="s">
        <v>50</v>
      </c>
      <c r="K126" s="149" t="s">
        <v>50</v>
      </c>
      <c r="L126" s="149" t="s">
        <v>50</v>
      </c>
      <c r="M126" s="149">
        <f t="shared" si="8"/>
        <v>275</v>
      </c>
      <c r="N126" s="150">
        <v>0</v>
      </c>
    </row>
    <row r="127" spans="1:14" ht="14">
      <c r="A127" s="146">
        <f t="shared" si="9"/>
        <v>43003</v>
      </c>
      <c r="B127" s="147">
        <v>671.5</v>
      </c>
      <c r="C127" s="147">
        <v>230.65</v>
      </c>
      <c r="D127" s="148">
        <f t="shared" si="6"/>
        <v>217.12800000000001</v>
      </c>
      <c r="E127" s="148">
        <v>0</v>
      </c>
      <c r="F127" s="148">
        <f t="shared" si="7"/>
        <v>100.00368459837878</v>
      </c>
      <c r="G127" s="149">
        <v>552</v>
      </c>
      <c r="H127" s="149">
        <v>0</v>
      </c>
      <c r="I127" s="149" t="s">
        <v>50</v>
      </c>
      <c r="J127" s="149" t="s">
        <v>50</v>
      </c>
      <c r="K127" s="149" t="s">
        <v>50</v>
      </c>
      <c r="L127" s="149" t="s">
        <v>50</v>
      </c>
      <c r="M127" s="149">
        <f t="shared" si="8"/>
        <v>552</v>
      </c>
      <c r="N127" s="150">
        <f t="shared" si="10"/>
        <v>1.35</v>
      </c>
    </row>
    <row r="128" spans="1:14" ht="14">
      <c r="A128" s="146">
        <f t="shared" si="9"/>
        <v>43004</v>
      </c>
      <c r="B128" s="147">
        <v>671.5</v>
      </c>
      <c r="C128" s="147">
        <v>230.65</v>
      </c>
      <c r="D128" s="148">
        <f t="shared" si="6"/>
        <v>217.12800000000001</v>
      </c>
      <c r="E128" s="148">
        <v>0</v>
      </c>
      <c r="F128" s="148">
        <f t="shared" si="7"/>
        <v>100.00368459837878</v>
      </c>
      <c r="G128" s="149">
        <v>276</v>
      </c>
      <c r="H128" s="149">
        <v>0</v>
      </c>
      <c r="I128" s="149" t="s">
        <v>50</v>
      </c>
      <c r="J128" s="149" t="s">
        <v>50</v>
      </c>
      <c r="K128" s="149" t="s">
        <v>50</v>
      </c>
      <c r="L128" s="149" t="s">
        <v>50</v>
      </c>
      <c r="M128" s="149">
        <f t="shared" si="8"/>
        <v>276</v>
      </c>
      <c r="N128" s="150">
        <f t="shared" si="10"/>
        <v>0.68</v>
      </c>
    </row>
    <row r="129" spans="1:14" ht="14">
      <c r="A129" s="146">
        <f t="shared" si="9"/>
        <v>43005</v>
      </c>
      <c r="B129" s="147">
        <v>671.5</v>
      </c>
      <c r="C129" s="147">
        <v>230.65</v>
      </c>
      <c r="D129" s="148">
        <f t="shared" si="6"/>
        <v>217.12800000000001</v>
      </c>
      <c r="E129" s="148">
        <v>0</v>
      </c>
      <c r="F129" s="148">
        <f t="shared" si="7"/>
        <v>100.00368459837878</v>
      </c>
      <c r="G129" s="149">
        <v>276</v>
      </c>
      <c r="H129" s="149">
        <v>0</v>
      </c>
      <c r="I129" s="149" t="s">
        <v>50</v>
      </c>
      <c r="J129" s="149" t="s">
        <v>50</v>
      </c>
      <c r="K129" s="149" t="s">
        <v>50</v>
      </c>
      <c r="L129" s="149" t="s">
        <v>50</v>
      </c>
      <c r="M129" s="149">
        <f t="shared" si="8"/>
        <v>276</v>
      </c>
      <c r="N129" s="150">
        <f t="shared" si="10"/>
        <v>0.68</v>
      </c>
    </row>
    <row r="130" spans="1:14" ht="14">
      <c r="A130" s="146">
        <f t="shared" si="9"/>
        <v>43006</v>
      </c>
      <c r="B130" s="147">
        <v>671.5</v>
      </c>
      <c r="C130" s="147">
        <v>230.65</v>
      </c>
      <c r="D130" s="148">
        <f t="shared" si="6"/>
        <v>217.12800000000001</v>
      </c>
      <c r="E130" s="148">
        <v>0</v>
      </c>
      <c r="F130" s="148">
        <f t="shared" si="7"/>
        <v>100.00368459837878</v>
      </c>
      <c r="G130" s="149">
        <v>0</v>
      </c>
      <c r="H130" s="149">
        <v>0</v>
      </c>
      <c r="I130" s="149" t="s">
        <v>50</v>
      </c>
      <c r="J130" s="149" t="s">
        <v>50</v>
      </c>
      <c r="K130" s="149" t="s">
        <v>50</v>
      </c>
      <c r="L130" s="149" t="s">
        <v>50</v>
      </c>
      <c r="M130" s="149">
        <f t="shared" si="8"/>
        <v>0</v>
      </c>
      <c r="N130" s="150">
        <f t="shared" si="10"/>
        <v>0</v>
      </c>
    </row>
    <row r="131" spans="1:14" ht="14">
      <c r="A131" s="146">
        <f t="shared" si="9"/>
        <v>43007</v>
      </c>
      <c r="B131" s="147">
        <v>671.5</v>
      </c>
      <c r="C131" s="147">
        <v>230.65</v>
      </c>
      <c r="D131" s="148">
        <f t="shared" si="6"/>
        <v>217.12800000000001</v>
      </c>
      <c r="E131" s="148">
        <v>0</v>
      </c>
      <c r="F131" s="148">
        <f t="shared" si="7"/>
        <v>100.00368459837878</v>
      </c>
      <c r="G131" s="149">
        <v>0</v>
      </c>
      <c r="H131" s="149">
        <v>0</v>
      </c>
      <c r="I131" s="149" t="s">
        <v>50</v>
      </c>
      <c r="J131" s="149" t="s">
        <v>50</v>
      </c>
      <c r="K131" s="149" t="s">
        <v>50</v>
      </c>
      <c r="L131" s="149" t="s">
        <v>50</v>
      </c>
      <c r="M131" s="149">
        <f t="shared" si="8"/>
        <v>0</v>
      </c>
      <c r="N131" s="150">
        <f t="shared" si="10"/>
        <v>0</v>
      </c>
    </row>
    <row r="132" spans="1:14" ht="14">
      <c r="A132" s="146">
        <f t="shared" si="9"/>
        <v>43008</v>
      </c>
      <c r="B132" s="147">
        <v>671.5</v>
      </c>
      <c r="C132" s="147">
        <v>230.65</v>
      </c>
      <c r="D132" s="148">
        <f t="shared" si="6"/>
        <v>217.12800000000001</v>
      </c>
      <c r="E132" s="148">
        <v>1</v>
      </c>
      <c r="F132" s="148">
        <f t="shared" si="7"/>
        <v>100.00368459837878</v>
      </c>
      <c r="G132" s="149">
        <v>826</v>
      </c>
      <c r="H132" s="149">
        <v>0</v>
      </c>
      <c r="I132" s="149" t="s">
        <v>50</v>
      </c>
      <c r="J132" s="149" t="s">
        <v>50</v>
      </c>
      <c r="K132" s="149" t="s">
        <v>50</v>
      </c>
      <c r="L132" s="149" t="s">
        <v>50</v>
      </c>
      <c r="M132" s="149">
        <f t="shared" si="8"/>
        <v>826</v>
      </c>
      <c r="N132" s="150">
        <f t="shared" si="10"/>
        <v>2.02</v>
      </c>
    </row>
    <row r="133" spans="1:14" ht="14">
      <c r="A133" s="146">
        <f t="shared" si="9"/>
        <v>43009</v>
      </c>
      <c r="B133" s="147">
        <v>671.5</v>
      </c>
      <c r="C133" s="147">
        <v>230.65</v>
      </c>
      <c r="D133" s="148">
        <f t="shared" si="6"/>
        <v>217.12800000000001</v>
      </c>
      <c r="E133" s="148">
        <v>0</v>
      </c>
      <c r="F133" s="148">
        <f t="shared" si="7"/>
        <v>100.00368459837878</v>
      </c>
      <c r="G133" s="149">
        <v>0</v>
      </c>
      <c r="H133" s="149">
        <v>0</v>
      </c>
      <c r="I133" s="149" t="s">
        <v>50</v>
      </c>
      <c r="J133" s="149" t="s">
        <v>50</v>
      </c>
      <c r="K133" s="149" t="s">
        <v>50</v>
      </c>
      <c r="L133" s="149" t="s">
        <v>50</v>
      </c>
      <c r="M133" s="149">
        <f t="shared" si="8"/>
        <v>0</v>
      </c>
      <c r="N133" s="150">
        <f t="shared" si="10"/>
        <v>0</v>
      </c>
    </row>
    <row r="134" spans="1:14" ht="14">
      <c r="A134" s="146">
        <f t="shared" si="9"/>
        <v>43010</v>
      </c>
      <c r="B134" s="147">
        <v>671.5</v>
      </c>
      <c r="C134" s="147">
        <v>230.65</v>
      </c>
      <c r="D134" s="148">
        <f t="shared" si="6"/>
        <v>217.12800000000001</v>
      </c>
      <c r="E134" s="148">
        <v>0</v>
      </c>
      <c r="F134" s="148">
        <f t="shared" si="7"/>
        <v>100.00368459837878</v>
      </c>
      <c r="G134" s="149">
        <v>0</v>
      </c>
      <c r="H134" s="149">
        <v>0</v>
      </c>
      <c r="I134" s="149" t="s">
        <v>50</v>
      </c>
      <c r="J134" s="149" t="s">
        <v>50</v>
      </c>
      <c r="K134" s="149" t="s">
        <v>50</v>
      </c>
      <c r="L134" s="149" t="s">
        <v>50</v>
      </c>
      <c r="M134" s="149">
        <f t="shared" si="8"/>
        <v>0</v>
      </c>
      <c r="N134" s="150">
        <f t="shared" si="10"/>
        <v>0</v>
      </c>
    </row>
    <row r="135" spans="1:14" ht="14">
      <c r="A135" s="146">
        <f t="shared" si="9"/>
        <v>43011</v>
      </c>
      <c r="B135" s="147">
        <v>671.5</v>
      </c>
      <c r="C135" s="147">
        <v>230.65</v>
      </c>
      <c r="D135" s="148">
        <f t="shared" si="6"/>
        <v>217.12800000000001</v>
      </c>
      <c r="E135" s="148">
        <v>0</v>
      </c>
      <c r="F135" s="148">
        <f t="shared" si="7"/>
        <v>100.00368459837878</v>
      </c>
      <c r="G135" s="149">
        <v>0</v>
      </c>
      <c r="H135" s="149">
        <v>0</v>
      </c>
      <c r="I135" s="149" t="s">
        <v>50</v>
      </c>
      <c r="J135" s="149" t="s">
        <v>50</v>
      </c>
      <c r="K135" s="149" t="s">
        <v>50</v>
      </c>
      <c r="L135" s="149" t="s">
        <v>50</v>
      </c>
      <c r="M135" s="149">
        <f t="shared" si="8"/>
        <v>0</v>
      </c>
      <c r="N135" s="150">
        <v>0</v>
      </c>
    </row>
    <row r="136" spans="1:14" ht="14">
      <c r="A136" s="146">
        <f t="shared" si="9"/>
        <v>43012</v>
      </c>
      <c r="B136" s="147">
        <v>671.5</v>
      </c>
      <c r="C136" s="147">
        <v>230.65</v>
      </c>
      <c r="D136" s="148">
        <f t="shared" si="6"/>
        <v>217.12800000000001</v>
      </c>
      <c r="E136" s="148">
        <v>0</v>
      </c>
      <c r="F136" s="148">
        <f t="shared" si="7"/>
        <v>100.00368459837878</v>
      </c>
      <c r="G136" s="149">
        <v>0</v>
      </c>
      <c r="H136" s="149">
        <v>0</v>
      </c>
      <c r="I136" s="149" t="s">
        <v>50</v>
      </c>
      <c r="J136" s="149" t="s">
        <v>50</v>
      </c>
      <c r="K136" s="149" t="s">
        <v>50</v>
      </c>
      <c r="L136" s="149" t="s">
        <v>50</v>
      </c>
      <c r="M136" s="149">
        <f t="shared" si="8"/>
        <v>0</v>
      </c>
      <c r="N136" s="150">
        <f t="shared" si="10"/>
        <v>0</v>
      </c>
    </row>
    <row r="137" spans="1:14" ht="14">
      <c r="A137" s="146">
        <f t="shared" si="9"/>
        <v>43013</v>
      </c>
      <c r="B137" s="147">
        <v>671.5</v>
      </c>
      <c r="C137" s="147">
        <v>230.65</v>
      </c>
      <c r="D137" s="148">
        <f t="shared" si="6"/>
        <v>217.12800000000001</v>
      </c>
      <c r="E137" s="148">
        <v>0</v>
      </c>
      <c r="F137" s="148">
        <f t="shared" si="7"/>
        <v>100.00368459837878</v>
      </c>
      <c r="G137" s="149">
        <v>0</v>
      </c>
      <c r="H137" s="149">
        <v>0</v>
      </c>
      <c r="I137" s="149" t="s">
        <v>50</v>
      </c>
      <c r="J137" s="149" t="s">
        <v>50</v>
      </c>
      <c r="K137" s="149" t="s">
        <v>50</v>
      </c>
      <c r="L137" s="149" t="s">
        <v>50</v>
      </c>
      <c r="M137" s="149">
        <f t="shared" si="8"/>
        <v>0</v>
      </c>
      <c r="N137" s="150">
        <f t="shared" si="10"/>
        <v>0</v>
      </c>
    </row>
    <row r="138" spans="1:14" ht="14">
      <c r="A138" s="146">
        <f t="shared" si="9"/>
        <v>43014</v>
      </c>
      <c r="B138" s="147">
        <v>671.5</v>
      </c>
      <c r="C138" s="147">
        <v>230.65</v>
      </c>
      <c r="D138" s="148">
        <f t="shared" si="6"/>
        <v>217.12800000000001</v>
      </c>
      <c r="E138" s="148">
        <v>0</v>
      </c>
      <c r="F138" s="148">
        <f t="shared" si="7"/>
        <v>100.00368459837878</v>
      </c>
      <c r="G138" s="149">
        <v>0</v>
      </c>
      <c r="H138" s="149">
        <v>0</v>
      </c>
      <c r="I138" s="149" t="s">
        <v>50</v>
      </c>
      <c r="J138" s="149" t="s">
        <v>50</v>
      </c>
      <c r="K138" s="149" t="s">
        <v>50</v>
      </c>
      <c r="L138" s="149" t="s">
        <v>50</v>
      </c>
      <c r="M138" s="149">
        <f t="shared" si="8"/>
        <v>0</v>
      </c>
      <c r="N138" s="150">
        <f t="shared" si="10"/>
        <v>0</v>
      </c>
    </row>
    <row r="139" spans="1:14" ht="14">
      <c r="A139" s="146">
        <f t="shared" si="9"/>
        <v>43015</v>
      </c>
      <c r="B139" s="147">
        <v>671.5</v>
      </c>
      <c r="C139" s="147">
        <v>230.65</v>
      </c>
      <c r="D139" s="148">
        <f t="shared" si="6"/>
        <v>217.12800000000001</v>
      </c>
      <c r="E139" s="148">
        <v>8</v>
      </c>
      <c r="F139" s="148">
        <f t="shared" si="7"/>
        <v>100.00368459837878</v>
      </c>
      <c r="G139" s="149">
        <v>0</v>
      </c>
      <c r="H139" s="149">
        <v>0</v>
      </c>
      <c r="I139" s="149" t="s">
        <v>50</v>
      </c>
      <c r="J139" s="149" t="s">
        <v>50</v>
      </c>
      <c r="K139" s="149" t="s">
        <v>50</v>
      </c>
      <c r="L139" s="149" t="s">
        <v>50</v>
      </c>
      <c r="M139" s="149">
        <f t="shared" si="8"/>
        <v>0</v>
      </c>
      <c r="N139" s="150">
        <f t="shared" si="10"/>
        <v>0</v>
      </c>
    </row>
    <row r="140" spans="1:14" ht="14">
      <c r="A140" s="146">
        <f t="shared" si="9"/>
        <v>43016</v>
      </c>
      <c r="B140" s="147">
        <v>671.5</v>
      </c>
      <c r="C140" s="147">
        <v>230.65</v>
      </c>
      <c r="D140" s="148">
        <f t="shared" ref="D140:D163" si="11">C140-13.522</f>
        <v>217.12800000000001</v>
      </c>
      <c r="E140" s="148">
        <v>2</v>
      </c>
      <c r="F140" s="148">
        <f t="shared" ref="F140:F163" si="12">D140/217.12*100</f>
        <v>100.00368459837878</v>
      </c>
      <c r="G140" s="149">
        <v>826</v>
      </c>
      <c r="H140" s="149">
        <v>0</v>
      </c>
      <c r="I140" s="149" t="s">
        <v>50</v>
      </c>
      <c r="J140" s="149" t="s">
        <v>50</v>
      </c>
      <c r="K140" s="149" t="s">
        <v>50</v>
      </c>
      <c r="L140" s="149" t="s">
        <v>50</v>
      </c>
      <c r="M140" s="149">
        <f t="shared" ref="M140:M163" si="13">G140+H140</f>
        <v>826</v>
      </c>
      <c r="N140" s="150">
        <f t="shared" si="10"/>
        <v>2.02</v>
      </c>
    </row>
    <row r="141" spans="1:14" ht="14">
      <c r="A141" s="146">
        <f t="shared" ref="A141:A163" si="14">+A140+1</f>
        <v>43017</v>
      </c>
      <c r="B141" s="147">
        <v>671.5</v>
      </c>
      <c r="C141" s="147">
        <v>230.65</v>
      </c>
      <c r="D141" s="148">
        <f t="shared" si="11"/>
        <v>217.12800000000001</v>
      </c>
      <c r="E141" s="148">
        <v>19</v>
      </c>
      <c r="F141" s="148">
        <f t="shared" si="12"/>
        <v>100.00368459837878</v>
      </c>
      <c r="G141" s="149">
        <v>2198</v>
      </c>
      <c r="H141" s="149">
        <v>0</v>
      </c>
      <c r="I141" s="149" t="s">
        <v>50</v>
      </c>
      <c r="J141" s="149" t="s">
        <v>50</v>
      </c>
      <c r="K141" s="149" t="s">
        <v>50</v>
      </c>
      <c r="L141" s="149" t="s">
        <v>50</v>
      </c>
      <c r="M141" s="149">
        <f t="shared" si="13"/>
        <v>2198</v>
      </c>
      <c r="N141" s="150">
        <f t="shared" ref="N141:N162" si="15">ROUND((C141-C140)+(M141*0.002447),2)</f>
        <v>5.38</v>
      </c>
    </row>
    <row r="142" spans="1:14" ht="14">
      <c r="A142" s="146">
        <f t="shared" si="14"/>
        <v>43018</v>
      </c>
      <c r="B142" s="147">
        <v>671.5</v>
      </c>
      <c r="C142" s="147">
        <v>230.65</v>
      </c>
      <c r="D142" s="148">
        <f t="shared" si="11"/>
        <v>217.12800000000001</v>
      </c>
      <c r="E142" s="148">
        <v>0</v>
      </c>
      <c r="F142" s="148">
        <f t="shared" si="12"/>
        <v>100.00368459837878</v>
      </c>
      <c r="G142" s="149">
        <v>0</v>
      </c>
      <c r="H142" s="149">
        <v>0</v>
      </c>
      <c r="I142" s="149" t="s">
        <v>50</v>
      </c>
      <c r="J142" s="149" t="s">
        <v>50</v>
      </c>
      <c r="K142" s="149" t="s">
        <v>50</v>
      </c>
      <c r="L142" s="149" t="s">
        <v>50</v>
      </c>
      <c r="M142" s="149">
        <f t="shared" si="13"/>
        <v>0</v>
      </c>
      <c r="N142" s="150">
        <f t="shared" si="15"/>
        <v>0</v>
      </c>
    </row>
    <row r="143" spans="1:14" ht="14">
      <c r="A143" s="146">
        <f t="shared" si="14"/>
        <v>43019</v>
      </c>
      <c r="B143" s="147">
        <v>671.5</v>
      </c>
      <c r="C143" s="147">
        <v>230.65</v>
      </c>
      <c r="D143" s="148">
        <f t="shared" si="11"/>
        <v>217.12800000000001</v>
      </c>
      <c r="E143" s="148">
        <v>13</v>
      </c>
      <c r="F143" s="148">
        <f t="shared" si="12"/>
        <v>100.00368459837878</v>
      </c>
      <c r="G143" s="149">
        <v>1099</v>
      </c>
      <c r="H143" s="149">
        <v>0</v>
      </c>
      <c r="I143" s="149" t="s">
        <v>50</v>
      </c>
      <c r="J143" s="149" t="s">
        <v>50</v>
      </c>
      <c r="K143" s="149" t="s">
        <v>50</v>
      </c>
      <c r="L143" s="149" t="s">
        <v>50</v>
      </c>
      <c r="M143" s="149">
        <f t="shared" si="13"/>
        <v>1099</v>
      </c>
      <c r="N143" s="150">
        <f t="shared" si="15"/>
        <v>2.69</v>
      </c>
    </row>
    <row r="144" spans="1:14" ht="14">
      <c r="A144" s="146">
        <f t="shared" si="14"/>
        <v>43020</v>
      </c>
      <c r="B144" s="147">
        <v>671.5</v>
      </c>
      <c r="C144" s="147">
        <v>230.65</v>
      </c>
      <c r="D144" s="148">
        <f t="shared" si="11"/>
        <v>217.12800000000001</v>
      </c>
      <c r="E144" s="148">
        <v>24</v>
      </c>
      <c r="F144" s="148">
        <f t="shared" si="12"/>
        <v>100.00368459837878</v>
      </c>
      <c r="G144" s="149">
        <v>1099</v>
      </c>
      <c r="H144" s="149">
        <v>0</v>
      </c>
      <c r="I144" s="149" t="s">
        <v>50</v>
      </c>
      <c r="J144" s="149" t="s">
        <v>50</v>
      </c>
      <c r="K144" s="149" t="s">
        <v>50</v>
      </c>
      <c r="L144" s="149" t="s">
        <v>50</v>
      </c>
      <c r="M144" s="149">
        <f t="shared" si="13"/>
        <v>1099</v>
      </c>
      <c r="N144" s="150">
        <f t="shared" si="15"/>
        <v>2.69</v>
      </c>
    </row>
    <row r="145" spans="1:14" ht="14">
      <c r="A145" s="146">
        <f t="shared" si="14"/>
        <v>43021</v>
      </c>
      <c r="B145" s="147">
        <v>671.5</v>
      </c>
      <c r="C145" s="147">
        <v>230.65</v>
      </c>
      <c r="D145" s="148">
        <f t="shared" si="11"/>
        <v>217.12800000000001</v>
      </c>
      <c r="E145" s="148">
        <v>0</v>
      </c>
      <c r="F145" s="148">
        <f t="shared" si="12"/>
        <v>100.00368459837878</v>
      </c>
      <c r="G145" s="149">
        <v>1099</v>
      </c>
      <c r="H145" s="149">
        <v>0</v>
      </c>
      <c r="I145" s="149" t="s">
        <v>50</v>
      </c>
      <c r="J145" s="149" t="s">
        <v>50</v>
      </c>
      <c r="K145" s="149" t="s">
        <v>50</v>
      </c>
      <c r="L145" s="149" t="s">
        <v>50</v>
      </c>
      <c r="M145" s="149">
        <f t="shared" si="13"/>
        <v>1099</v>
      </c>
      <c r="N145" s="150">
        <f t="shared" si="15"/>
        <v>2.69</v>
      </c>
    </row>
    <row r="146" spans="1:14" ht="14">
      <c r="A146" s="146">
        <f t="shared" si="14"/>
        <v>43022</v>
      </c>
      <c r="B146" s="147">
        <v>671.5</v>
      </c>
      <c r="C146" s="147">
        <v>230.65</v>
      </c>
      <c r="D146" s="148">
        <f t="shared" si="11"/>
        <v>217.12800000000001</v>
      </c>
      <c r="E146" s="148">
        <v>13</v>
      </c>
      <c r="F146" s="148">
        <f t="shared" si="12"/>
        <v>100.00368459837878</v>
      </c>
      <c r="G146" s="149">
        <v>1099</v>
      </c>
      <c r="H146" s="149">
        <v>0</v>
      </c>
      <c r="I146" s="149" t="s">
        <v>50</v>
      </c>
      <c r="J146" s="149" t="s">
        <v>50</v>
      </c>
      <c r="K146" s="149" t="s">
        <v>50</v>
      </c>
      <c r="L146" s="149" t="s">
        <v>50</v>
      </c>
      <c r="M146" s="149">
        <f t="shared" si="13"/>
        <v>1099</v>
      </c>
      <c r="N146" s="150">
        <f t="shared" si="15"/>
        <v>2.69</v>
      </c>
    </row>
    <row r="147" spans="1:14" ht="14">
      <c r="A147" s="146">
        <f t="shared" si="14"/>
        <v>43023</v>
      </c>
      <c r="B147" s="147">
        <v>671.5</v>
      </c>
      <c r="C147" s="147">
        <v>230.65</v>
      </c>
      <c r="D147" s="148">
        <f t="shared" si="11"/>
        <v>217.12800000000001</v>
      </c>
      <c r="E147" s="148">
        <v>5</v>
      </c>
      <c r="F147" s="148">
        <f t="shared" si="12"/>
        <v>100.00368459837878</v>
      </c>
      <c r="G147" s="149">
        <v>0</v>
      </c>
      <c r="H147" s="149">
        <v>0</v>
      </c>
      <c r="I147" s="149" t="s">
        <v>50</v>
      </c>
      <c r="J147" s="149" t="s">
        <v>50</v>
      </c>
      <c r="K147" s="149" t="s">
        <v>50</v>
      </c>
      <c r="L147" s="149" t="s">
        <v>50</v>
      </c>
      <c r="M147" s="149">
        <f t="shared" si="13"/>
        <v>0</v>
      </c>
      <c r="N147" s="150">
        <f t="shared" si="15"/>
        <v>0</v>
      </c>
    </row>
    <row r="148" spans="1:14" ht="14">
      <c r="A148" s="146">
        <f t="shared" si="14"/>
        <v>43024</v>
      </c>
      <c r="B148" s="147">
        <v>671.5</v>
      </c>
      <c r="C148" s="147">
        <v>230.65</v>
      </c>
      <c r="D148" s="148">
        <f t="shared" si="11"/>
        <v>217.12800000000001</v>
      </c>
      <c r="E148" s="148">
        <v>0</v>
      </c>
      <c r="F148" s="148">
        <f t="shared" si="12"/>
        <v>100.00368459837878</v>
      </c>
      <c r="G148" s="149">
        <v>552</v>
      </c>
      <c r="H148" s="149">
        <v>0</v>
      </c>
      <c r="I148" s="149" t="s">
        <v>50</v>
      </c>
      <c r="J148" s="149" t="s">
        <v>50</v>
      </c>
      <c r="K148" s="149" t="s">
        <v>50</v>
      </c>
      <c r="L148" s="149" t="s">
        <v>50</v>
      </c>
      <c r="M148" s="149">
        <f t="shared" si="13"/>
        <v>552</v>
      </c>
      <c r="N148" s="150">
        <f t="shared" si="15"/>
        <v>1.35</v>
      </c>
    </row>
    <row r="149" spans="1:14" ht="14">
      <c r="A149" s="146">
        <f t="shared" si="14"/>
        <v>43025</v>
      </c>
      <c r="B149" s="147">
        <v>671.5</v>
      </c>
      <c r="C149" s="147">
        <v>230.65</v>
      </c>
      <c r="D149" s="148">
        <f t="shared" si="11"/>
        <v>217.12800000000001</v>
      </c>
      <c r="E149" s="148">
        <v>0</v>
      </c>
      <c r="F149" s="148">
        <f t="shared" si="12"/>
        <v>100.00368459837878</v>
      </c>
      <c r="G149" s="149">
        <v>552</v>
      </c>
      <c r="H149" s="149">
        <v>0</v>
      </c>
      <c r="I149" s="149" t="s">
        <v>50</v>
      </c>
      <c r="J149" s="149" t="s">
        <v>50</v>
      </c>
      <c r="K149" s="149" t="s">
        <v>50</v>
      </c>
      <c r="L149" s="149" t="s">
        <v>50</v>
      </c>
      <c r="M149" s="149">
        <f t="shared" si="13"/>
        <v>552</v>
      </c>
      <c r="N149" s="150">
        <f t="shared" si="15"/>
        <v>1.35</v>
      </c>
    </row>
    <row r="150" spans="1:14" ht="14">
      <c r="A150" s="146">
        <f t="shared" si="14"/>
        <v>43026</v>
      </c>
      <c r="B150" s="147">
        <v>671.5</v>
      </c>
      <c r="C150" s="147">
        <v>230.65</v>
      </c>
      <c r="D150" s="148">
        <f t="shared" si="11"/>
        <v>217.12800000000001</v>
      </c>
      <c r="E150" s="148">
        <v>0</v>
      </c>
      <c r="F150" s="148">
        <f t="shared" si="12"/>
        <v>100.00368459837878</v>
      </c>
      <c r="G150" s="149">
        <v>0</v>
      </c>
      <c r="H150" s="149">
        <v>0</v>
      </c>
      <c r="I150" s="149" t="s">
        <v>50</v>
      </c>
      <c r="J150" s="149" t="s">
        <v>50</v>
      </c>
      <c r="K150" s="149" t="s">
        <v>50</v>
      </c>
      <c r="L150" s="149" t="s">
        <v>50</v>
      </c>
      <c r="M150" s="149">
        <f t="shared" si="13"/>
        <v>0</v>
      </c>
      <c r="N150" s="150">
        <f t="shared" si="15"/>
        <v>0</v>
      </c>
    </row>
    <row r="151" spans="1:14" ht="14">
      <c r="A151" s="146">
        <f t="shared" si="14"/>
        <v>43027</v>
      </c>
      <c r="B151" s="147">
        <v>671.5</v>
      </c>
      <c r="C151" s="147">
        <v>230.65</v>
      </c>
      <c r="D151" s="148">
        <f t="shared" si="11"/>
        <v>217.12800000000001</v>
      </c>
      <c r="E151" s="148">
        <v>0</v>
      </c>
      <c r="F151" s="148">
        <f t="shared" si="12"/>
        <v>100.00368459837878</v>
      </c>
      <c r="G151" s="149">
        <v>0</v>
      </c>
      <c r="H151" s="149">
        <v>0</v>
      </c>
      <c r="I151" s="149" t="s">
        <v>50</v>
      </c>
      <c r="J151" s="149" t="s">
        <v>50</v>
      </c>
      <c r="K151" s="149" t="s">
        <v>50</v>
      </c>
      <c r="L151" s="149" t="s">
        <v>50</v>
      </c>
      <c r="M151" s="149">
        <f t="shared" si="13"/>
        <v>0</v>
      </c>
      <c r="N151" s="150">
        <f t="shared" si="15"/>
        <v>0</v>
      </c>
    </row>
    <row r="152" spans="1:14" ht="14">
      <c r="A152" s="146">
        <f t="shared" si="14"/>
        <v>43028</v>
      </c>
      <c r="B152" s="147">
        <v>671.5</v>
      </c>
      <c r="C152" s="147">
        <v>230.65</v>
      </c>
      <c r="D152" s="148">
        <f t="shared" si="11"/>
        <v>217.12800000000001</v>
      </c>
      <c r="E152" s="148">
        <v>0</v>
      </c>
      <c r="F152" s="148">
        <f t="shared" si="12"/>
        <v>100.00368459837878</v>
      </c>
      <c r="G152" s="149">
        <v>0</v>
      </c>
      <c r="H152" s="149">
        <v>0</v>
      </c>
      <c r="I152" s="149" t="s">
        <v>50</v>
      </c>
      <c r="J152" s="149" t="s">
        <v>50</v>
      </c>
      <c r="K152" s="149" t="s">
        <v>50</v>
      </c>
      <c r="L152" s="149" t="s">
        <v>50</v>
      </c>
      <c r="M152" s="149">
        <f t="shared" si="13"/>
        <v>0</v>
      </c>
      <c r="N152" s="150">
        <f t="shared" si="15"/>
        <v>0</v>
      </c>
    </row>
    <row r="153" spans="1:14" ht="14">
      <c r="A153" s="146">
        <f t="shared" si="14"/>
        <v>43029</v>
      </c>
      <c r="B153" s="147">
        <v>671.5</v>
      </c>
      <c r="C153" s="147">
        <v>230.65</v>
      </c>
      <c r="D153" s="148">
        <f t="shared" si="11"/>
        <v>217.12800000000001</v>
      </c>
      <c r="E153" s="148">
        <v>0</v>
      </c>
      <c r="F153" s="148">
        <f t="shared" si="12"/>
        <v>100.00368459837878</v>
      </c>
      <c r="G153" s="149">
        <v>0</v>
      </c>
      <c r="H153" s="149">
        <v>0</v>
      </c>
      <c r="I153" s="149" t="s">
        <v>50</v>
      </c>
      <c r="J153" s="149" t="s">
        <v>50</v>
      </c>
      <c r="K153" s="149" t="s">
        <v>50</v>
      </c>
      <c r="L153" s="149" t="s">
        <v>50</v>
      </c>
      <c r="M153" s="149">
        <f t="shared" si="13"/>
        <v>0</v>
      </c>
      <c r="N153" s="150">
        <f t="shared" si="15"/>
        <v>0</v>
      </c>
    </row>
    <row r="154" spans="1:14" ht="14">
      <c r="A154" s="146">
        <f t="shared" si="14"/>
        <v>43030</v>
      </c>
      <c r="B154" s="147">
        <v>671.5</v>
      </c>
      <c r="C154" s="147">
        <v>230.65</v>
      </c>
      <c r="D154" s="148">
        <f t="shared" si="11"/>
        <v>217.12800000000001</v>
      </c>
      <c r="E154" s="148">
        <v>0</v>
      </c>
      <c r="F154" s="148">
        <f t="shared" si="12"/>
        <v>100.00368459837878</v>
      </c>
      <c r="G154" s="149">
        <v>0</v>
      </c>
      <c r="H154" s="149">
        <v>0</v>
      </c>
      <c r="I154" s="149" t="s">
        <v>50</v>
      </c>
      <c r="J154" s="149" t="s">
        <v>50</v>
      </c>
      <c r="K154" s="149" t="s">
        <v>50</v>
      </c>
      <c r="L154" s="149" t="s">
        <v>50</v>
      </c>
      <c r="M154" s="149">
        <f t="shared" si="13"/>
        <v>0</v>
      </c>
      <c r="N154" s="150">
        <f t="shared" si="15"/>
        <v>0</v>
      </c>
    </row>
    <row r="155" spans="1:14" ht="14">
      <c r="A155" s="146">
        <f t="shared" si="14"/>
        <v>43031</v>
      </c>
      <c r="B155" s="147">
        <v>671.5</v>
      </c>
      <c r="C155" s="147">
        <v>230.65</v>
      </c>
      <c r="D155" s="148">
        <f t="shared" si="11"/>
        <v>217.12800000000001</v>
      </c>
      <c r="E155" s="148">
        <v>0</v>
      </c>
      <c r="F155" s="148">
        <f t="shared" si="12"/>
        <v>100.00368459837878</v>
      </c>
      <c r="G155" s="149">
        <v>0</v>
      </c>
      <c r="H155" s="149">
        <v>0</v>
      </c>
      <c r="I155" s="149" t="s">
        <v>50</v>
      </c>
      <c r="J155" s="149" t="s">
        <v>50</v>
      </c>
      <c r="K155" s="149" t="s">
        <v>50</v>
      </c>
      <c r="L155" s="149" t="s">
        <v>50</v>
      </c>
      <c r="M155" s="149">
        <f t="shared" si="13"/>
        <v>0</v>
      </c>
      <c r="N155" s="150">
        <v>0</v>
      </c>
    </row>
    <row r="156" spans="1:14" ht="14">
      <c r="A156" s="146">
        <f t="shared" si="14"/>
        <v>43032</v>
      </c>
      <c r="B156" s="147">
        <v>671.5</v>
      </c>
      <c r="C156" s="147">
        <v>230.65</v>
      </c>
      <c r="D156" s="148">
        <f t="shared" si="11"/>
        <v>217.12800000000001</v>
      </c>
      <c r="E156" s="148">
        <v>0</v>
      </c>
      <c r="F156" s="148">
        <f t="shared" si="12"/>
        <v>100.00368459837878</v>
      </c>
      <c r="G156" s="149">
        <v>0</v>
      </c>
      <c r="H156" s="149">
        <v>0</v>
      </c>
      <c r="I156" s="149" t="s">
        <v>50</v>
      </c>
      <c r="J156" s="149" t="s">
        <v>50</v>
      </c>
      <c r="K156" s="149" t="s">
        <v>50</v>
      </c>
      <c r="L156" s="149" t="s">
        <v>50</v>
      </c>
      <c r="M156" s="149">
        <f t="shared" si="13"/>
        <v>0</v>
      </c>
      <c r="N156" s="150">
        <f t="shared" si="15"/>
        <v>0</v>
      </c>
    </row>
    <row r="157" spans="1:14" ht="14">
      <c r="A157" s="146">
        <f t="shared" si="14"/>
        <v>43033</v>
      </c>
      <c r="B157" s="147">
        <v>671.5</v>
      </c>
      <c r="C157" s="147">
        <v>230.65</v>
      </c>
      <c r="D157" s="148">
        <f t="shared" si="11"/>
        <v>217.12800000000001</v>
      </c>
      <c r="E157" s="148">
        <v>0</v>
      </c>
      <c r="F157" s="148">
        <f t="shared" si="12"/>
        <v>100.00368459837878</v>
      </c>
      <c r="G157" s="149">
        <v>0</v>
      </c>
      <c r="H157" s="149">
        <v>0</v>
      </c>
      <c r="I157" s="149" t="s">
        <v>50</v>
      </c>
      <c r="J157" s="149" t="s">
        <v>50</v>
      </c>
      <c r="K157" s="149" t="s">
        <v>50</v>
      </c>
      <c r="L157" s="149" t="s">
        <v>50</v>
      </c>
      <c r="M157" s="149">
        <f t="shared" si="13"/>
        <v>0</v>
      </c>
      <c r="N157" s="150">
        <f t="shared" si="15"/>
        <v>0</v>
      </c>
    </row>
    <row r="158" spans="1:14" ht="14">
      <c r="A158" s="146">
        <f t="shared" si="14"/>
        <v>43034</v>
      </c>
      <c r="B158" s="147">
        <v>671.5</v>
      </c>
      <c r="C158" s="147">
        <v>230.65</v>
      </c>
      <c r="D158" s="148">
        <f t="shared" si="11"/>
        <v>217.12800000000001</v>
      </c>
      <c r="E158" s="148">
        <v>0</v>
      </c>
      <c r="F158" s="148">
        <f t="shared" si="12"/>
        <v>100.00368459837878</v>
      </c>
      <c r="G158" s="149">
        <v>0</v>
      </c>
      <c r="H158" s="149">
        <v>0</v>
      </c>
      <c r="I158" s="149" t="s">
        <v>50</v>
      </c>
      <c r="J158" s="149" t="s">
        <v>50</v>
      </c>
      <c r="K158" s="149" t="s">
        <v>50</v>
      </c>
      <c r="L158" s="149" t="s">
        <v>50</v>
      </c>
      <c r="M158" s="149">
        <f t="shared" si="13"/>
        <v>0</v>
      </c>
      <c r="N158" s="150">
        <f t="shared" si="15"/>
        <v>0</v>
      </c>
    </row>
    <row r="159" spans="1:14" ht="14">
      <c r="A159" s="146">
        <f t="shared" si="14"/>
        <v>43035</v>
      </c>
      <c r="B159" s="147">
        <v>671.5</v>
      </c>
      <c r="C159" s="147">
        <v>230.65</v>
      </c>
      <c r="D159" s="148">
        <f t="shared" si="11"/>
        <v>217.12800000000001</v>
      </c>
      <c r="E159" s="148">
        <v>0</v>
      </c>
      <c r="F159" s="148">
        <f t="shared" si="12"/>
        <v>100.00368459837878</v>
      </c>
      <c r="G159" s="149">
        <v>0</v>
      </c>
      <c r="H159" s="149">
        <v>0</v>
      </c>
      <c r="I159" s="149" t="s">
        <v>50</v>
      </c>
      <c r="J159" s="149" t="s">
        <v>50</v>
      </c>
      <c r="K159" s="149" t="s">
        <v>50</v>
      </c>
      <c r="L159" s="149" t="s">
        <v>50</v>
      </c>
      <c r="M159" s="149">
        <f t="shared" si="13"/>
        <v>0</v>
      </c>
      <c r="N159" s="150">
        <f t="shared" si="15"/>
        <v>0</v>
      </c>
    </row>
    <row r="160" spans="1:14" ht="14">
      <c r="A160" s="146">
        <f t="shared" si="14"/>
        <v>43036</v>
      </c>
      <c r="B160" s="147">
        <v>671.5</v>
      </c>
      <c r="C160" s="147">
        <v>230.65</v>
      </c>
      <c r="D160" s="148">
        <f t="shared" si="11"/>
        <v>217.12800000000001</v>
      </c>
      <c r="E160" s="148">
        <v>0</v>
      </c>
      <c r="F160" s="148">
        <f t="shared" si="12"/>
        <v>100.00368459837878</v>
      </c>
      <c r="G160" s="149">
        <v>0</v>
      </c>
      <c r="H160" s="149">
        <v>0</v>
      </c>
      <c r="I160" s="149" t="s">
        <v>50</v>
      </c>
      <c r="J160" s="149" t="s">
        <v>50</v>
      </c>
      <c r="K160" s="149" t="s">
        <v>50</v>
      </c>
      <c r="L160" s="149" t="s">
        <v>50</v>
      </c>
      <c r="M160" s="149">
        <f t="shared" si="13"/>
        <v>0</v>
      </c>
      <c r="N160" s="150">
        <f t="shared" si="15"/>
        <v>0</v>
      </c>
    </row>
    <row r="161" spans="1:14" ht="14">
      <c r="A161" s="146">
        <f t="shared" si="14"/>
        <v>43037</v>
      </c>
      <c r="B161" s="147">
        <v>671.5</v>
      </c>
      <c r="C161" s="147">
        <v>230.65</v>
      </c>
      <c r="D161" s="148">
        <f t="shared" si="11"/>
        <v>217.12800000000001</v>
      </c>
      <c r="E161" s="148">
        <v>0</v>
      </c>
      <c r="F161" s="148">
        <f t="shared" si="12"/>
        <v>100.00368459837878</v>
      </c>
      <c r="G161" s="149">
        <v>0</v>
      </c>
      <c r="H161" s="149">
        <v>0</v>
      </c>
      <c r="I161" s="149" t="s">
        <v>50</v>
      </c>
      <c r="J161" s="149" t="s">
        <v>50</v>
      </c>
      <c r="K161" s="149" t="s">
        <v>50</v>
      </c>
      <c r="L161" s="149" t="s">
        <v>50</v>
      </c>
      <c r="M161" s="149">
        <f t="shared" si="13"/>
        <v>0</v>
      </c>
      <c r="N161" s="150">
        <f t="shared" si="15"/>
        <v>0</v>
      </c>
    </row>
    <row r="162" spans="1:14" ht="14">
      <c r="A162" s="146">
        <f t="shared" si="14"/>
        <v>43038</v>
      </c>
      <c r="B162" s="147">
        <v>671.5</v>
      </c>
      <c r="C162" s="147">
        <v>230.65</v>
      </c>
      <c r="D162" s="148">
        <f t="shared" si="11"/>
        <v>217.12800000000001</v>
      </c>
      <c r="E162" s="148">
        <v>0</v>
      </c>
      <c r="F162" s="148">
        <f t="shared" si="12"/>
        <v>100.00368459837878</v>
      </c>
      <c r="G162" s="149">
        <v>0</v>
      </c>
      <c r="H162" s="149">
        <v>0</v>
      </c>
      <c r="I162" s="149" t="s">
        <v>50</v>
      </c>
      <c r="J162" s="149" t="s">
        <v>50</v>
      </c>
      <c r="K162" s="149" t="s">
        <v>50</v>
      </c>
      <c r="L162" s="149" t="s">
        <v>50</v>
      </c>
      <c r="M162" s="149">
        <f t="shared" si="13"/>
        <v>0</v>
      </c>
      <c r="N162" s="150">
        <f t="shared" si="15"/>
        <v>0</v>
      </c>
    </row>
    <row r="163" spans="1:14" ht="14">
      <c r="A163" s="146">
        <f t="shared" si="14"/>
        <v>43039</v>
      </c>
      <c r="B163" s="147">
        <v>671.5</v>
      </c>
      <c r="C163" s="147">
        <v>230.65</v>
      </c>
      <c r="D163" s="148">
        <f t="shared" si="11"/>
        <v>217.12800000000001</v>
      </c>
      <c r="E163" s="148">
        <v>0</v>
      </c>
      <c r="F163" s="148">
        <f t="shared" si="12"/>
        <v>100.00368459837878</v>
      </c>
      <c r="G163" s="149">
        <v>0</v>
      </c>
      <c r="H163" s="149">
        <v>0</v>
      </c>
      <c r="I163" s="149" t="s">
        <v>50</v>
      </c>
      <c r="J163" s="149" t="s">
        <v>50</v>
      </c>
      <c r="K163" s="149" t="s">
        <v>50</v>
      </c>
      <c r="L163" s="149" t="s">
        <v>50</v>
      </c>
      <c r="M163" s="149">
        <f t="shared" si="13"/>
        <v>0</v>
      </c>
      <c r="N163" s="150">
        <v>0</v>
      </c>
    </row>
    <row r="164" spans="1:14" ht="25.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59">
        <f>SUM(M11:M163)</f>
        <v>128454</v>
      </c>
      <c r="N164" s="133">
        <f>SUM(N11:N163)</f>
        <v>488.1099999999999</v>
      </c>
    </row>
    <row r="165" spans="1:14" ht="26.2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370">
        <f>C163-C11</f>
        <v>174.09</v>
      </c>
      <c r="K165" s="371"/>
      <c r="L165" s="372"/>
      <c r="M165" s="159">
        <f>M164*0.002447</f>
        <v>314.32693799999998</v>
      </c>
      <c r="N165" s="133">
        <f>M165+J165</f>
        <v>488.41693799999996</v>
      </c>
    </row>
    <row r="166" spans="1:14" ht="114" customHeight="1">
      <c r="A166" s="362" t="s">
        <v>85</v>
      </c>
      <c r="B166" s="363"/>
      <c r="C166" s="134" t="s">
        <v>86</v>
      </c>
      <c r="D166" s="134" t="s">
        <v>87</v>
      </c>
      <c r="E166" s="134" t="s">
        <v>88</v>
      </c>
      <c r="F166" s="404" t="s">
        <v>89</v>
      </c>
      <c r="G166" s="406"/>
      <c r="H166" s="404" t="s">
        <v>90</v>
      </c>
      <c r="I166" s="406"/>
      <c r="J166" s="404" t="s">
        <v>91</v>
      </c>
      <c r="K166" s="406"/>
      <c r="L166" s="407" t="s">
        <v>95</v>
      </c>
      <c r="M166" s="408"/>
      <c r="N166" s="145" t="s">
        <v>92</v>
      </c>
    </row>
    <row r="167" spans="1:14" ht="14">
      <c r="A167" s="362" t="s">
        <v>84</v>
      </c>
      <c r="B167" s="363"/>
      <c r="C167" s="135">
        <f>SUM(E11:E40)</f>
        <v>279</v>
      </c>
      <c r="D167" s="135">
        <f>SUM(E41:E71)</f>
        <v>531</v>
      </c>
      <c r="E167" s="135">
        <f>SUM(E72:E102)</f>
        <v>261</v>
      </c>
      <c r="F167" s="348">
        <f>SUM(E103:E132)</f>
        <v>118</v>
      </c>
      <c r="G167" s="349"/>
      <c r="H167" s="348">
        <f>SUM(E133:E163)</f>
        <v>84</v>
      </c>
      <c r="I167" s="349"/>
      <c r="J167" s="348">
        <f>C167+D167+E167+F167+H167</f>
        <v>1273</v>
      </c>
      <c r="K167" s="353"/>
      <c r="L167" s="344">
        <f>N164-N165</f>
        <v>-0.30693800000005922</v>
      </c>
      <c r="M167" s="345"/>
      <c r="N167" s="373">
        <f>N165</f>
        <v>488.41693799999996</v>
      </c>
    </row>
    <row r="168" spans="1:14" ht="14">
      <c r="A168" s="362" t="s">
        <v>93</v>
      </c>
      <c r="B168" s="363"/>
      <c r="C168" s="136">
        <f>SUM(N11:N40)</f>
        <v>16.37</v>
      </c>
      <c r="D168" s="136">
        <f>SUM(N41:N71)</f>
        <v>194.45000000000002</v>
      </c>
      <c r="E168" s="136">
        <f>SUM(N72:N102)</f>
        <v>214.43</v>
      </c>
      <c r="F168" s="350">
        <f>SUM(N103:N132)</f>
        <v>42.000000000000007</v>
      </c>
      <c r="G168" s="351"/>
      <c r="H168" s="350">
        <f>SUM(N133:N163)</f>
        <v>20.860000000000003</v>
      </c>
      <c r="I168" s="351"/>
      <c r="J168" s="350">
        <f>C168+D168+E168+F168+H168</f>
        <v>488.11</v>
      </c>
      <c r="K168" s="352"/>
      <c r="L168" s="346"/>
      <c r="M168" s="347"/>
      <c r="N168" s="374"/>
    </row>
    <row r="169" spans="1:14" ht="17.5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 ht="20">
      <c r="A170" s="31"/>
      <c r="B170" s="31"/>
      <c r="C170" s="31"/>
      <c r="D170" s="67">
        <v>1273</v>
      </c>
      <c r="E170" s="67">
        <v>1189</v>
      </c>
      <c r="F170" s="67">
        <f>D170-E170</f>
        <v>84</v>
      </c>
      <c r="G170" s="31"/>
      <c r="H170" s="31"/>
      <c r="I170" s="31"/>
      <c r="J170" s="31"/>
      <c r="K170" s="31"/>
      <c r="L170" s="31"/>
      <c r="M170" s="10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10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10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101"/>
      <c r="N173" s="31"/>
    </row>
  </sheetData>
  <mergeCells count="39"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  <mergeCell ref="A166:B166"/>
    <mergeCell ref="J164:L164"/>
    <mergeCell ref="J165:L165"/>
    <mergeCell ref="N167:N168"/>
    <mergeCell ref="F168:G168"/>
    <mergeCell ref="H168:I168"/>
    <mergeCell ref="J168:K168"/>
    <mergeCell ref="J166:K166"/>
    <mergeCell ref="L166:M166"/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A164:I165"/>
  </mergeCells>
  <pageMargins left="0.9" right="0.5" top="0.45" bottom="0.4" header="0.3" footer="0.25"/>
  <pageSetup paperSize="9" scale="75" orientation="portrait" r:id="rId1"/>
  <headerFooter>
    <oddHeader>&amp;C10.Bhama Askhed</oddHeader>
    <oddFooter xml:space="preserve">&amp;C&amp;"DV-TTSurekh,Normal"&amp;18 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R173"/>
  <sheetViews>
    <sheetView workbookViewId="0">
      <selection activeCell="H49" sqref="H49"/>
    </sheetView>
  </sheetViews>
  <sheetFormatPr defaultColWidth="9.1796875" defaultRowHeight="12.5"/>
  <cols>
    <col min="1" max="1" width="12.1796875" style="33" customWidth="1"/>
    <col min="2" max="2" width="9.26953125" style="33" customWidth="1"/>
    <col min="3" max="3" width="8.26953125" style="33" customWidth="1"/>
    <col min="4" max="4" width="9.453125" style="33" customWidth="1"/>
    <col min="5" max="5" width="7.7265625" style="33" customWidth="1"/>
    <col min="6" max="6" width="8.7265625" style="33" customWidth="1"/>
    <col min="7" max="7" width="7.26953125" style="33" customWidth="1"/>
    <col min="8" max="8" width="6.81640625" style="33" customWidth="1"/>
    <col min="9" max="10" width="5.7265625" style="33" customWidth="1"/>
    <col min="11" max="11" width="5.81640625" style="33" bestFit="1" customWidth="1"/>
    <col min="12" max="12" width="8.7265625" style="33" customWidth="1"/>
    <col min="13" max="13" width="9.453125" style="33" customWidth="1"/>
    <col min="14" max="14" width="10" style="33" customWidth="1"/>
    <col min="15" max="16384" width="9.1796875" style="33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118</v>
      </c>
      <c r="C3" s="412"/>
      <c r="D3" s="417" t="s">
        <v>119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634</v>
      </c>
      <c r="G5" s="359"/>
      <c r="H5" s="360">
        <v>40.870000000000005</v>
      </c>
      <c r="I5" s="361"/>
      <c r="J5" s="360">
        <v>30.39</v>
      </c>
      <c r="K5" s="361"/>
      <c r="L5" s="145">
        <v>10.48</v>
      </c>
      <c r="M5" s="138">
        <v>26280</v>
      </c>
      <c r="N5" s="167">
        <v>3200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</row>
    <row r="9" spans="1:18" ht="14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73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4">
      <c r="A10" s="145"/>
      <c r="B10" s="78">
        <v>618</v>
      </c>
      <c r="C10" s="148">
        <v>0</v>
      </c>
      <c r="D10" s="148">
        <v>0</v>
      </c>
      <c r="E10" s="145"/>
      <c r="F10" s="173"/>
      <c r="G10" s="145"/>
      <c r="H10" s="145"/>
      <c r="I10" s="145"/>
      <c r="J10" s="145"/>
      <c r="K10" s="145"/>
      <c r="L10" s="145"/>
      <c r="M10" s="145"/>
      <c r="N10" s="250"/>
    </row>
    <row r="11" spans="1:18" ht="14">
      <c r="A11" s="146">
        <v>42887</v>
      </c>
      <c r="B11" s="147">
        <v>624.94000000000005</v>
      </c>
      <c r="C11" s="147">
        <v>16.29</v>
      </c>
      <c r="D11" s="148">
        <f>C11-10.48</f>
        <v>5.8099999999999987</v>
      </c>
      <c r="E11" s="148">
        <v>0</v>
      </c>
      <c r="F11" s="156">
        <f>D11/30.39*100</f>
        <v>19.118130964132934</v>
      </c>
      <c r="G11" s="149">
        <v>0</v>
      </c>
      <c r="H11" s="149">
        <v>0</v>
      </c>
      <c r="I11" s="149" t="s">
        <v>50</v>
      </c>
      <c r="J11" s="149" t="s">
        <v>51</v>
      </c>
      <c r="K11" s="149" t="s">
        <v>50</v>
      </c>
      <c r="L11" s="149" t="s">
        <v>50</v>
      </c>
      <c r="M11" s="148">
        <f>G11+H11</f>
        <v>0</v>
      </c>
      <c r="N11" s="150">
        <v>0</v>
      </c>
      <c r="P11" s="74"/>
      <c r="Q11" s="75"/>
      <c r="R11" s="75"/>
    </row>
    <row r="12" spans="1:18" ht="14">
      <c r="A12" s="146">
        <f>+A11+1</f>
        <v>42888</v>
      </c>
      <c r="B12" s="147">
        <v>624.92999999999995</v>
      </c>
      <c r="C12" s="147">
        <v>16.260000000000002</v>
      </c>
      <c r="D12" s="148">
        <f t="shared" ref="D12:D75" si="1">C12-10.48</f>
        <v>5.7800000000000011</v>
      </c>
      <c r="E12" s="148">
        <v>0</v>
      </c>
      <c r="F12" s="156">
        <f t="shared" ref="F12:F75" si="2">D12/30.39*100</f>
        <v>19.019414281013493</v>
      </c>
      <c r="G12" s="149">
        <v>0</v>
      </c>
      <c r="H12" s="149">
        <v>0</v>
      </c>
      <c r="I12" s="149" t="s">
        <v>50</v>
      </c>
      <c r="J12" s="149" t="s">
        <v>51</v>
      </c>
      <c r="K12" s="149" t="s">
        <v>50</v>
      </c>
      <c r="L12" s="149" t="s">
        <v>50</v>
      </c>
      <c r="M12" s="148">
        <f t="shared" ref="M12:M75" si="3">G12+H12</f>
        <v>0</v>
      </c>
      <c r="N12" s="150">
        <v>0</v>
      </c>
      <c r="Q12" s="75"/>
    </row>
    <row r="13" spans="1:18" ht="14">
      <c r="A13" s="146">
        <f t="shared" ref="A13:A76" si="4">+A12+1</f>
        <v>42889</v>
      </c>
      <c r="B13" s="147">
        <v>624.88</v>
      </c>
      <c r="C13" s="147">
        <v>16.14</v>
      </c>
      <c r="D13" s="148">
        <f t="shared" si="1"/>
        <v>5.66</v>
      </c>
      <c r="E13" s="148">
        <v>0</v>
      </c>
      <c r="F13" s="156">
        <f t="shared" si="2"/>
        <v>18.624547548535702</v>
      </c>
      <c r="G13" s="149">
        <v>0</v>
      </c>
      <c r="H13" s="149">
        <v>50</v>
      </c>
      <c r="I13" s="149" t="s">
        <v>50</v>
      </c>
      <c r="J13" s="149" t="s">
        <v>51</v>
      </c>
      <c r="K13" s="149" t="s">
        <v>50</v>
      </c>
      <c r="L13" s="149" t="s">
        <v>50</v>
      </c>
      <c r="M13" s="148">
        <f t="shared" si="3"/>
        <v>50</v>
      </c>
      <c r="N13" s="150">
        <v>0</v>
      </c>
    </row>
    <row r="14" spans="1:18" ht="14">
      <c r="A14" s="146">
        <f t="shared" si="4"/>
        <v>42890</v>
      </c>
      <c r="B14" s="147">
        <v>624.83000000000004</v>
      </c>
      <c r="C14" s="147">
        <v>16.03</v>
      </c>
      <c r="D14" s="148">
        <f t="shared" si="1"/>
        <v>5.5500000000000007</v>
      </c>
      <c r="E14" s="148">
        <v>0</v>
      </c>
      <c r="F14" s="156">
        <f t="shared" si="2"/>
        <v>18.26258637709773</v>
      </c>
      <c r="G14" s="149">
        <v>0</v>
      </c>
      <c r="H14" s="149">
        <v>50</v>
      </c>
      <c r="I14" s="149" t="s">
        <v>50</v>
      </c>
      <c r="J14" s="149" t="s">
        <v>51</v>
      </c>
      <c r="K14" s="149" t="s">
        <v>50</v>
      </c>
      <c r="L14" s="149" t="s">
        <v>50</v>
      </c>
      <c r="M14" s="148">
        <f t="shared" si="3"/>
        <v>50</v>
      </c>
      <c r="N14" s="150">
        <f t="shared" ref="N14:N76" si="5">ROUND((C14-C13)+(M14*0.002447),2)</f>
        <v>0.01</v>
      </c>
    </row>
    <row r="15" spans="1:18" ht="14">
      <c r="A15" s="146">
        <f t="shared" si="4"/>
        <v>42891</v>
      </c>
      <c r="B15" s="147">
        <v>624.78</v>
      </c>
      <c r="C15" s="147">
        <v>15.92</v>
      </c>
      <c r="D15" s="148">
        <f t="shared" si="1"/>
        <v>5.4399999999999995</v>
      </c>
      <c r="E15" s="148">
        <v>0</v>
      </c>
      <c r="F15" s="156">
        <f t="shared" si="2"/>
        <v>17.900625205659754</v>
      </c>
      <c r="G15" s="149">
        <v>0</v>
      </c>
      <c r="H15" s="149">
        <v>50</v>
      </c>
      <c r="I15" s="149" t="s">
        <v>50</v>
      </c>
      <c r="J15" s="149" t="s">
        <v>51</v>
      </c>
      <c r="K15" s="149" t="s">
        <v>50</v>
      </c>
      <c r="L15" s="149" t="s">
        <v>50</v>
      </c>
      <c r="M15" s="148">
        <f t="shared" si="3"/>
        <v>50</v>
      </c>
      <c r="N15" s="150">
        <f t="shared" si="5"/>
        <v>0.01</v>
      </c>
    </row>
    <row r="16" spans="1:18" ht="14">
      <c r="A16" s="146">
        <f t="shared" si="4"/>
        <v>42892</v>
      </c>
      <c r="B16" s="147">
        <v>624.58000000000004</v>
      </c>
      <c r="C16" s="147">
        <v>15.5</v>
      </c>
      <c r="D16" s="148">
        <f t="shared" si="1"/>
        <v>5.0199999999999996</v>
      </c>
      <c r="E16" s="148">
        <v>0</v>
      </c>
      <c r="F16" s="156">
        <f t="shared" si="2"/>
        <v>16.518591641987491</v>
      </c>
      <c r="G16" s="149">
        <v>0</v>
      </c>
      <c r="H16" s="149">
        <v>150</v>
      </c>
      <c r="I16" s="149" t="s">
        <v>50</v>
      </c>
      <c r="J16" s="149" t="s">
        <v>51</v>
      </c>
      <c r="K16" s="149" t="s">
        <v>50</v>
      </c>
      <c r="L16" s="149" t="s">
        <v>50</v>
      </c>
      <c r="M16" s="148">
        <f t="shared" si="3"/>
        <v>150</v>
      </c>
      <c r="N16" s="150">
        <f t="shared" si="5"/>
        <v>-0.05</v>
      </c>
    </row>
    <row r="17" spans="1:14" ht="14">
      <c r="A17" s="146">
        <f t="shared" si="4"/>
        <v>42893</v>
      </c>
      <c r="B17" s="147">
        <v>624.48</v>
      </c>
      <c r="C17" s="147">
        <v>15.29</v>
      </c>
      <c r="D17" s="148">
        <f t="shared" si="1"/>
        <v>4.8099999999999987</v>
      </c>
      <c r="E17" s="148">
        <v>0</v>
      </c>
      <c r="F17" s="156">
        <f t="shared" si="2"/>
        <v>15.827574860151362</v>
      </c>
      <c r="G17" s="149">
        <v>0</v>
      </c>
      <c r="H17" s="149">
        <v>150</v>
      </c>
      <c r="I17" s="149" t="s">
        <v>50</v>
      </c>
      <c r="J17" s="149" t="s">
        <v>51</v>
      </c>
      <c r="K17" s="149" t="s">
        <v>50</v>
      </c>
      <c r="L17" s="149" t="s">
        <v>50</v>
      </c>
      <c r="M17" s="148">
        <f t="shared" si="3"/>
        <v>150</v>
      </c>
      <c r="N17" s="150">
        <f t="shared" si="5"/>
        <v>0.16</v>
      </c>
    </row>
    <row r="18" spans="1:14" ht="14">
      <c r="A18" s="146">
        <f t="shared" si="4"/>
        <v>42894</v>
      </c>
      <c r="B18" s="147">
        <v>624.38</v>
      </c>
      <c r="C18" s="147">
        <v>15.08</v>
      </c>
      <c r="D18" s="148">
        <f t="shared" si="1"/>
        <v>4.5999999999999996</v>
      </c>
      <c r="E18" s="148">
        <v>2</v>
      </c>
      <c r="F18" s="156">
        <f t="shared" si="2"/>
        <v>15.136558078315234</v>
      </c>
      <c r="G18" s="149">
        <v>0</v>
      </c>
      <c r="H18" s="149">
        <v>50</v>
      </c>
      <c r="I18" s="149" t="s">
        <v>50</v>
      </c>
      <c r="J18" s="149" t="s">
        <v>51</v>
      </c>
      <c r="K18" s="149" t="s">
        <v>50</v>
      </c>
      <c r="L18" s="149" t="s">
        <v>50</v>
      </c>
      <c r="M18" s="148">
        <f t="shared" si="3"/>
        <v>50</v>
      </c>
      <c r="N18" s="150">
        <f t="shared" si="5"/>
        <v>-0.09</v>
      </c>
    </row>
    <row r="19" spans="1:14" ht="14">
      <c r="A19" s="146">
        <f t="shared" si="4"/>
        <v>42895</v>
      </c>
      <c r="B19" s="147">
        <v>624.28</v>
      </c>
      <c r="C19" s="147">
        <v>14.87</v>
      </c>
      <c r="D19" s="148">
        <f t="shared" si="1"/>
        <v>4.3899999999999988</v>
      </c>
      <c r="E19" s="148">
        <v>0</v>
      </c>
      <c r="F19" s="156">
        <f t="shared" si="2"/>
        <v>14.445541296479099</v>
      </c>
      <c r="G19" s="149">
        <v>0</v>
      </c>
      <c r="H19" s="149">
        <v>50</v>
      </c>
      <c r="I19" s="149" t="s">
        <v>50</v>
      </c>
      <c r="J19" s="149" t="s">
        <v>51</v>
      </c>
      <c r="K19" s="149" t="s">
        <v>50</v>
      </c>
      <c r="L19" s="149" t="s">
        <v>50</v>
      </c>
      <c r="M19" s="148">
        <f t="shared" si="3"/>
        <v>50</v>
      </c>
      <c r="N19" s="150">
        <f t="shared" si="5"/>
        <v>-0.09</v>
      </c>
    </row>
    <row r="20" spans="1:14" ht="14">
      <c r="A20" s="146">
        <f t="shared" si="4"/>
        <v>42896</v>
      </c>
      <c r="B20" s="147">
        <v>624.25</v>
      </c>
      <c r="C20" s="147">
        <v>14.61</v>
      </c>
      <c r="D20" s="148">
        <f t="shared" si="1"/>
        <v>4.129999999999999</v>
      </c>
      <c r="E20" s="148">
        <v>50</v>
      </c>
      <c r="F20" s="156">
        <f t="shared" si="2"/>
        <v>13.589996709443891</v>
      </c>
      <c r="G20" s="149">
        <v>0</v>
      </c>
      <c r="H20" s="149">
        <v>0</v>
      </c>
      <c r="I20" s="149" t="s">
        <v>50</v>
      </c>
      <c r="J20" s="149" t="s">
        <v>51</v>
      </c>
      <c r="K20" s="149" t="s">
        <v>50</v>
      </c>
      <c r="L20" s="149" t="s">
        <v>50</v>
      </c>
      <c r="M20" s="148">
        <f t="shared" si="3"/>
        <v>0</v>
      </c>
      <c r="N20" s="150">
        <f t="shared" si="5"/>
        <v>-0.26</v>
      </c>
    </row>
    <row r="21" spans="1:14" ht="14">
      <c r="A21" s="146">
        <f t="shared" si="4"/>
        <v>42897</v>
      </c>
      <c r="B21" s="147">
        <v>624.1</v>
      </c>
      <c r="C21" s="147">
        <v>14.49</v>
      </c>
      <c r="D21" s="148">
        <f t="shared" si="1"/>
        <v>4.01</v>
      </c>
      <c r="E21" s="148">
        <v>2</v>
      </c>
      <c r="F21" s="156">
        <f t="shared" si="2"/>
        <v>13.195129976966106</v>
      </c>
      <c r="G21" s="149">
        <v>0</v>
      </c>
      <c r="H21" s="149">
        <v>100</v>
      </c>
      <c r="I21" s="149" t="s">
        <v>50</v>
      </c>
      <c r="J21" s="149" t="s">
        <v>51</v>
      </c>
      <c r="K21" s="149" t="s">
        <v>50</v>
      </c>
      <c r="L21" s="149" t="s">
        <v>50</v>
      </c>
      <c r="M21" s="148">
        <f t="shared" si="3"/>
        <v>100</v>
      </c>
      <c r="N21" s="150">
        <f t="shared" si="5"/>
        <v>0.12</v>
      </c>
    </row>
    <row r="22" spans="1:14" ht="14">
      <c r="A22" s="146">
        <f t="shared" si="4"/>
        <v>42898</v>
      </c>
      <c r="B22" s="147">
        <v>624</v>
      </c>
      <c r="C22" s="147">
        <v>14.28</v>
      </c>
      <c r="D22" s="148">
        <f t="shared" si="1"/>
        <v>3.7999999999999989</v>
      </c>
      <c r="E22" s="148">
        <v>2</v>
      </c>
      <c r="F22" s="156">
        <f t="shared" si="2"/>
        <v>12.504113195129973</v>
      </c>
      <c r="G22" s="149">
        <v>0</v>
      </c>
      <c r="H22" s="149">
        <v>100</v>
      </c>
      <c r="I22" s="149" t="s">
        <v>50</v>
      </c>
      <c r="J22" s="149" t="s">
        <v>51</v>
      </c>
      <c r="K22" s="149" t="s">
        <v>50</v>
      </c>
      <c r="L22" s="149" t="s">
        <v>50</v>
      </c>
      <c r="M22" s="148">
        <f t="shared" si="3"/>
        <v>100</v>
      </c>
      <c r="N22" s="150">
        <f t="shared" si="5"/>
        <v>0.03</v>
      </c>
    </row>
    <row r="23" spans="1:14" ht="14">
      <c r="A23" s="146">
        <f t="shared" si="4"/>
        <v>42899</v>
      </c>
      <c r="B23" s="147">
        <v>623.9</v>
      </c>
      <c r="C23" s="147">
        <v>14.07</v>
      </c>
      <c r="D23" s="148">
        <f t="shared" si="1"/>
        <v>3.59</v>
      </c>
      <c r="E23" s="148">
        <v>10</v>
      </c>
      <c r="F23" s="156">
        <f t="shared" si="2"/>
        <v>11.813096413293845</v>
      </c>
      <c r="G23" s="149">
        <v>0</v>
      </c>
      <c r="H23" s="149">
        <v>100</v>
      </c>
      <c r="I23" s="149" t="s">
        <v>50</v>
      </c>
      <c r="J23" s="149" t="s">
        <v>51</v>
      </c>
      <c r="K23" s="149" t="s">
        <v>50</v>
      </c>
      <c r="L23" s="149" t="s">
        <v>50</v>
      </c>
      <c r="M23" s="148">
        <f t="shared" si="3"/>
        <v>100</v>
      </c>
      <c r="N23" s="150">
        <f t="shared" si="5"/>
        <v>0.03</v>
      </c>
    </row>
    <row r="24" spans="1:14" ht="14">
      <c r="A24" s="146">
        <f t="shared" si="4"/>
        <v>42900</v>
      </c>
      <c r="B24" s="147">
        <v>623.79999999999995</v>
      </c>
      <c r="C24" s="147">
        <v>13.86</v>
      </c>
      <c r="D24" s="148">
        <f t="shared" si="1"/>
        <v>3.379999999999999</v>
      </c>
      <c r="E24" s="148">
        <v>4</v>
      </c>
      <c r="F24" s="156">
        <f t="shared" si="2"/>
        <v>11.122079631457712</v>
      </c>
      <c r="G24" s="149">
        <v>0</v>
      </c>
      <c r="H24" s="149">
        <v>100</v>
      </c>
      <c r="I24" s="149" t="s">
        <v>50</v>
      </c>
      <c r="J24" s="149" t="s">
        <v>51</v>
      </c>
      <c r="K24" s="149" t="s">
        <v>50</v>
      </c>
      <c r="L24" s="149" t="s">
        <v>50</v>
      </c>
      <c r="M24" s="148">
        <f t="shared" si="3"/>
        <v>100</v>
      </c>
      <c r="N24" s="150">
        <f t="shared" si="5"/>
        <v>0.03</v>
      </c>
    </row>
    <row r="25" spans="1:14" ht="14">
      <c r="A25" s="146">
        <f t="shared" si="4"/>
        <v>42901</v>
      </c>
      <c r="B25" s="147">
        <v>623.75</v>
      </c>
      <c r="C25" s="147">
        <v>13.76</v>
      </c>
      <c r="D25" s="148">
        <f t="shared" si="1"/>
        <v>3.2799999999999994</v>
      </c>
      <c r="E25" s="148">
        <v>5</v>
      </c>
      <c r="F25" s="156">
        <f t="shared" si="2"/>
        <v>10.793024021059557</v>
      </c>
      <c r="G25" s="149">
        <v>0</v>
      </c>
      <c r="H25" s="149">
        <v>0</v>
      </c>
      <c r="I25" s="149" t="s">
        <v>50</v>
      </c>
      <c r="J25" s="149" t="s">
        <v>51</v>
      </c>
      <c r="K25" s="149" t="s">
        <v>50</v>
      </c>
      <c r="L25" s="149" t="s">
        <v>50</v>
      </c>
      <c r="M25" s="148">
        <f t="shared" si="3"/>
        <v>0</v>
      </c>
      <c r="N25" s="150">
        <f t="shared" si="5"/>
        <v>-0.1</v>
      </c>
    </row>
    <row r="26" spans="1:14" ht="14">
      <c r="A26" s="146">
        <f t="shared" si="4"/>
        <v>42902</v>
      </c>
      <c r="B26" s="147">
        <v>623.72</v>
      </c>
      <c r="C26" s="147">
        <v>13.69</v>
      </c>
      <c r="D26" s="148">
        <f t="shared" si="1"/>
        <v>3.2099999999999991</v>
      </c>
      <c r="E26" s="148">
        <v>0</v>
      </c>
      <c r="F26" s="156">
        <f t="shared" si="2"/>
        <v>10.562685093780846</v>
      </c>
      <c r="G26" s="149">
        <v>0</v>
      </c>
      <c r="H26" s="149">
        <v>0</v>
      </c>
      <c r="I26" s="149" t="s">
        <v>50</v>
      </c>
      <c r="J26" s="149" t="s">
        <v>51</v>
      </c>
      <c r="K26" s="149" t="s">
        <v>50</v>
      </c>
      <c r="L26" s="149" t="s">
        <v>50</v>
      </c>
      <c r="M26" s="148">
        <f t="shared" si="3"/>
        <v>0</v>
      </c>
      <c r="N26" s="150">
        <f t="shared" si="5"/>
        <v>-7.0000000000000007E-2</v>
      </c>
    </row>
    <row r="27" spans="1:14" ht="14">
      <c r="A27" s="146">
        <f t="shared" si="4"/>
        <v>42903</v>
      </c>
      <c r="B27" s="147">
        <v>623.69000000000005</v>
      </c>
      <c r="C27" s="147">
        <v>13.63</v>
      </c>
      <c r="D27" s="148">
        <f t="shared" si="1"/>
        <v>3.1500000000000004</v>
      </c>
      <c r="E27" s="148">
        <v>0</v>
      </c>
      <c r="F27" s="156">
        <f t="shared" si="2"/>
        <v>10.365251727541956</v>
      </c>
      <c r="G27" s="149">
        <v>0</v>
      </c>
      <c r="H27" s="149">
        <v>0</v>
      </c>
      <c r="I27" s="149" t="s">
        <v>50</v>
      </c>
      <c r="J27" s="149" t="s">
        <v>51</v>
      </c>
      <c r="K27" s="149" t="s">
        <v>50</v>
      </c>
      <c r="L27" s="149" t="s">
        <v>50</v>
      </c>
      <c r="M27" s="148">
        <f t="shared" si="3"/>
        <v>0</v>
      </c>
      <c r="N27" s="150">
        <f t="shared" si="5"/>
        <v>-0.06</v>
      </c>
    </row>
    <row r="28" spans="1:14" ht="14">
      <c r="A28" s="146">
        <f t="shared" si="4"/>
        <v>42904</v>
      </c>
      <c r="B28" s="147">
        <v>623.66</v>
      </c>
      <c r="C28" s="147">
        <v>13.57</v>
      </c>
      <c r="D28" s="148">
        <f t="shared" si="1"/>
        <v>3.09</v>
      </c>
      <c r="E28" s="148">
        <v>0</v>
      </c>
      <c r="F28" s="156">
        <f t="shared" si="2"/>
        <v>10.167818361303059</v>
      </c>
      <c r="G28" s="149">
        <v>0</v>
      </c>
      <c r="H28" s="149">
        <v>0</v>
      </c>
      <c r="I28" s="149" t="s">
        <v>50</v>
      </c>
      <c r="J28" s="149" t="s">
        <v>51</v>
      </c>
      <c r="K28" s="149" t="s">
        <v>50</v>
      </c>
      <c r="L28" s="149" t="s">
        <v>50</v>
      </c>
      <c r="M28" s="148">
        <f t="shared" si="3"/>
        <v>0</v>
      </c>
      <c r="N28" s="150">
        <f t="shared" si="5"/>
        <v>-0.06</v>
      </c>
    </row>
    <row r="29" spans="1:14" ht="14">
      <c r="A29" s="146">
        <f t="shared" si="4"/>
        <v>42905</v>
      </c>
      <c r="B29" s="147">
        <v>623.63</v>
      </c>
      <c r="C29" s="147">
        <v>13.51</v>
      </c>
      <c r="D29" s="148">
        <f t="shared" si="1"/>
        <v>3.0299999999999994</v>
      </c>
      <c r="E29" s="148">
        <v>0</v>
      </c>
      <c r="F29" s="156">
        <f t="shared" si="2"/>
        <v>9.9703849950641636</v>
      </c>
      <c r="G29" s="149">
        <v>0</v>
      </c>
      <c r="H29" s="149">
        <v>0</v>
      </c>
      <c r="I29" s="149" t="s">
        <v>50</v>
      </c>
      <c r="J29" s="149" t="s">
        <v>51</v>
      </c>
      <c r="K29" s="149" t="s">
        <v>50</v>
      </c>
      <c r="L29" s="149" t="s">
        <v>50</v>
      </c>
      <c r="M29" s="148">
        <f t="shared" si="3"/>
        <v>0</v>
      </c>
      <c r="N29" s="150">
        <f t="shared" si="5"/>
        <v>-0.06</v>
      </c>
    </row>
    <row r="30" spans="1:14" ht="14">
      <c r="A30" s="146">
        <f t="shared" si="4"/>
        <v>42906</v>
      </c>
      <c r="B30" s="147">
        <v>623.5</v>
      </c>
      <c r="C30" s="147">
        <v>13.23</v>
      </c>
      <c r="D30" s="148">
        <f t="shared" si="1"/>
        <v>2.75</v>
      </c>
      <c r="E30" s="148">
        <v>0</v>
      </c>
      <c r="F30" s="156">
        <f t="shared" si="2"/>
        <v>9.0490292859493255</v>
      </c>
      <c r="G30" s="149">
        <v>0</v>
      </c>
      <c r="H30" s="149">
        <v>100</v>
      </c>
      <c r="I30" s="149" t="s">
        <v>50</v>
      </c>
      <c r="J30" s="149" t="s">
        <v>51</v>
      </c>
      <c r="K30" s="149" t="s">
        <v>50</v>
      </c>
      <c r="L30" s="149" t="s">
        <v>50</v>
      </c>
      <c r="M30" s="148">
        <f t="shared" si="3"/>
        <v>100</v>
      </c>
      <c r="N30" s="150">
        <f t="shared" si="5"/>
        <v>-0.04</v>
      </c>
    </row>
    <row r="31" spans="1:14" ht="14">
      <c r="A31" s="146">
        <f t="shared" si="4"/>
        <v>42907</v>
      </c>
      <c r="B31" s="147">
        <v>623.29999999999995</v>
      </c>
      <c r="C31" s="147">
        <v>12.81</v>
      </c>
      <c r="D31" s="148">
        <f t="shared" si="1"/>
        <v>2.33</v>
      </c>
      <c r="E31" s="148">
        <v>0</v>
      </c>
      <c r="F31" s="156">
        <f t="shared" si="2"/>
        <v>7.6669957222770648</v>
      </c>
      <c r="G31" s="149">
        <v>0</v>
      </c>
      <c r="H31" s="149">
        <v>150</v>
      </c>
      <c r="I31" s="149" t="s">
        <v>50</v>
      </c>
      <c r="J31" s="149" t="s">
        <v>51</v>
      </c>
      <c r="K31" s="149" t="s">
        <v>50</v>
      </c>
      <c r="L31" s="149" t="s">
        <v>50</v>
      </c>
      <c r="M31" s="148">
        <f t="shared" si="3"/>
        <v>150</v>
      </c>
      <c r="N31" s="150">
        <v>0</v>
      </c>
    </row>
    <row r="32" spans="1:14" ht="14">
      <c r="A32" s="146">
        <f t="shared" si="4"/>
        <v>42908</v>
      </c>
      <c r="B32" s="147">
        <v>623.39</v>
      </c>
      <c r="C32" s="147">
        <v>13</v>
      </c>
      <c r="D32" s="148">
        <f t="shared" si="1"/>
        <v>2.5199999999999996</v>
      </c>
      <c r="E32" s="148">
        <v>7</v>
      </c>
      <c r="F32" s="156">
        <f t="shared" si="2"/>
        <v>8.2922013820335625</v>
      </c>
      <c r="G32" s="149">
        <v>0</v>
      </c>
      <c r="H32" s="149">
        <v>0</v>
      </c>
      <c r="I32" s="149" t="s">
        <v>50</v>
      </c>
      <c r="J32" s="149" t="s">
        <v>51</v>
      </c>
      <c r="K32" s="149" t="s">
        <v>50</v>
      </c>
      <c r="L32" s="149" t="s">
        <v>50</v>
      </c>
      <c r="M32" s="148">
        <f t="shared" si="3"/>
        <v>0</v>
      </c>
      <c r="N32" s="150">
        <f t="shared" si="5"/>
        <v>0.19</v>
      </c>
    </row>
    <row r="33" spans="1:14" ht="14">
      <c r="A33" s="146">
        <f t="shared" si="4"/>
        <v>42909</v>
      </c>
      <c r="B33" s="147">
        <v>623.39</v>
      </c>
      <c r="C33" s="147">
        <v>13</v>
      </c>
      <c r="D33" s="148">
        <f t="shared" si="1"/>
        <v>2.5199999999999996</v>
      </c>
      <c r="E33" s="148">
        <v>12</v>
      </c>
      <c r="F33" s="156">
        <f t="shared" si="2"/>
        <v>8.2922013820335625</v>
      </c>
      <c r="G33" s="149">
        <v>0</v>
      </c>
      <c r="H33" s="149">
        <v>0</v>
      </c>
      <c r="I33" s="149" t="s">
        <v>50</v>
      </c>
      <c r="J33" s="149" t="s">
        <v>51</v>
      </c>
      <c r="K33" s="149" t="s">
        <v>50</v>
      </c>
      <c r="L33" s="149" t="s">
        <v>50</v>
      </c>
      <c r="M33" s="148">
        <f t="shared" si="3"/>
        <v>0</v>
      </c>
      <c r="N33" s="150">
        <v>0</v>
      </c>
    </row>
    <row r="34" spans="1:14" ht="14">
      <c r="A34" s="146">
        <f t="shared" si="4"/>
        <v>42910</v>
      </c>
      <c r="B34" s="147">
        <v>623.4</v>
      </c>
      <c r="C34" s="147">
        <v>13.02</v>
      </c>
      <c r="D34" s="148">
        <f t="shared" si="1"/>
        <v>2.5399999999999991</v>
      </c>
      <c r="E34" s="148">
        <v>12</v>
      </c>
      <c r="F34" s="156">
        <f t="shared" si="2"/>
        <v>8.3580125041131925</v>
      </c>
      <c r="G34" s="149">
        <v>0</v>
      </c>
      <c r="H34" s="149">
        <v>0</v>
      </c>
      <c r="I34" s="149" t="s">
        <v>50</v>
      </c>
      <c r="J34" s="149" t="s">
        <v>51</v>
      </c>
      <c r="K34" s="149" t="s">
        <v>50</v>
      </c>
      <c r="L34" s="149" t="s">
        <v>50</v>
      </c>
      <c r="M34" s="148">
        <f t="shared" si="3"/>
        <v>0</v>
      </c>
      <c r="N34" s="150">
        <v>0</v>
      </c>
    </row>
    <row r="35" spans="1:14" ht="14">
      <c r="A35" s="146">
        <f t="shared" si="4"/>
        <v>42911</v>
      </c>
      <c r="B35" s="147">
        <v>623.54999999999995</v>
      </c>
      <c r="C35" s="147">
        <v>13.34</v>
      </c>
      <c r="D35" s="148">
        <f t="shared" si="1"/>
        <v>2.8599999999999994</v>
      </c>
      <c r="E35" s="148">
        <v>128</v>
      </c>
      <c r="F35" s="156">
        <f t="shared" si="2"/>
        <v>9.410990457387296</v>
      </c>
      <c r="G35" s="149">
        <v>0</v>
      </c>
      <c r="H35" s="149">
        <v>0</v>
      </c>
      <c r="I35" s="149" t="s">
        <v>50</v>
      </c>
      <c r="J35" s="149" t="s">
        <v>51</v>
      </c>
      <c r="K35" s="149" t="s">
        <v>50</v>
      </c>
      <c r="L35" s="149" t="s">
        <v>50</v>
      </c>
      <c r="M35" s="148">
        <f t="shared" si="3"/>
        <v>0</v>
      </c>
      <c r="N35" s="150">
        <f t="shared" si="5"/>
        <v>0.32</v>
      </c>
    </row>
    <row r="36" spans="1:14" ht="14">
      <c r="A36" s="146">
        <f t="shared" si="4"/>
        <v>42912</v>
      </c>
      <c r="B36" s="147">
        <v>623.77</v>
      </c>
      <c r="C36" s="147">
        <v>13.8</v>
      </c>
      <c r="D36" s="148">
        <f t="shared" si="1"/>
        <v>3.3200000000000003</v>
      </c>
      <c r="E36" s="148">
        <v>82</v>
      </c>
      <c r="F36" s="156">
        <f t="shared" si="2"/>
        <v>10.924646265218822</v>
      </c>
      <c r="G36" s="149">
        <v>0</v>
      </c>
      <c r="H36" s="149">
        <v>0</v>
      </c>
      <c r="I36" s="149" t="s">
        <v>50</v>
      </c>
      <c r="J36" s="149" t="s">
        <v>51</v>
      </c>
      <c r="K36" s="149" t="s">
        <v>50</v>
      </c>
      <c r="L36" s="149" t="s">
        <v>50</v>
      </c>
      <c r="M36" s="148">
        <f t="shared" si="3"/>
        <v>0</v>
      </c>
      <c r="N36" s="150">
        <f t="shared" si="5"/>
        <v>0.46</v>
      </c>
    </row>
    <row r="37" spans="1:14" ht="14">
      <c r="A37" s="146">
        <f t="shared" si="4"/>
        <v>42913</v>
      </c>
      <c r="B37" s="147">
        <v>623.85</v>
      </c>
      <c r="C37" s="147">
        <v>13.97</v>
      </c>
      <c r="D37" s="148">
        <f t="shared" si="1"/>
        <v>3.49</v>
      </c>
      <c r="E37" s="148">
        <v>64</v>
      </c>
      <c r="F37" s="156">
        <f t="shared" si="2"/>
        <v>11.48404080289569</v>
      </c>
      <c r="G37" s="149">
        <v>0</v>
      </c>
      <c r="H37" s="149">
        <v>0</v>
      </c>
      <c r="I37" s="149" t="s">
        <v>50</v>
      </c>
      <c r="J37" s="149" t="s">
        <v>51</v>
      </c>
      <c r="K37" s="149" t="s">
        <v>50</v>
      </c>
      <c r="L37" s="149" t="s">
        <v>50</v>
      </c>
      <c r="M37" s="148">
        <f t="shared" si="3"/>
        <v>0</v>
      </c>
      <c r="N37" s="150">
        <f t="shared" si="5"/>
        <v>0.17</v>
      </c>
    </row>
    <row r="38" spans="1:14" ht="14">
      <c r="A38" s="146">
        <f t="shared" si="4"/>
        <v>42914</v>
      </c>
      <c r="B38" s="147">
        <v>624.20000000000005</v>
      </c>
      <c r="C38" s="147">
        <v>14.7</v>
      </c>
      <c r="D38" s="148">
        <f t="shared" si="1"/>
        <v>4.2199999999999989</v>
      </c>
      <c r="E38" s="148">
        <v>75</v>
      </c>
      <c r="F38" s="156">
        <f t="shared" si="2"/>
        <v>13.886146758802234</v>
      </c>
      <c r="G38" s="149">
        <v>0</v>
      </c>
      <c r="H38" s="149">
        <v>0</v>
      </c>
      <c r="I38" s="149" t="s">
        <v>50</v>
      </c>
      <c r="J38" s="149" t="s">
        <v>51</v>
      </c>
      <c r="K38" s="149" t="s">
        <v>50</v>
      </c>
      <c r="L38" s="149" t="s">
        <v>50</v>
      </c>
      <c r="M38" s="148">
        <f t="shared" si="3"/>
        <v>0</v>
      </c>
      <c r="N38" s="150">
        <f t="shared" si="5"/>
        <v>0.73</v>
      </c>
    </row>
    <row r="39" spans="1:14" ht="14">
      <c r="A39" s="146">
        <f t="shared" si="4"/>
        <v>42915</v>
      </c>
      <c r="B39" s="147">
        <v>624.41999999999996</v>
      </c>
      <c r="C39" s="147">
        <v>15.17</v>
      </c>
      <c r="D39" s="148">
        <f t="shared" si="1"/>
        <v>4.6899999999999995</v>
      </c>
      <c r="E39" s="148">
        <v>75</v>
      </c>
      <c r="F39" s="156">
        <f t="shared" si="2"/>
        <v>15.432708127673575</v>
      </c>
      <c r="G39" s="149">
        <v>0</v>
      </c>
      <c r="H39" s="149">
        <v>0</v>
      </c>
      <c r="I39" s="149" t="s">
        <v>50</v>
      </c>
      <c r="J39" s="149" t="s">
        <v>51</v>
      </c>
      <c r="K39" s="149" t="s">
        <v>50</v>
      </c>
      <c r="L39" s="149" t="s">
        <v>50</v>
      </c>
      <c r="M39" s="148">
        <f t="shared" si="3"/>
        <v>0</v>
      </c>
      <c r="N39" s="150">
        <f t="shared" si="5"/>
        <v>0.47</v>
      </c>
    </row>
    <row r="40" spans="1:14" ht="14">
      <c r="A40" s="146">
        <f t="shared" si="4"/>
        <v>42916</v>
      </c>
      <c r="B40" s="147">
        <v>625.12</v>
      </c>
      <c r="C40" s="147">
        <v>16.71</v>
      </c>
      <c r="D40" s="148">
        <f t="shared" si="1"/>
        <v>6.23</v>
      </c>
      <c r="E40" s="148">
        <v>120</v>
      </c>
      <c r="F40" s="156">
        <f t="shared" si="2"/>
        <v>20.5001645278052</v>
      </c>
      <c r="G40" s="149">
        <v>0</v>
      </c>
      <c r="H40" s="149">
        <v>0</v>
      </c>
      <c r="I40" s="149" t="s">
        <v>50</v>
      </c>
      <c r="J40" s="149" t="s">
        <v>51</v>
      </c>
      <c r="K40" s="149" t="s">
        <v>50</v>
      </c>
      <c r="L40" s="149" t="s">
        <v>50</v>
      </c>
      <c r="M40" s="148">
        <f t="shared" si="3"/>
        <v>0</v>
      </c>
      <c r="N40" s="150">
        <f t="shared" si="5"/>
        <v>1.54</v>
      </c>
    </row>
    <row r="41" spans="1:14" ht="14">
      <c r="A41" s="146">
        <f t="shared" si="4"/>
        <v>42917</v>
      </c>
      <c r="B41" s="147">
        <v>625.5</v>
      </c>
      <c r="C41" s="147">
        <v>17.62</v>
      </c>
      <c r="D41" s="148">
        <f t="shared" si="1"/>
        <v>7.1400000000000006</v>
      </c>
      <c r="E41" s="148">
        <v>50</v>
      </c>
      <c r="F41" s="156">
        <f t="shared" si="2"/>
        <v>23.49457058242843</v>
      </c>
      <c r="G41" s="149">
        <v>0</v>
      </c>
      <c r="H41" s="149">
        <v>0</v>
      </c>
      <c r="I41" s="149" t="s">
        <v>50</v>
      </c>
      <c r="J41" s="149" t="s">
        <v>51</v>
      </c>
      <c r="K41" s="149" t="s">
        <v>50</v>
      </c>
      <c r="L41" s="149" t="s">
        <v>50</v>
      </c>
      <c r="M41" s="148">
        <f t="shared" si="3"/>
        <v>0</v>
      </c>
      <c r="N41" s="150">
        <f t="shared" si="5"/>
        <v>0.91</v>
      </c>
    </row>
    <row r="42" spans="1:14" ht="14">
      <c r="A42" s="146">
        <f t="shared" si="4"/>
        <v>42918</v>
      </c>
      <c r="B42" s="147">
        <v>625.70000000000005</v>
      </c>
      <c r="C42" s="147">
        <v>18.100000000000001</v>
      </c>
      <c r="D42" s="148">
        <f t="shared" si="1"/>
        <v>7.620000000000001</v>
      </c>
      <c r="E42" s="148">
        <v>50</v>
      </c>
      <c r="F42" s="156">
        <f t="shared" si="2"/>
        <v>25.074037512339586</v>
      </c>
      <c r="G42" s="149">
        <v>0</v>
      </c>
      <c r="H42" s="149">
        <v>0</v>
      </c>
      <c r="I42" s="149" t="s">
        <v>50</v>
      </c>
      <c r="J42" s="149" t="s">
        <v>51</v>
      </c>
      <c r="K42" s="149" t="s">
        <v>50</v>
      </c>
      <c r="L42" s="149" t="s">
        <v>50</v>
      </c>
      <c r="M42" s="148">
        <f t="shared" si="3"/>
        <v>0</v>
      </c>
      <c r="N42" s="150">
        <f t="shared" si="5"/>
        <v>0.48</v>
      </c>
    </row>
    <row r="43" spans="1:14" ht="14">
      <c r="A43" s="146">
        <f t="shared" si="4"/>
        <v>42919</v>
      </c>
      <c r="B43" s="147">
        <v>625.79999999999995</v>
      </c>
      <c r="C43" s="147">
        <v>18.34</v>
      </c>
      <c r="D43" s="148">
        <f t="shared" si="1"/>
        <v>7.8599999999999994</v>
      </c>
      <c r="E43" s="148">
        <v>20</v>
      </c>
      <c r="F43" s="156">
        <f t="shared" si="2"/>
        <v>25.863770977295157</v>
      </c>
      <c r="G43" s="149">
        <v>0</v>
      </c>
      <c r="H43" s="149">
        <v>0</v>
      </c>
      <c r="I43" s="149" t="s">
        <v>50</v>
      </c>
      <c r="J43" s="149" t="s">
        <v>51</v>
      </c>
      <c r="K43" s="149" t="s">
        <v>50</v>
      </c>
      <c r="L43" s="149" t="s">
        <v>50</v>
      </c>
      <c r="M43" s="148">
        <f t="shared" si="3"/>
        <v>0</v>
      </c>
      <c r="N43" s="150">
        <f t="shared" si="5"/>
        <v>0.24</v>
      </c>
    </row>
    <row r="44" spans="1:14" ht="14">
      <c r="A44" s="146">
        <f t="shared" si="4"/>
        <v>42920</v>
      </c>
      <c r="B44" s="147">
        <v>626.08000000000004</v>
      </c>
      <c r="C44" s="147">
        <v>19</v>
      </c>
      <c r="D44" s="148">
        <f t="shared" si="1"/>
        <v>8.52</v>
      </c>
      <c r="E44" s="148">
        <v>19</v>
      </c>
      <c r="F44" s="156">
        <f t="shared" si="2"/>
        <v>28.035538005923001</v>
      </c>
      <c r="G44" s="149">
        <v>0</v>
      </c>
      <c r="H44" s="149">
        <v>0</v>
      </c>
      <c r="I44" s="149" t="s">
        <v>50</v>
      </c>
      <c r="J44" s="149" t="s">
        <v>51</v>
      </c>
      <c r="K44" s="149" t="s">
        <v>50</v>
      </c>
      <c r="L44" s="149" t="s">
        <v>50</v>
      </c>
      <c r="M44" s="148">
        <f t="shared" si="3"/>
        <v>0</v>
      </c>
      <c r="N44" s="150">
        <f t="shared" si="5"/>
        <v>0.66</v>
      </c>
    </row>
    <row r="45" spans="1:14" ht="14">
      <c r="A45" s="146">
        <f t="shared" si="4"/>
        <v>42921</v>
      </c>
      <c r="B45" s="147">
        <v>626.26</v>
      </c>
      <c r="C45" s="147">
        <v>19.43</v>
      </c>
      <c r="D45" s="148">
        <f t="shared" si="1"/>
        <v>8.9499999999999993</v>
      </c>
      <c r="E45" s="148">
        <v>41</v>
      </c>
      <c r="F45" s="156">
        <f t="shared" si="2"/>
        <v>29.450477130635072</v>
      </c>
      <c r="G45" s="149">
        <v>0</v>
      </c>
      <c r="H45" s="149">
        <v>0</v>
      </c>
      <c r="I45" s="149" t="s">
        <v>50</v>
      </c>
      <c r="J45" s="149" t="s">
        <v>51</v>
      </c>
      <c r="K45" s="149" t="s">
        <v>50</v>
      </c>
      <c r="L45" s="149" t="s">
        <v>50</v>
      </c>
      <c r="M45" s="148">
        <f t="shared" si="3"/>
        <v>0</v>
      </c>
      <c r="N45" s="150">
        <f t="shared" si="5"/>
        <v>0.43</v>
      </c>
    </row>
    <row r="46" spans="1:14" ht="14">
      <c r="A46" s="146">
        <f t="shared" si="4"/>
        <v>42922</v>
      </c>
      <c r="B46" s="147">
        <v>626.34</v>
      </c>
      <c r="C46" s="147">
        <v>19.62</v>
      </c>
      <c r="D46" s="148">
        <f t="shared" si="1"/>
        <v>9.14</v>
      </c>
      <c r="E46" s="148">
        <v>23</v>
      </c>
      <c r="F46" s="156">
        <f t="shared" si="2"/>
        <v>30.075682790391578</v>
      </c>
      <c r="G46" s="149">
        <v>0</v>
      </c>
      <c r="H46" s="149">
        <v>0</v>
      </c>
      <c r="I46" s="149" t="s">
        <v>50</v>
      </c>
      <c r="J46" s="149" t="s">
        <v>51</v>
      </c>
      <c r="K46" s="149" t="s">
        <v>50</v>
      </c>
      <c r="L46" s="149" t="s">
        <v>50</v>
      </c>
      <c r="M46" s="148">
        <f t="shared" si="3"/>
        <v>0</v>
      </c>
      <c r="N46" s="150">
        <f t="shared" si="5"/>
        <v>0.19</v>
      </c>
    </row>
    <row r="47" spans="1:14" ht="14">
      <c r="A47" s="146">
        <f t="shared" si="4"/>
        <v>42923</v>
      </c>
      <c r="B47" s="147">
        <v>626.41999999999996</v>
      </c>
      <c r="C47" s="147">
        <v>19.809999999999999</v>
      </c>
      <c r="D47" s="148">
        <f t="shared" si="1"/>
        <v>9.3299999999999983</v>
      </c>
      <c r="E47" s="148">
        <v>25</v>
      </c>
      <c r="F47" s="156">
        <f t="shared" si="2"/>
        <v>30.700888450148067</v>
      </c>
      <c r="G47" s="149">
        <v>0</v>
      </c>
      <c r="H47" s="149">
        <v>0</v>
      </c>
      <c r="I47" s="149" t="s">
        <v>50</v>
      </c>
      <c r="J47" s="149" t="s">
        <v>51</v>
      </c>
      <c r="K47" s="149" t="s">
        <v>50</v>
      </c>
      <c r="L47" s="149" t="s">
        <v>50</v>
      </c>
      <c r="M47" s="148">
        <f t="shared" si="3"/>
        <v>0</v>
      </c>
      <c r="N47" s="150">
        <f t="shared" si="5"/>
        <v>0.19</v>
      </c>
    </row>
    <row r="48" spans="1:14" ht="14">
      <c r="A48" s="146">
        <f t="shared" si="4"/>
        <v>42924</v>
      </c>
      <c r="B48" s="147">
        <v>626.55999999999995</v>
      </c>
      <c r="C48" s="147">
        <v>20.149999999999999</v>
      </c>
      <c r="D48" s="148">
        <f t="shared" si="1"/>
        <v>9.6699999999999982</v>
      </c>
      <c r="E48" s="148">
        <v>26</v>
      </c>
      <c r="F48" s="156">
        <f t="shared" si="2"/>
        <v>31.819677525501806</v>
      </c>
      <c r="G48" s="149">
        <v>0</v>
      </c>
      <c r="H48" s="149">
        <v>0</v>
      </c>
      <c r="I48" s="149" t="s">
        <v>50</v>
      </c>
      <c r="J48" s="149" t="s">
        <v>51</v>
      </c>
      <c r="K48" s="149" t="s">
        <v>50</v>
      </c>
      <c r="L48" s="149" t="s">
        <v>50</v>
      </c>
      <c r="M48" s="148">
        <f t="shared" si="3"/>
        <v>0</v>
      </c>
      <c r="N48" s="150">
        <f t="shared" si="5"/>
        <v>0.34</v>
      </c>
    </row>
    <row r="49" spans="1:14" ht="14">
      <c r="A49" s="146">
        <f t="shared" si="4"/>
        <v>42925</v>
      </c>
      <c r="B49" s="147">
        <v>626.62</v>
      </c>
      <c r="C49" s="147">
        <v>20.29</v>
      </c>
      <c r="D49" s="148">
        <f t="shared" si="1"/>
        <v>9.8099999999999987</v>
      </c>
      <c r="E49" s="148">
        <v>3</v>
      </c>
      <c r="F49" s="156">
        <f t="shared" si="2"/>
        <v>32.28035538005922</v>
      </c>
      <c r="G49" s="149">
        <v>0</v>
      </c>
      <c r="H49" s="149">
        <v>0</v>
      </c>
      <c r="I49" s="149" t="s">
        <v>50</v>
      </c>
      <c r="J49" s="149" t="s">
        <v>51</v>
      </c>
      <c r="K49" s="149" t="s">
        <v>50</v>
      </c>
      <c r="L49" s="149" t="s">
        <v>50</v>
      </c>
      <c r="M49" s="148">
        <f t="shared" si="3"/>
        <v>0</v>
      </c>
      <c r="N49" s="150">
        <f t="shared" si="5"/>
        <v>0.14000000000000001</v>
      </c>
    </row>
    <row r="50" spans="1:14" ht="14">
      <c r="A50" s="146">
        <f t="shared" si="4"/>
        <v>42926</v>
      </c>
      <c r="B50" s="147">
        <v>626.64</v>
      </c>
      <c r="C50" s="147">
        <v>20.34</v>
      </c>
      <c r="D50" s="148">
        <f t="shared" si="1"/>
        <v>9.86</v>
      </c>
      <c r="E50" s="148">
        <v>0</v>
      </c>
      <c r="F50" s="156">
        <f t="shared" si="2"/>
        <v>32.444883185258306</v>
      </c>
      <c r="G50" s="149">
        <v>0</v>
      </c>
      <c r="H50" s="149">
        <v>0</v>
      </c>
      <c r="I50" s="149" t="s">
        <v>50</v>
      </c>
      <c r="J50" s="149" t="s">
        <v>51</v>
      </c>
      <c r="K50" s="149" t="s">
        <v>50</v>
      </c>
      <c r="L50" s="149" t="s">
        <v>50</v>
      </c>
      <c r="M50" s="148">
        <f t="shared" si="3"/>
        <v>0</v>
      </c>
      <c r="N50" s="150">
        <f t="shared" si="5"/>
        <v>0.05</v>
      </c>
    </row>
    <row r="51" spans="1:14" ht="14">
      <c r="A51" s="146">
        <f t="shared" si="4"/>
        <v>42927</v>
      </c>
      <c r="B51" s="147">
        <v>626.70000000000005</v>
      </c>
      <c r="C51" s="147">
        <v>20.48</v>
      </c>
      <c r="D51" s="148">
        <f t="shared" si="1"/>
        <v>10</v>
      </c>
      <c r="E51" s="148">
        <v>12</v>
      </c>
      <c r="F51" s="156">
        <f t="shared" si="2"/>
        <v>32.90556103981573</v>
      </c>
      <c r="G51" s="149">
        <v>0</v>
      </c>
      <c r="H51" s="149">
        <v>0</v>
      </c>
      <c r="I51" s="149" t="s">
        <v>50</v>
      </c>
      <c r="J51" s="149" t="s">
        <v>51</v>
      </c>
      <c r="K51" s="149" t="s">
        <v>50</v>
      </c>
      <c r="L51" s="149" t="s">
        <v>50</v>
      </c>
      <c r="M51" s="148">
        <f t="shared" si="3"/>
        <v>0</v>
      </c>
      <c r="N51" s="150">
        <f t="shared" si="5"/>
        <v>0.14000000000000001</v>
      </c>
    </row>
    <row r="52" spans="1:14" ht="14">
      <c r="A52" s="146">
        <f t="shared" si="4"/>
        <v>42928</v>
      </c>
      <c r="B52" s="147">
        <v>626.75</v>
      </c>
      <c r="C52" s="147">
        <v>20.6</v>
      </c>
      <c r="D52" s="148">
        <f t="shared" si="1"/>
        <v>10.120000000000001</v>
      </c>
      <c r="E52" s="148">
        <v>18</v>
      </c>
      <c r="F52" s="156">
        <f t="shared" si="2"/>
        <v>33.300427772293524</v>
      </c>
      <c r="G52" s="149">
        <v>0</v>
      </c>
      <c r="H52" s="149">
        <v>0</v>
      </c>
      <c r="I52" s="149" t="s">
        <v>50</v>
      </c>
      <c r="J52" s="149" t="s">
        <v>51</v>
      </c>
      <c r="K52" s="149" t="s">
        <v>50</v>
      </c>
      <c r="L52" s="149" t="s">
        <v>50</v>
      </c>
      <c r="M52" s="148">
        <f t="shared" si="3"/>
        <v>0</v>
      </c>
      <c r="N52" s="150">
        <f t="shared" si="5"/>
        <v>0.12</v>
      </c>
    </row>
    <row r="53" spans="1:14" ht="14">
      <c r="A53" s="146">
        <f t="shared" si="4"/>
        <v>42929</v>
      </c>
      <c r="B53" s="147">
        <v>626.79999999999995</v>
      </c>
      <c r="C53" s="147">
        <v>20.72</v>
      </c>
      <c r="D53" s="148">
        <f t="shared" si="1"/>
        <v>10.239999999999998</v>
      </c>
      <c r="E53" s="148">
        <v>18</v>
      </c>
      <c r="F53" s="156">
        <f t="shared" si="2"/>
        <v>33.695294504771297</v>
      </c>
      <c r="G53" s="149">
        <v>0</v>
      </c>
      <c r="H53" s="149">
        <v>0</v>
      </c>
      <c r="I53" s="149" t="s">
        <v>50</v>
      </c>
      <c r="J53" s="149" t="s">
        <v>51</v>
      </c>
      <c r="K53" s="149" t="s">
        <v>50</v>
      </c>
      <c r="L53" s="149" t="s">
        <v>50</v>
      </c>
      <c r="M53" s="148">
        <f t="shared" si="3"/>
        <v>0</v>
      </c>
      <c r="N53" s="150">
        <f t="shared" si="5"/>
        <v>0.12</v>
      </c>
    </row>
    <row r="54" spans="1:14" ht="14">
      <c r="A54" s="146">
        <f t="shared" si="4"/>
        <v>42930</v>
      </c>
      <c r="B54" s="147">
        <v>628.5</v>
      </c>
      <c r="C54" s="147">
        <v>24.93</v>
      </c>
      <c r="D54" s="148">
        <f t="shared" si="1"/>
        <v>14.45</v>
      </c>
      <c r="E54" s="148">
        <v>224</v>
      </c>
      <c r="F54" s="156">
        <f t="shared" si="2"/>
        <v>47.548535702533727</v>
      </c>
      <c r="G54" s="149">
        <v>0</v>
      </c>
      <c r="H54" s="149">
        <v>0</v>
      </c>
      <c r="I54" s="149" t="s">
        <v>50</v>
      </c>
      <c r="J54" s="149" t="s">
        <v>51</v>
      </c>
      <c r="K54" s="149" t="s">
        <v>50</v>
      </c>
      <c r="L54" s="149" t="s">
        <v>50</v>
      </c>
      <c r="M54" s="148">
        <f t="shared" si="3"/>
        <v>0</v>
      </c>
      <c r="N54" s="150">
        <f t="shared" si="5"/>
        <v>4.21</v>
      </c>
    </row>
    <row r="55" spans="1:14" ht="14">
      <c r="A55" s="146">
        <f t="shared" si="4"/>
        <v>42931</v>
      </c>
      <c r="B55" s="147">
        <v>629.79999999999995</v>
      </c>
      <c r="C55" s="147">
        <v>28.37</v>
      </c>
      <c r="D55" s="148">
        <f t="shared" si="1"/>
        <v>17.89</v>
      </c>
      <c r="E55" s="148">
        <v>132</v>
      </c>
      <c r="F55" s="156">
        <f t="shared" si="2"/>
        <v>58.868048700230332</v>
      </c>
      <c r="G55" s="149">
        <v>0</v>
      </c>
      <c r="H55" s="149">
        <v>0</v>
      </c>
      <c r="I55" s="149" t="s">
        <v>50</v>
      </c>
      <c r="J55" s="149" t="s">
        <v>51</v>
      </c>
      <c r="K55" s="149" t="s">
        <v>50</v>
      </c>
      <c r="L55" s="149" t="s">
        <v>50</v>
      </c>
      <c r="M55" s="148">
        <f t="shared" si="3"/>
        <v>0</v>
      </c>
      <c r="N55" s="150">
        <f t="shared" si="5"/>
        <v>3.44</v>
      </c>
    </row>
    <row r="56" spans="1:14" ht="14">
      <c r="A56" s="146">
        <f t="shared" si="4"/>
        <v>42932</v>
      </c>
      <c r="B56" s="147">
        <v>630.95000000000005</v>
      </c>
      <c r="C56" s="147">
        <v>31.42</v>
      </c>
      <c r="D56" s="148">
        <f t="shared" si="1"/>
        <v>20.94</v>
      </c>
      <c r="E56" s="148">
        <v>108</v>
      </c>
      <c r="F56" s="156">
        <f t="shared" si="2"/>
        <v>68.904244817374135</v>
      </c>
      <c r="G56" s="149">
        <v>0</v>
      </c>
      <c r="H56" s="149">
        <v>0</v>
      </c>
      <c r="I56" s="149" t="s">
        <v>50</v>
      </c>
      <c r="J56" s="149" t="s">
        <v>51</v>
      </c>
      <c r="K56" s="149" t="s">
        <v>50</v>
      </c>
      <c r="L56" s="149" t="s">
        <v>50</v>
      </c>
      <c r="M56" s="148">
        <f t="shared" si="3"/>
        <v>0</v>
      </c>
      <c r="N56" s="150">
        <f t="shared" si="5"/>
        <v>3.05</v>
      </c>
    </row>
    <row r="57" spans="1:14" ht="14">
      <c r="A57" s="146">
        <f t="shared" si="4"/>
        <v>42933</v>
      </c>
      <c r="B57" s="147">
        <v>631.54999999999995</v>
      </c>
      <c r="C57" s="147">
        <v>33.19</v>
      </c>
      <c r="D57" s="148">
        <f t="shared" si="1"/>
        <v>22.709999999999997</v>
      </c>
      <c r="E57" s="148">
        <v>81</v>
      </c>
      <c r="F57" s="156">
        <f t="shared" si="2"/>
        <v>74.728529121421502</v>
      </c>
      <c r="G57" s="149">
        <v>0</v>
      </c>
      <c r="H57" s="149">
        <v>0</v>
      </c>
      <c r="I57" s="149" t="s">
        <v>50</v>
      </c>
      <c r="J57" s="149" t="s">
        <v>51</v>
      </c>
      <c r="K57" s="149" t="s">
        <v>50</v>
      </c>
      <c r="L57" s="149" t="s">
        <v>50</v>
      </c>
      <c r="M57" s="148">
        <f t="shared" si="3"/>
        <v>0</v>
      </c>
      <c r="N57" s="150">
        <f t="shared" si="5"/>
        <v>1.77</v>
      </c>
    </row>
    <row r="58" spans="1:14" ht="14">
      <c r="A58" s="146">
        <f t="shared" si="4"/>
        <v>42934</v>
      </c>
      <c r="B58" s="147">
        <v>632.32000000000005</v>
      </c>
      <c r="C58" s="147">
        <v>35.520000000000003</v>
      </c>
      <c r="D58" s="148">
        <f t="shared" si="1"/>
        <v>25.040000000000003</v>
      </c>
      <c r="E58" s="148">
        <v>80</v>
      </c>
      <c r="F58" s="156">
        <f t="shared" si="2"/>
        <v>82.395524843698595</v>
      </c>
      <c r="G58" s="149">
        <v>0</v>
      </c>
      <c r="H58" s="149">
        <v>0</v>
      </c>
      <c r="I58" s="149" t="s">
        <v>50</v>
      </c>
      <c r="J58" s="149" t="s">
        <v>51</v>
      </c>
      <c r="K58" s="149" t="s">
        <v>50</v>
      </c>
      <c r="L58" s="149" t="s">
        <v>50</v>
      </c>
      <c r="M58" s="148">
        <f t="shared" si="3"/>
        <v>0</v>
      </c>
      <c r="N58" s="150">
        <f t="shared" si="5"/>
        <v>2.33</v>
      </c>
    </row>
    <row r="59" spans="1:14" ht="14">
      <c r="A59" s="146">
        <f t="shared" si="4"/>
        <v>42935</v>
      </c>
      <c r="B59" s="147">
        <v>633</v>
      </c>
      <c r="C59" s="147">
        <v>37.64</v>
      </c>
      <c r="D59" s="148">
        <f t="shared" si="1"/>
        <v>27.16</v>
      </c>
      <c r="E59" s="148">
        <v>103</v>
      </c>
      <c r="F59" s="156">
        <f t="shared" si="2"/>
        <v>89.37150378413952</v>
      </c>
      <c r="G59" s="149">
        <v>561</v>
      </c>
      <c r="H59" s="149">
        <v>0</v>
      </c>
      <c r="I59" s="149" t="s">
        <v>50</v>
      </c>
      <c r="J59" s="149" t="s">
        <v>51</v>
      </c>
      <c r="K59" s="149" t="s">
        <v>50</v>
      </c>
      <c r="L59" s="149" t="s">
        <v>50</v>
      </c>
      <c r="M59" s="148">
        <f t="shared" si="3"/>
        <v>561</v>
      </c>
      <c r="N59" s="150">
        <f t="shared" si="5"/>
        <v>3.49</v>
      </c>
    </row>
    <row r="60" spans="1:14" ht="14">
      <c r="A60" s="146">
        <f t="shared" si="4"/>
        <v>42936</v>
      </c>
      <c r="B60" s="147">
        <v>633.05999999999995</v>
      </c>
      <c r="C60" s="147">
        <v>37.83</v>
      </c>
      <c r="D60" s="148">
        <f t="shared" si="1"/>
        <v>27.349999999999998</v>
      </c>
      <c r="E60" s="148">
        <v>55</v>
      </c>
      <c r="F60" s="156">
        <f t="shared" si="2"/>
        <v>89.996709443896009</v>
      </c>
      <c r="G60" s="149">
        <v>561</v>
      </c>
      <c r="H60" s="149">
        <v>0</v>
      </c>
      <c r="I60" s="149" t="s">
        <v>50</v>
      </c>
      <c r="J60" s="149" t="s">
        <v>51</v>
      </c>
      <c r="K60" s="149" t="s">
        <v>50</v>
      </c>
      <c r="L60" s="149" t="s">
        <v>50</v>
      </c>
      <c r="M60" s="148">
        <f t="shared" si="3"/>
        <v>561</v>
      </c>
      <c r="N60" s="150">
        <f t="shared" si="5"/>
        <v>1.56</v>
      </c>
    </row>
    <row r="61" spans="1:14" ht="14">
      <c r="A61" s="146">
        <f t="shared" si="4"/>
        <v>42937</v>
      </c>
      <c r="B61" s="147">
        <v>633.07000000000005</v>
      </c>
      <c r="C61" s="147">
        <v>37.86</v>
      </c>
      <c r="D61" s="148">
        <f t="shared" si="1"/>
        <v>27.38</v>
      </c>
      <c r="E61" s="148">
        <v>118</v>
      </c>
      <c r="F61" s="156">
        <f t="shared" si="2"/>
        <v>90.095426127015472</v>
      </c>
      <c r="G61" s="149">
        <v>4139</v>
      </c>
      <c r="H61" s="149">
        <v>0</v>
      </c>
      <c r="I61" s="149" t="s">
        <v>50</v>
      </c>
      <c r="J61" s="149" t="s">
        <v>51</v>
      </c>
      <c r="K61" s="149" t="s">
        <v>50</v>
      </c>
      <c r="L61" s="149" t="s">
        <v>50</v>
      </c>
      <c r="M61" s="148">
        <f t="shared" si="3"/>
        <v>4139</v>
      </c>
      <c r="N61" s="150">
        <f t="shared" si="5"/>
        <v>10.16</v>
      </c>
    </row>
    <row r="62" spans="1:14" ht="14">
      <c r="A62" s="146">
        <f t="shared" si="4"/>
        <v>42938</v>
      </c>
      <c r="B62" s="147">
        <v>632.37</v>
      </c>
      <c r="C62" s="147">
        <v>35.67</v>
      </c>
      <c r="D62" s="148">
        <f t="shared" si="1"/>
        <v>25.19</v>
      </c>
      <c r="E62" s="148">
        <v>104</v>
      </c>
      <c r="F62" s="156">
        <f t="shared" si="2"/>
        <v>82.889108259295824</v>
      </c>
      <c r="G62" s="149">
        <v>4593</v>
      </c>
      <c r="H62" s="149">
        <v>0</v>
      </c>
      <c r="I62" s="149" t="s">
        <v>50</v>
      </c>
      <c r="J62" s="149" t="s">
        <v>51</v>
      </c>
      <c r="K62" s="149" t="s">
        <v>50</v>
      </c>
      <c r="L62" s="149" t="s">
        <v>50</v>
      </c>
      <c r="M62" s="148">
        <f t="shared" si="3"/>
        <v>4593</v>
      </c>
      <c r="N62" s="150">
        <f t="shared" si="5"/>
        <v>9.0500000000000007</v>
      </c>
    </row>
    <row r="63" spans="1:14" ht="14">
      <c r="A63" s="146">
        <f t="shared" si="4"/>
        <v>42939</v>
      </c>
      <c r="B63" s="147">
        <v>632.12</v>
      </c>
      <c r="C63" s="147">
        <v>34.909999999999997</v>
      </c>
      <c r="D63" s="148">
        <f t="shared" si="1"/>
        <v>24.429999999999996</v>
      </c>
      <c r="E63" s="148">
        <v>136</v>
      </c>
      <c r="F63" s="156">
        <f t="shared" si="2"/>
        <v>80.388285620269812</v>
      </c>
      <c r="G63" s="149">
        <v>0</v>
      </c>
      <c r="H63" s="149">
        <v>0</v>
      </c>
      <c r="I63" s="149" t="s">
        <v>50</v>
      </c>
      <c r="J63" s="149" t="s">
        <v>51</v>
      </c>
      <c r="K63" s="149" t="s">
        <v>50</v>
      </c>
      <c r="L63" s="149" t="s">
        <v>50</v>
      </c>
      <c r="M63" s="148">
        <f t="shared" si="3"/>
        <v>0</v>
      </c>
      <c r="N63" s="150">
        <f t="shared" si="5"/>
        <v>-0.76</v>
      </c>
    </row>
    <row r="64" spans="1:14" ht="14">
      <c r="A64" s="146">
        <f t="shared" si="4"/>
        <v>42940</v>
      </c>
      <c r="B64" s="147">
        <v>632.80999999999995</v>
      </c>
      <c r="C64" s="147">
        <v>37.049999999999997</v>
      </c>
      <c r="D64" s="148">
        <f t="shared" si="1"/>
        <v>26.569999999999997</v>
      </c>
      <c r="E64" s="148">
        <v>53</v>
      </c>
      <c r="F64" s="156">
        <f t="shared" si="2"/>
        <v>87.430075682790374</v>
      </c>
      <c r="G64" s="149">
        <v>0</v>
      </c>
      <c r="H64" s="149">
        <v>0</v>
      </c>
      <c r="I64" s="149" t="s">
        <v>50</v>
      </c>
      <c r="J64" s="149" t="s">
        <v>51</v>
      </c>
      <c r="K64" s="149" t="s">
        <v>50</v>
      </c>
      <c r="L64" s="149" t="s">
        <v>50</v>
      </c>
      <c r="M64" s="148">
        <f t="shared" si="3"/>
        <v>0</v>
      </c>
      <c r="N64" s="150">
        <f t="shared" si="5"/>
        <v>2.14</v>
      </c>
    </row>
    <row r="65" spans="1:14" ht="14">
      <c r="A65" s="146">
        <f t="shared" si="4"/>
        <v>42941</v>
      </c>
      <c r="B65" s="147">
        <v>632.79999999999995</v>
      </c>
      <c r="C65" s="147">
        <v>37.020000000000003</v>
      </c>
      <c r="D65" s="148">
        <f t="shared" si="1"/>
        <v>26.540000000000003</v>
      </c>
      <c r="E65" s="148">
        <v>46</v>
      </c>
      <c r="F65" s="156">
        <f t="shared" si="2"/>
        <v>87.331358999670954</v>
      </c>
      <c r="G65" s="149">
        <v>561</v>
      </c>
      <c r="H65" s="149">
        <v>0</v>
      </c>
      <c r="I65" s="149" t="s">
        <v>50</v>
      </c>
      <c r="J65" s="149" t="s">
        <v>51</v>
      </c>
      <c r="K65" s="149" t="s">
        <v>50</v>
      </c>
      <c r="L65" s="149" t="s">
        <v>50</v>
      </c>
      <c r="M65" s="148">
        <f t="shared" si="3"/>
        <v>561</v>
      </c>
      <c r="N65" s="150">
        <f t="shared" si="5"/>
        <v>1.34</v>
      </c>
    </row>
    <row r="66" spans="1:14" ht="14">
      <c r="A66" s="146">
        <f t="shared" si="4"/>
        <v>42942</v>
      </c>
      <c r="B66" s="147">
        <v>632.70000000000005</v>
      </c>
      <c r="C66" s="147">
        <v>36.700000000000003</v>
      </c>
      <c r="D66" s="148">
        <f t="shared" si="1"/>
        <v>26.220000000000002</v>
      </c>
      <c r="E66" s="148">
        <v>40</v>
      </c>
      <c r="F66" s="156">
        <f t="shared" si="2"/>
        <v>86.278381046396845</v>
      </c>
      <c r="G66" s="149">
        <v>412</v>
      </c>
      <c r="H66" s="149">
        <v>0</v>
      </c>
      <c r="I66" s="149" t="s">
        <v>50</v>
      </c>
      <c r="J66" s="149" t="s">
        <v>51</v>
      </c>
      <c r="K66" s="149" t="s">
        <v>50</v>
      </c>
      <c r="L66" s="149" t="s">
        <v>50</v>
      </c>
      <c r="M66" s="148">
        <f t="shared" si="3"/>
        <v>412</v>
      </c>
      <c r="N66" s="150">
        <f t="shared" si="5"/>
        <v>0.69</v>
      </c>
    </row>
    <row r="67" spans="1:14" ht="14">
      <c r="A67" s="146">
        <f t="shared" si="4"/>
        <v>42943</v>
      </c>
      <c r="B67" s="147">
        <v>632.6</v>
      </c>
      <c r="C67" s="147">
        <v>36.39</v>
      </c>
      <c r="D67" s="148">
        <f t="shared" si="1"/>
        <v>25.91</v>
      </c>
      <c r="E67" s="148">
        <v>20</v>
      </c>
      <c r="F67" s="156">
        <f t="shared" si="2"/>
        <v>85.258308654162548</v>
      </c>
      <c r="G67" s="149">
        <v>275</v>
      </c>
      <c r="H67" s="149">
        <v>0</v>
      </c>
      <c r="I67" s="149" t="s">
        <v>50</v>
      </c>
      <c r="J67" s="149" t="s">
        <v>51</v>
      </c>
      <c r="K67" s="149" t="s">
        <v>50</v>
      </c>
      <c r="L67" s="149" t="s">
        <v>50</v>
      </c>
      <c r="M67" s="148">
        <f t="shared" si="3"/>
        <v>275</v>
      </c>
      <c r="N67" s="150">
        <f t="shared" si="5"/>
        <v>0.36</v>
      </c>
    </row>
    <row r="68" spans="1:14" ht="14">
      <c r="A68" s="146">
        <f t="shared" si="4"/>
        <v>42944</v>
      </c>
      <c r="B68" s="147">
        <v>632.79999999999995</v>
      </c>
      <c r="C68" s="147">
        <v>37.020000000000003</v>
      </c>
      <c r="D68" s="148">
        <f t="shared" si="1"/>
        <v>26.540000000000003</v>
      </c>
      <c r="E68" s="148">
        <v>75</v>
      </c>
      <c r="F68" s="156">
        <f t="shared" si="2"/>
        <v>87.331358999670954</v>
      </c>
      <c r="G68" s="149">
        <v>275</v>
      </c>
      <c r="H68" s="149">
        <v>0</v>
      </c>
      <c r="I68" s="149" t="s">
        <v>50</v>
      </c>
      <c r="J68" s="149" t="s">
        <v>51</v>
      </c>
      <c r="K68" s="149" t="s">
        <v>50</v>
      </c>
      <c r="L68" s="149" t="s">
        <v>50</v>
      </c>
      <c r="M68" s="148">
        <f t="shared" si="3"/>
        <v>275</v>
      </c>
      <c r="N68" s="150">
        <f t="shared" si="5"/>
        <v>1.3</v>
      </c>
    </row>
    <row r="69" spans="1:14" ht="14">
      <c r="A69" s="146">
        <f t="shared" si="4"/>
        <v>42945</v>
      </c>
      <c r="B69" s="147">
        <v>632.79999999999995</v>
      </c>
      <c r="C69" s="147">
        <v>37.020000000000003</v>
      </c>
      <c r="D69" s="148">
        <f t="shared" si="1"/>
        <v>26.540000000000003</v>
      </c>
      <c r="E69" s="148">
        <v>50</v>
      </c>
      <c r="F69" s="156">
        <f t="shared" si="2"/>
        <v>87.331358999670954</v>
      </c>
      <c r="G69" s="149">
        <v>1123</v>
      </c>
      <c r="H69" s="149">
        <v>0</v>
      </c>
      <c r="I69" s="149" t="s">
        <v>50</v>
      </c>
      <c r="J69" s="149" t="s">
        <v>51</v>
      </c>
      <c r="K69" s="149" t="s">
        <v>50</v>
      </c>
      <c r="L69" s="149" t="s">
        <v>50</v>
      </c>
      <c r="M69" s="148">
        <f t="shared" si="3"/>
        <v>1123</v>
      </c>
      <c r="N69" s="150">
        <f t="shared" si="5"/>
        <v>2.75</v>
      </c>
    </row>
    <row r="70" spans="1:14" ht="14">
      <c r="A70" s="146">
        <f t="shared" si="4"/>
        <v>42946</v>
      </c>
      <c r="B70" s="147">
        <v>632.6</v>
      </c>
      <c r="C70" s="147">
        <v>36.39</v>
      </c>
      <c r="D70" s="148">
        <f t="shared" si="1"/>
        <v>25.91</v>
      </c>
      <c r="E70" s="148">
        <v>22</v>
      </c>
      <c r="F70" s="156">
        <f t="shared" si="2"/>
        <v>85.258308654162548</v>
      </c>
      <c r="G70" s="149">
        <v>224</v>
      </c>
      <c r="H70" s="149">
        <v>0</v>
      </c>
      <c r="I70" s="149" t="s">
        <v>50</v>
      </c>
      <c r="J70" s="149" t="s">
        <v>51</v>
      </c>
      <c r="K70" s="149" t="s">
        <v>50</v>
      </c>
      <c r="L70" s="149" t="s">
        <v>50</v>
      </c>
      <c r="M70" s="148">
        <f t="shared" si="3"/>
        <v>224</v>
      </c>
      <c r="N70" s="150">
        <f t="shared" si="5"/>
        <v>-0.08</v>
      </c>
    </row>
    <row r="71" spans="1:14" ht="14">
      <c r="A71" s="146">
        <f t="shared" si="4"/>
        <v>42947</v>
      </c>
      <c r="B71" s="147">
        <v>632.65</v>
      </c>
      <c r="C71" s="147">
        <v>36.549999999999997</v>
      </c>
      <c r="D71" s="148">
        <f t="shared" si="1"/>
        <v>26.069999999999997</v>
      </c>
      <c r="E71" s="148">
        <v>10</v>
      </c>
      <c r="F71" s="156">
        <f t="shared" si="2"/>
        <v>85.784797630799588</v>
      </c>
      <c r="G71" s="149">
        <v>0</v>
      </c>
      <c r="H71" s="149">
        <v>0</v>
      </c>
      <c r="I71" s="149" t="s">
        <v>50</v>
      </c>
      <c r="J71" s="149" t="s">
        <v>51</v>
      </c>
      <c r="K71" s="149" t="s">
        <v>50</v>
      </c>
      <c r="L71" s="149" t="s">
        <v>50</v>
      </c>
      <c r="M71" s="148">
        <f t="shared" si="3"/>
        <v>0</v>
      </c>
      <c r="N71" s="150">
        <f t="shared" si="5"/>
        <v>0.16</v>
      </c>
    </row>
    <row r="72" spans="1:14" ht="14">
      <c r="A72" s="146">
        <f t="shared" si="4"/>
        <v>42948</v>
      </c>
      <c r="B72" s="147">
        <v>632.71</v>
      </c>
      <c r="C72" s="147">
        <v>36.74</v>
      </c>
      <c r="D72" s="148">
        <f t="shared" si="1"/>
        <v>26.26</v>
      </c>
      <c r="E72" s="148">
        <v>14</v>
      </c>
      <c r="F72" s="156">
        <f t="shared" si="2"/>
        <v>86.410003290556105</v>
      </c>
      <c r="G72" s="149">
        <v>0</v>
      </c>
      <c r="H72" s="149">
        <v>0</v>
      </c>
      <c r="I72" s="149" t="s">
        <v>50</v>
      </c>
      <c r="J72" s="149" t="s">
        <v>51</v>
      </c>
      <c r="K72" s="149" t="s">
        <v>50</v>
      </c>
      <c r="L72" s="149" t="s">
        <v>50</v>
      </c>
      <c r="M72" s="148">
        <f t="shared" si="3"/>
        <v>0</v>
      </c>
      <c r="N72" s="150">
        <f t="shared" si="5"/>
        <v>0.19</v>
      </c>
    </row>
    <row r="73" spans="1:14" ht="14">
      <c r="A73" s="146">
        <f t="shared" si="4"/>
        <v>42949</v>
      </c>
      <c r="B73" s="251">
        <v>632.76</v>
      </c>
      <c r="C73" s="147">
        <v>36.9</v>
      </c>
      <c r="D73" s="148">
        <f t="shared" si="1"/>
        <v>26.419999999999998</v>
      </c>
      <c r="E73" s="148">
        <v>9</v>
      </c>
      <c r="F73" s="156">
        <f t="shared" si="2"/>
        <v>86.936492267193145</v>
      </c>
      <c r="G73" s="149">
        <v>0</v>
      </c>
      <c r="H73" s="149">
        <v>0</v>
      </c>
      <c r="I73" s="149" t="s">
        <v>50</v>
      </c>
      <c r="J73" s="149" t="s">
        <v>51</v>
      </c>
      <c r="K73" s="149" t="s">
        <v>50</v>
      </c>
      <c r="L73" s="149" t="s">
        <v>50</v>
      </c>
      <c r="M73" s="148">
        <f t="shared" si="3"/>
        <v>0</v>
      </c>
      <c r="N73" s="150">
        <f t="shared" si="5"/>
        <v>0.16</v>
      </c>
    </row>
    <row r="74" spans="1:14" ht="14">
      <c r="A74" s="146">
        <f t="shared" si="4"/>
        <v>42950</v>
      </c>
      <c r="B74" s="147">
        <v>632.79999999999995</v>
      </c>
      <c r="C74" s="147">
        <v>37.020000000000003</v>
      </c>
      <c r="D74" s="148">
        <f t="shared" si="1"/>
        <v>26.540000000000003</v>
      </c>
      <c r="E74" s="148">
        <v>11</v>
      </c>
      <c r="F74" s="156">
        <f t="shared" si="2"/>
        <v>87.331358999670954</v>
      </c>
      <c r="G74" s="149">
        <v>0</v>
      </c>
      <c r="H74" s="149">
        <v>0</v>
      </c>
      <c r="I74" s="149" t="s">
        <v>50</v>
      </c>
      <c r="J74" s="149" t="s">
        <v>51</v>
      </c>
      <c r="K74" s="149" t="s">
        <v>50</v>
      </c>
      <c r="L74" s="149" t="s">
        <v>50</v>
      </c>
      <c r="M74" s="148">
        <f t="shared" si="3"/>
        <v>0</v>
      </c>
      <c r="N74" s="150">
        <f t="shared" si="5"/>
        <v>0.12</v>
      </c>
    </row>
    <row r="75" spans="1:14" ht="14">
      <c r="A75" s="146">
        <f t="shared" si="4"/>
        <v>42951</v>
      </c>
      <c r="B75" s="147">
        <v>632.86</v>
      </c>
      <c r="C75" s="147">
        <v>37.21</v>
      </c>
      <c r="D75" s="148">
        <f t="shared" si="1"/>
        <v>26.73</v>
      </c>
      <c r="E75" s="148">
        <v>23</v>
      </c>
      <c r="F75" s="156">
        <f t="shared" si="2"/>
        <v>87.956564659427443</v>
      </c>
      <c r="G75" s="149">
        <v>0</v>
      </c>
      <c r="H75" s="149">
        <v>0</v>
      </c>
      <c r="I75" s="149" t="s">
        <v>50</v>
      </c>
      <c r="J75" s="149" t="s">
        <v>51</v>
      </c>
      <c r="K75" s="149" t="s">
        <v>50</v>
      </c>
      <c r="L75" s="149" t="s">
        <v>50</v>
      </c>
      <c r="M75" s="148">
        <f t="shared" si="3"/>
        <v>0</v>
      </c>
      <c r="N75" s="150">
        <f t="shared" si="5"/>
        <v>0.19</v>
      </c>
    </row>
    <row r="76" spans="1:14" ht="14">
      <c r="A76" s="146">
        <f t="shared" si="4"/>
        <v>42952</v>
      </c>
      <c r="B76" s="147">
        <v>632.9</v>
      </c>
      <c r="C76" s="147">
        <v>37.33</v>
      </c>
      <c r="D76" s="148">
        <f t="shared" ref="D76:D139" si="6">C76-10.48</f>
        <v>26.849999999999998</v>
      </c>
      <c r="E76" s="148">
        <v>7</v>
      </c>
      <c r="F76" s="156">
        <f t="shared" ref="F76:F139" si="7">D76/30.39*100</f>
        <v>88.351431391905223</v>
      </c>
      <c r="G76" s="149">
        <v>0</v>
      </c>
      <c r="H76" s="149">
        <v>0</v>
      </c>
      <c r="I76" s="149" t="s">
        <v>50</v>
      </c>
      <c r="J76" s="149" t="s">
        <v>51</v>
      </c>
      <c r="K76" s="149" t="s">
        <v>50</v>
      </c>
      <c r="L76" s="149" t="s">
        <v>50</v>
      </c>
      <c r="M76" s="148">
        <f t="shared" ref="M76:M139" si="8">G76+H76</f>
        <v>0</v>
      </c>
      <c r="N76" s="150">
        <f t="shared" si="5"/>
        <v>0.12</v>
      </c>
    </row>
    <row r="77" spans="1:14" ht="14">
      <c r="A77" s="146">
        <f t="shared" ref="A77:A140" si="9">+A76+1</f>
        <v>42953</v>
      </c>
      <c r="B77" s="147">
        <v>632.91999999999996</v>
      </c>
      <c r="C77" s="147">
        <v>37.4</v>
      </c>
      <c r="D77" s="148">
        <f t="shared" si="6"/>
        <v>26.919999999999998</v>
      </c>
      <c r="E77" s="148">
        <v>3</v>
      </c>
      <c r="F77" s="156">
        <f t="shared" si="7"/>
        <v>88.581770319183946</v>
      </c>
      <c r="G77" s="149">
        <v>0</v>
      </c>
      <c r="H77" s="149">
        <v>0</v>
      </c>
      <c r="I77" s="149" t="s">
        <v>50</v>
      </c>
      <c r="J77" s="149" t="s">
        <v>51</v>
      </c>
      <c r="K77" s="149" t="s">
        <v>50</v>
      </c>
      <c r="L77" s="149" t="s">
        <v>50</v>
      </c>
      <c r="M77" s="148">
        <f t="shared" si="8"/>
        <v>0</v>
      </c>
      <c r="N77" s="150">
        <f t="shared" ref="N77:N140" si="10">ROUND((C77-C76)+(M77*0.002447),2)</f>
        <v>7.0000000000000007E-2</v>
      </c>
    </row>
    <row r="78" spans="1:14" ht="14">
      <c r="A78" s="146">
        <f t="shared" si="9"/>
        <v>42954</v>
      </c>
      <c r="B78" s="147">
        <v>632.92999999999995</v>
      </c>
      <c r="C78" s="147">
        <v>37.43</v>
      </c>
      <c r="D78" s="148">
        <f t="shared" si="6"/>
        <v>26.95</v>
      </c>
      <c r="E78" s="148">
        <v>0</v>
      </c>
      <c r="F78" s="156">
        <f t="shared" si="7"/>
        <v>88.680487002303394</v>
      </c>
      <c r="G78" s="149">
        <v>0</v>
      </c>
      <c r="H78" s="149">
        <v>0</v>
      </c>
      <c r="I78" s="149" t="s">
        <v>50</v>
      </c>
      <c r="J78" s="149" t="s">
        <v>51</v>
      </c>
      <c r="K78" s="149" t="s">
        <v>50</v>
      </c>
      <c r="L78" s="149" t="s">
        <v>50</v>
      </c>
      <c r="M78" s="148">
        <f t="shared" si="8"/>
        <v>0</v>
      </c>
      <c r="N78" s="150">
        <f t="shared" si="10"/>
        <v>0.03</v>
      </c>
    </row>
    <row r="79" spans="1:14" ht="14">
      <c r="A79" s="146">
        <f t="shared" si="9"/>
        <v>42955</v>
      </c>
      <c r="B79" s="147">
        <v>632.94000000000005</v>
      </c>
      <c r="C79" s="147">
        <v>37.46</v>
      </c>
      <c r="D79" s="148">
        <f t="shared" si="6"/>
        <v>26.98</v>
      </c>
      <c r="E79" s="148">
        <v>3</v>
      </c>
      <c r="F79" s="156">
        <f t="shared" si="7"/>
        <v>88.779203685422843</v>
      </c>
      <c r="G79" s="149">
        <v>0</v>
      </c>
      <c r="H79" s="149">
        <v>0</v>
      </c>
      <c r="I79" s="149" t="s">
        <v>50</v>
      </c>
      <c r="J79" s="149" t="s">
        <v>51</v>
      </c>
      <c r="K79" s="149" t="s">
        <v>50</v>
      </c>
      <c r="L79" s="149" t="s">
        <v>50</v>
      </c>
      <c r="M79" s="148">
        <f t="shared" si="8"/>
        <v>0</v>
      </c>
      <c r="N79" s="150">
        <f t="shared" si="10"/>
        <v>0.03</v>
      </c>
    </row>
    <row r="80" spans="1:14" ht="14">
      <c r="A80" s="146">
        <f t="shared" si="9"/>
        <v>42956</v>
      </c>
      <c r="B80" s="147">
        <v>632.95000000000005</v>
      </c>
      <c r="C80" s="147">
        <v>37.49</v>
      </c>
      <c r="D80" s="148">
        <f t="shared" si="6"/>
        <v>27.01</v>
      </c>
      <c r="E80" s="148">
        <v>2</v>
      </c>
      <c r="F80" s="156">
        <f t="shared" si="7"/>
        <v>88.877920368542291</v>
      </c>
      <c r="G80" s="149">
        <v>0</v>
      </c>
      <c r="H80" s="149">
        <v>0</v>
      </c>
      <c r="I80" s="149" t="s">
        <v>50</v>
      </c>
      <c r="J80" s="149" t="s">
        <v>51</v>
      </c>
      <c r="K80" s="149" t="s">
        <v>50</v>
      </c>
      <c r="L80" s="149" t="s">
        <v>50</v>
      </c>
      <c r="M80" s="148">
        <f t="shared" si="8"/>
        <v>0</v>
      </c>
      <c r="N80" s="150">
        <f t="shared" si="10"/>
        <v>0.03</v>
      </c>
    </row>
    <row r="81" spans="1:14" ht="14">
      <c r="A81" s="146">
        <f t="shared" si="9"/>
        <v>42957</v>
      </c>
      <c r="B81" s="147">
        <v>633</v>
      </c>
      <c r="C81" s="147">
        <v>37.64</v>
      </c>
      <c r="D81" s="148">
        <f t="shared" si="6"/>
        <v>27.16</v>
      </c>
      <c r="E81" s="148">
        <v>30</v>
      </c>
      <c r="F81" s="156">
        <f t="shared" si="7"/>
        <v>89.37150378413952</v>
      </c>
      <c r="G81" s="149">
        <v>0</v>
      </c>
      <c r="H81" s="149">
        <v>0</v>
      </c>
      <c r="I81" s="149" t="s">
        <v>50</v>
      </c>
      <c r="J81" s="149" t="s">
        <v>51</v>
      </c>
      <c r="K81" s="149" t="s">
        <v>50</v>
      </c>
      <c r="L81" s="149" t="s">
        <v>50</v>
      </c>
      <c r="M81" s="148">
        <f t="shared" si="8"/>
        <v>0</v>
      </c>
      <c r="N81" s="150">
        <f t="shared" si="10"/>
        <v>0.15</v>
      </c>
    </row>
    <row r="82" spans="1:14" ht="14">
      <c r="A82" s="146">
        <f t="shared" si="9"/>
        <v>42958</v>
      </c>
      <c r="B82" s="147">
        <v>633.03</v>
      </c>
      <c r="C82" s="147">
        <v>37.74</v>
      </c>
      <c r="D82" s="148">
        <f t="shared" si="6"/>
        <v>27.26</v>
      </c>
      <c r="E82" s="148">
        <v>15</v>
      </c>
      <c r="F82" s="156">
        <f t="shared" si="7"/>
        <v>89.700559394537677</v>
      </c>
      <c r="G82" s="149">
        <v>0</v>
      </c>
      <c r="H82" s="149">
        <v>0</v>
      </c>
      <c r="I82" s="149" t="s">
        <v>50</v>
      </c>
      <c r="J82" s="149" t="s">
        <v>51</v>
      </c>
      <c r="K82" s="149" t="s">
        <v>50</v>
      </c>
      <c r="L82" s="149" t="s">
        <v>50</v>
      </c>
      <c r="M82" s="148">
        <f t="shared" si="8"/>
        <v>0</v>
      </c>
      <c r="N82" s="150">
        <f t="shared" si="10"/>
        <v>0.1</v>
      </c>
    </row>
    <row r="83" spans="1:14" ht="14">
      <c r="A83" s="146">
        <f t="shared" si="9"/>
        <v>42959</v>
      </c>
      <c r="B83" s="147">
        <v>633.05999999999995</v>
      </c>
      <c r="C83" s="147">
        <v>37.83</v>
      </c>
      <c r="D83" s="148">
        <f t="shared" si="6"/>
        <v>27.349999999999998</v>
      </c>
      <c r="E83" s="148">
        <v>17</v>
      </c>
      <c r="F83" s="156">
        <f t="shared" si="7"/>
        <v>89.996709443896009</v>
      </c>
      <c r="G83" s="149">
        <v>0</v>
      </c>
      <c r="H83" s="149">
        <v>0</v>
      </c>
      <c r="I83" s="149" t="s">
        <v>50</v>
      </c>
      <c r="J83" s="149" t="s">
        <v>51</v>
      </c>
      <c r="K83" s="149" t="s">
        <v>50</v>
      </c>
      <c r="L83" s="149" t="s">
        <v>50</v>
      </c>
      <c r="M83" s="148">
        <f t="shared" si="8"/>
        <v>0</v>
      </c>
      <c r="N83" s="150">
        <f t="shared" si="10"/>
        <v>0.09</v>
      </c>
    </row>
    <row r="84" spans="1:14" ht="14">
      <c r="A84" s="146">
        <f t="shared" si="9"/>
        <v>42960</v>
      </c>
      <c r="B84" s="147">
        <v>633.1</v>
      </c>
      <c r="C84" s="147">
        <v>37.96</v>
      </c>
      <c r="D84" s="148">
        <f t="shared" si="6"/>
        <v>27.48</v>
      </c>
      <c r="E84" s="148">
        <v>10</v>
      </c>
      <c r="F84" s="156">
        <f t="shared" si="7"/>
        <v>90.424481737413615</v>
      </c>
      <c r="G84" s="149">
        <v>0</v>
      </c>
      <c r="H84" s="149">
        <v>0</v>
      </c>
      <c r="I84" s="149" t="s">
        <v>50</v>
      </c>
      <c r="J84" s="149" t="s">
        <v>51</v>
      </c>
      <c r="K84" s="149" t="s">
        <v>50</v>
      </c>
      <c r="L84" s="149" t="s">
        <v>50</v>
      </c>
      <c r="M84" s="148">
        <f t="shared" si="8"/>
        <v>0</v>
      </c>
      <c r="N84" s="150">
        <f t="shared" si="10"/>
        <v>0.13</v>
      </c>
    </row>
    <row r="85" spans="1:14" ht="14">
      <c r="A85" s="146">
        <f t="shared" si="9"/>
        <v>42961</v>
      </c>
      <c r="B85" s="147">
        <v>633.14</v>
      </c>
      <c r="C85" s="147">
        <v>38.090000000000003</v>
      </c>
      <c r="D85" s="148">
        <f t="shared" si="6"/>
        <v>27.610000000000003</v>
      </c>
      <c r="E85" s="148">
        <v>20</v>
      </c>
      <c r="F85" s="156">
        <f t="shared" si="7"/>
        <v>90.852254030931235</v>
      </c>
      <c r="G85" s="149">
        <v>0</v>
      </c>
      <c r="H85" s="149">
        <v>0</v>
      </c>
      <c r="I85" s="149" t="s">
        <v>50</v>
      </c>
      <c r="J85" s="149" t="s">
        <v>51</v>
      </c>
      <c r="K85" s="149" t="s">
        <v>50</v>
      </c>
      <c r="L85" s="149" t="s">
        <v>50</v>
      </c>
      <c r="M85" s="148">
        <f t="shared" si="8"/>
        <v>0</v>
      </c>
      <c r="N85" s="150">
        <f t="shared" si="10"/>
        <v>0.13</v>
      </c>
    </row>
    <row r="86" spans="1:14" ht="14">
      <c r="A86" s="146">
        <f t="shared" si="9"/>
        <v>42962</v>
      </c>
      <c r="B86" s="147">
        <v>633.19000000000005</v>
      </c>
      <c r="C86" s="147">
        <v>38.25</v>
      </c>
      <c r="D86" s="148">
        <f t="shared" si="6"/>
        <v>27.77</v>
      </c>
      <c r="E86" s="148">
        <v>10</v>
      </c>
      <c r="F86" s="156">
        <f t="shared" si="7"/>
        <v>91.378743007568275</v>
      </c>
      <c r="G86" s="149">
        <v>0</v>
      </c>
      <c r="H86" s="149">
        <v>0</v>
      </c>
      <c r="I86" s="149" t="s">
        <v>50</v>
      </c>
      <c r="J86" s="149" t="s">
        <v>51</v>
      </c>
      <c r="K86" s="149" t="s">
        <v>50</v>
      </c>
      <c r="L86" s="149" t="s">
        <v>50</v>
      </c>
      <c r="M86" s="148">
        <f t="shared" si="8"/>
        <v>0</v>
      </c>
      <c r="N86" s="150">
        <f t="shared" si="10"/>
        <v>0.16</v>
      </c>
    </row>
    <row r="87" spans="1:14" ht="14">
      <c r="A87" s="146">
        <f t="shared" si="9"/>
        <v>42963</v>
      </c>
      <c r="B87" s="147">
        <v>633.21</v>
      </c>
      <c r="C87" s="147">
        <v>38.32</v>
      </c>
      <c r="D87" s="148">
        <f t="shared" si="6"/>
        <v>27.84</v>
      </c>
      <c r="E87" s="148">
        <v>0</v>
      </c>
      <c r="F87" s="156">
        <f t="shared" si="7"/>
        <v>91.609081934846998</v>
      </c>
      <c r="G87" s="149">
        <v>0</v>
      </c>
      <c r="H87" s="149">
        <v>0</v>
      </c>
      <c r="I87" s="149" t="s">
        <v>50</v>
      </c>
      <c r="J87" s="149" t="s">
        <v>51</v>
      </c>
      <c r="K87" s="149" t="s">
        <v>50</v>
      </c>
      <c r="L87" s="149" t="s">
        <v>50</v>
      </c>
      <c r="M87" s="148">
        <f t="shared" si="8"/>
        <v>0</v>
      </c>
      <c r="N87" s="150">
        <f t="shared" si="10"/>
        <v>7.0000000000000007E-2</v>
      </c>
    </row>
    <row r="88" spans="1:14" ht="14">
      <c r="A88" s="146">
        <f t="shared" si="9"/>
        <v>42964</v>
      </c>
      <c r="B88" s="147">
        <v>633.21</v>
      </c>
      <c r="C88" s="147">
        <v>38.42</v>
      </c>
      <c r="D88" s="148">
        <f t="shared" si="6"/>
        <v>27.94</v>
      </c>
      <c r="E88" s="148">
        <v>0</v>
      </c>
      <c r="F88" s="156">
        <f t="shared" si="7"/>
        <v>91.938137545245141</v>
      </c>
      <c r="G88" s="149">
        <v>0</v>
      </c>
      <c r="H88" s="149">
        <v>0</v>
      </c>
      <c r="I88" s="149" t="s">
        <v>50</v>
      </c>
      <c r="J88" s="149" t="s">
        <v>51</v>
      </c>
      <c r="K88" s="149" t="s">
        <v>50</v>
      </c>
      <c r="L88" s="149" t="s">
        <v>50</v>
      </c>
      <c r="M88" s="148">
        <f t="shared" si="8"/>
        <v>0</v>
      </c>
      <c r="N88" s="150">
        <f t="shared" si="10"/>
        <v>0.1</v>
      </c>
    </row>
    <row r="89" spans="1:14" ht="14">
      <c r="A89" s="146">
        <f t="shared" si="9"/>
        <v>42965</v>
      </c>
      <c r="B89" s="147">
        <v>633.26</v>
      </c>
      <c r="C89" s="147">
        <v>38.479999999999997</v>
      </c>
      <c r="D89" s="148">
        <f t="shared" si="6"/>
        <v>27.999999999999996</v>
      </c>
      <c r="E89" s="148">
        <v>0</v>
      </c>
      <c r="F89" s="156">
        <f t="shared" si="7"/>
        <v>92.135570911484038</v>
      </c>
      <c r="G89" s="149">
        <v>0</v>
      </c>
      <c r="H89" s="149">
        <v>0</v>
      </c>
      <c r="I89" s="149" t="s">
        <v>50</v>
      </c>
      <c r="J89" s="149" t="s">
        <v>51</v>
      </c>
      <c r="K89" s="149" t="s">
        <v>50</v>
      </c>
      <c r="L89" s="149" t="s">
        <v>50</v>
      </c>
      <c r="M89" s="148">
        <f t="shared" si="8"/>
        <v>0</v>
      </c>
      <c r="N89" s="150">
        <f t="shared" si="10"/>
        <v>0.06</v>
      </c>
    </row>
    <row r="90" spans="1:14" ht="14">
      <c r="A90" s="146">
        <f t="shared" si="9"/>
        <v>42966</v>
      </c>
      <c r="B90" s="147">
        <v>633.28</v>
      </c>
      <c r="C90" s="147">
        <v>38.549999999999997</v>
      </c>
      <c r="D90" s="148">
        <f t="shared" si="6"/>
        <v>28.069999999999997</v>
      </c>
      <c r="E90" s="148">
        <v>0</v>
      </c>
      <c r="F90" s="156">
        <f t="shared" si="7"/>
        <v>92.365909838762732</v>
      </c>
      <c r="G90" s="149">
        <v>0</v>
      </c>
      <c r="H90" s="149">
        <v>0</v>
      </c>
      <c r="I90" s="149" t="s">
        <v>50</v>
      </c>
      <c r="J90" s="149" t="s">
        <v>51</v>
      </c>
      <c r="K90" s="149" t="s">
        <v>50</v>
      </c>
      <c r="L90" s="149" t="s">
        <v>50</v>
      </c>
      <c r="M90" s="148">
        <f t="shared" si="8"/>
        <v>0</v>
      </c>
      <c r="N90" s="150">
        <f t="shared" si="10"/>
        <v>7.0000000000000007E-2</v>
      </c>
    </row>
    <row r="91" spans="1:14" ht="14">
      <c r="A91" s="146">
        <f t="shared" si="9"/>
        <v>42967</v>
      </c>
      <c r="B91" s="147">
        <v>633.34</v>
      </c>
      <c r="C91" s="147">
        <v>38.74</v>
      </c>
      <c r="D91" s="148">
        <f t="shared" si="6"/>
        <v>28.26</v>
      </c>
      <c r="E91" s="148">
        <v>17</v>
      </c>
      <c r="F91" s="156">
        <f t="shared" si="7"/>
        <v>92.99111549851925</v>
      </c>
      <c r="G91" s="149">
        <v>0</v>
      </c>
      <c r="H91" s="149">
        <v>0</v>
      </c>
      <c r="I91" s="149" t="s">
        <v>50</v>
      </c>
      <c r="J91" s="149" t="s">
        <v>51</v>
      </c>
      <c r="K91" s="149" t="s">
        <v>50</v>
      </c>
      <c r="L91" s="149" t="s">
        <v>50</v>
      </c>
      <c r="M91" s="148">
        <f t="shared" si="8"/>
        <v>0</v>
      </c>
      <c r="N91" s="150">
        <f t="shared" si="10"/>
        <v>0.19</v>
      </c>
    </row>
    <row r="92" spans="1:14" ht="14">
      <c r="A92" s="146">
        <f t="shared" si="9"/>
        <v>42968</v>
      </c>
      <c r="B92" s="147">
        <v>633.86</v>
      </c>
      <c r="C92" s="147">
        <v>40.42</v>
      </c>
      <c r="D92" s="148">
        <f t="shared" si="6"/>
        <v>29.94</v>
      </c>
      <c r="E92" s="148">
        <v>64</v>
      </c>
      <c r="F92" s="156">
        <f t="shared" si="7"/>
        <v>98.5192497532083</v>
      </c>
      <c r="G92" s="149">
        <v>0</v>
      </c>
      <c r="H92" s="149">
        <v>0</v>
      </c>
      <c r="I92" s="149" t="s">
        <v>50</v>
      </c>
      <c r="J92" s="149" t="s">
        <v>51</v>
      </c>
      <c r="K92" s="149" t="s">
        <v>50</v>
      </c>
      <c r="L92" s="149" t="s">
        <v>50</v>
      </c>
      <c r="M92" s="148">
        <f t="shared" si="8"/>
        <v>0</v>
      </c>
      <c r="N92" s="150">
        <f t="shared" si="10"/>
        <v>1.68</v>
      </c>
    </row>
    <row r="93" spans="1:14" ht="14">
      <c r="A93" s="146">
        <f t="shared" si="9"/>
        <v>42969</v>
      </c>
      <c r="B93" s="147">
        <v>634</v>
      </c>
      <c r="C93" s="147">
        <v>40.869999999999997</v>
      </c>
      <c r="D93" s="148">
        <f t="shared" si="6"/>
        <v>30.389999999999997</v>
      </c>
      <c r="E93" s="148">
        <v>3</v>
      </c>
      <c r="F93" s="156">
        <f t="shared" si="7"/>
        <v>99.999999999999986</v>
      </c>
      <c r="G93" s="149">
        <v>0</v>
      </c>
      <c r="H93" s="149">
        <v>0</v>
      </c>
      <c r="I93" s="149" t="s">
        <v>50</v>
      </c>
      <c r="J93" s="149" t="s">
        <v>51</v>
      </c>
      <c r="K93" s="149" t="s">
        <v>50</v>
      </c>
      <c r="L93" s="149" t="s">
        <v>50</v>
      </c>
      <c r="M93" s="148">
        <f t="shared" si="8"/>
        <v>0</v>
      </c>
      <c r="N93" s="150">
        <f t="shared" si="10"/>
        <v>0.45</v>
      </c>
    </row>
    <row r="94" spans="1:14" ht="14">
      <c r="A94" s="146">
        <f t="shared" si="9"/>
        <v>42970</v>
      </c>
      <c r="B94" s="147">
        <v>634</v>
      </c>
      <c r="C94" s="147">
        <v>40.869999999999997</v>
      </c>
      <c r="D94" s="148">
        <f t="shared" si="6"/>
        <v>30.389999999999997</v>
      </c>
      <c r="E94" s="148">
        <v>0</v>
      </c>
      <c r="F94" s="156">
        <f t="shared" si="7"/>
        <v>99.999999999999986</v>
      </c>
      <c r="G94" s="149">
        <v>0</v>
      </c>
      <c r="H94" s="149">
        <v>0</v>
      </c>
      <c r="I94" s="149" t="s">
        <v>50</v>
      </c>
      <c r="J94" s="149" t="s">
        <v>51</v>
      </c>
      <c r="K94" s="149" t="s">
        <v>50</v>
      </c>
      <c r="L94" s="149" t="s">
        <v>50</v>
      </c>
      <c r="M94" s="148">
        <f t="shared" si="8"/>
        <v>0</v>
      </c>
      <c r="N94" s="150">
        <f t="shared" si="10"/>
        <v>0</v>
      </c>
    </row>
    <row r="95" spans="1:14" ht="14">
      <c r="A95" s="146">
        <f t="shared" si="9"/>
        <v>42971</v>
      </c>
      <c r="B95" s="147">
        <v>634</v>
      </c>
      <c r="C95" s="147">
        <v>40.869999999999997</v>
      </c>
      <c r="D95" s="148">
        <f t="shared" si="6"/>
        <v>30.389999999999997</v>
      </c>
      <c r="E95" s="148">
        <v>0</v>
      </c>
      <c r="F95" s="156">
        <f t="shared" si="7"/>
        <v>99.999999999999986</v>
      </c>
      <c r="G95" s="149">
        <v>0</v>
      </c>
      <c r="H95" s="149">
        <v>0</v>
      </c>
      <c r="I95" s="149" t="s">
        <v>50</v>
      </c>
      <c r="J95" s="149" t="s">
        <v>51</v>
      </c>
      <c r="K95" s="149" t="s">
        <v>50</v>
      </c>
      <c r="L95" s="149" t="s">
        <v>50</v>
      </c>
      <c r="M95" s="148">
        <f t="shared" si="8"/>
        <v>0</v>
      </c>
      <c r="N95" s="150">
        <f t="shared" si="10"/>
        <v>0</v>
      </c>
    </row>
    <row r="96" spans="1:14" ht="14">
      <c r="A96" s="146">
        <f t="shared" si="9"/>
        <v>42972</v>
      </c>
      <c r="B96" s="147">
        <v>634</v>
      </c>
      <c r="C96" s="147">
        <v>40.869999999999997</v>
      </c>
      <c r="D96" s="148">
        <f t="shared" si="6"/>
        <v>30.389999999999997</v>
      </c>
      <c r="E96" s="148">
        <v>10</v>
      </c>
      <c r="F96" s="156">
        <f t="shared" si="7"/>
        <v>99.999999999999986</v>
      </c>
      <c r="G96" s="149">
        <v>0</v>
      </c>
      <c r="H96" s="149">
        <v>0</v>
      </c>
      <c r="I96" s="149" t="s">
        <v>50</v>
      </c>
      <c r="J96" s="149" t="s">
        <v>51</v>
      </c>
      <c r="K96" s="149" t="s">
        <v>50</v>
      </c>
      <c r="L96" s="149" t="s">
        <v>50</v>
      </c>
      <c r="M96" s="148">
        <f t="shared" ref="M96:M102" si="11">G96+H96</f>
        <v>0</v>
      </c>
      <c r="N96" s="150">
        <f t="shared" si="10"/>
        <v>0</v>
      </c>
    </row>
    <row r="97" spans="1:16" ht="14">
      <c r="A97" s="146">
        <f t="shared" si="9"/>
        <v>42973</v>
      </c>
      <c r="B97" s="147">
        <v>634</v>
      </c>
      <c r="C97" s="147">
        <v>40.869999999999997</v>
      </c>
      <c r="D97" s="148">
        <f t="shared" si="6"/>
        <v>30.389999999999997</v>
      </c>
      <c r="E97" s="148">
        <v>79</v>
      </c>
      <c r="F97" s="156">
        <f t="shared" si="7"/>
        <v>99.999999999999986</v>
      </c>
      <c r="G97" s="149">
        <v>275</v>
      </c>
      <c r="H97" s="149">
        <v>0</v>
      </c>
      <c r="I97" s="149" t="s">
        <v>50</v>
      </c>
      <c r="J97" s="149" t="s">
        <v>51</v>
      </c>
      <c r="K97" s="149" t="s">
        <v>50</v>
      </c>
      <c r="L97" s="149" t="s">
        <v>50</v>
      </c>
      <c r="M97" s="148">
        <f t="shared" si="11"/>
        <v>275</v>
      </c>
      <c r="N97" s="150">
        <f t="shared" si="10"/>
        <v>0.67</v>
      </c>
    </row>
    <row r="98" spans="1:16" ht="14">
      <c r="A98" s="146">
        <f t="shared" si="9"/>
        <v>42974</v>
      </c>
      <c r="B98" s="147">
        <v>634</v>
      </c>
      <c r="C98" s="147">
        <v>40.869999999999997</v>
      </c>
      <c r="D98" s="148">
        <f t="shared" si="6"/>
        <v>30.389999999999997</v>
      </c>
      <c r="E98" s="148">
        <v>59</v>
      </c>
      <c r="F98" s="156">
        <f t="shared" si="7"/>
        <v>99.999999999999986</v>
      </c>
      <c r="G98" s="149">
        <v>688</v>
      </c>
      <c r="H98" s="149">
        <v>0</v>
      </c>
      <c r="I98" s="149" t="s">
        <v>50</v>
      </c>
      <c r="J98" s="149" t="s">
        <v>51</v>
      </c>
      <c r="K98" s="149" t="s">
        <v>50</v>
      </c>
      <c r="L98" s="149" t="s">
        <v>50</v>
      </c>
      <c r="M98" s="148">
        <f t="shared" si="11"/>
        <v>688</v>
      </c>
      <c r="N98" s="150">
        <f t="shared" si="10"/>
        <v>1.68</v>
      </c>
    </row>
    <row r="99" spans="1:16" ht="14">
      <c r="A99" s="146">
        <f t="shared" si="9"/>
        <v>42975</v>
      </c>
      <c r="B99" s="147">
        <v>634</v>
      </c>
      <c r="C99" s="147">
        <v>40.869999999999997</v>
      </c>
      <c r="D99" s="148">
        <f t="shared" si="6"/>
        <v>30.389999999999997</v>
      </c>
      <c r="E99" s="148">
        <v>30</v>
      </c>
      <c r="F99" s="156">
        <f t="shared" si="7"/>
        <v>99.999999999999986</v>
      </c>
      <c r="G99" s="149">
        <v>275</v>
      </c>
      <c r="H99" s="149">
        <v>0</v>
      </c>
      <c r="I99" s="149" t="s">
        <v>50</v>
      </c>
      <c r="J99" s="149" t="s">
        <v>51</v>
      </c>
      <c r="K99" s="149" t="s">
        <v>50</v>
      </c>
      <c r="L99" s="149" t="s">
        <v>50</v>
      </c>
      <c r="M99" s="148">
        <f t="shared" si="11"/>
        <v>275</v>
      </c>
      <c r="N99" s="150">
        <f t="shared" si="10"/>
        <v>0.67</v>
      </c>
    </row>
    <row r="100" spans="1:16" ht="14">
      <c r="A100" s="146">
        <f t="shared" si="9"/>
        <v>42976</v>
      </c>
      <c r="B100" s="147">
        <v>634</v>
      </c>
      <c r="C100" s="147">
        <v>40.869999999999997</v>
      </c>
      <c r="D100" s="148">
        <f t="shared" si="6"/>
        <v>30.389999999999997</v>
      </c>
      <c r="E100" s="148">
        <v>27</v>
      </c>
      <c r="F100" s="156">
        <f t="shared" si="7"/>
        <v>99.999999999999986</v>
      </c>
      <c r="G100" s="149">
        <v>275</v>
      </c>
      <c r="H100" s="149">
        <v>0</v>
      </c>
      <c r="I100" s="149" t="s">
        <v>50</v>
      </c>
      <c r="J100" s="149" t="s">
        <v>51</v>
      </c>
      <c r="K100" s="149" t="s">
        <v>50</v>
      </c>
      <c r="L100" s="149" t="s">
        <v>50</v>
      </c>
      <c r="M100" s="148">
        <f t="shared" si="11"/>
        <v>275</v>
      </c>
      <c r="N100" s="150">
        <f t="shared" si="10"/>
        <v>0.67</v>
      </c>
    </row>
    <row r="101" spans="1:16" ht="14">
      <c r="A101" s="146">
        <f t="shared" si="9"/>
        <v>42977</v>
      </c>
      <c r="B101" s="147">
        <v>634</v>
      </c>
      <c r="C101" s="147">
        <v>40.869999999999997</v>
      </c>
      <c r="D101" s="148">
        <f t="shared" si="6"/>
        <v>30.389999999999997</v>
      </c>
      <c r="E101" s="148">
        <v>125</v>
      </c>
      <c r="F101" s="156">
        <f t="shared" si="7"/>
        <v>99.999999999999986</v>
      </c>
      <c r="G101" s="149">
        <v>688</v>
      </c>
      <c r="H101" s="149">
        <v>0</v>
      </c>
      <c r="I101" s="149" t="s">
        <v>50</v>
      </c>
      <c r="J101" s="149" t="s">
        <v>51</v>
      </c>
      <c r="K101" s="149" t="s">
        <v>50</v>
      </c>
      <c r="L101" s="149" t="s">
        <v>50</v>
      </c>
      <c r="M101" s="148">
        <f t="shared" si="11"/>
        <v>688</v>
      </c>
      <c r="N101" s="150">
        <f t="shared" si="10"/>
        <v>1.68</v>
      </c>
    </row>
    <row r="102" spans="1:16" ht="14">
      <c r="A102" s="146">
        <f t="shared" si="9"/>
        <v>42978</v>
      </c>
      <c r="B102" s="147">
        <v>634</v>
      </c>
      <c r="C102" s="147">
        <v>40.869999999999997</v>
      </c>
      <c r="D102" s="148">
        <f t="shared" si="6"/>
        <v>30.389999999999997</v>
      </c>
      <c r="E102" s="148">
        <v>34</v>
      </c>
      <c r="F102" s="156">
        <f t="shared" si="7"/>
        <v>99.999999999999986</v>
      </c>
      <c r="G102" s="149">
        <v>688</v>
      </c>
      <c r="H102" s="149">
        <v>0</v>
      </c>
      <c r="I102" s="149" t="s">
        <v>50</v>
      </c>
      <c r="J102" s="149" t="s">
        <v>51</v>
      </c>
      <c r="K102" s="149" t="s">
        <v>50</v>
      </c>
      <c r="L102" s="149" t="s">
        <v>50</v>
      </c>
      <c r="M102" s="148">
        <f t="shared" si="11"/>
        <v>688</v>
      </c>
      <c r="N102" s="150">
        <f t="shared" si="10"/>
        <v>1.68</v>
      </c>
    </row>
    <row r="103" spans="1:16" ht="14">
      <c r="A103" s="146">
        <f t="shared" si="9"/>
        <v>42979</v>
      </c>
      <c r="B103" s="147">
        <v>634</v>
      </c>
      <c r="C103" s="147">
        <v>40.869999999999997</v>
      </c>
      <c r="D103" s="148">
        <f t="shared" si="6"/>
        <v>30.389999999999997</v>
      </c>
      <c r="E103" s="148">
        <v>4</v>
      </c>
      <c r="F103" s="156">
        <f t="shared" si="7"/>
        <v>99.999999999999986</v>
      </c>
      <c r="G103" s="149">
        <v>412</v>
      </c>
      <c r="H103" s="149">
        <v>0</v>
      </c>
      <c r="I103" s="149" t="s">
        <v>50</v>
      </c>
      <c r="J103" s="149" t="s">
        <v>51</v>
      </c>
      <c r="K103" s="149" t="s">
        <v>50</v>
      </c>
      <c r="L103" s="149" t="s">
        <v>50</v>
      </c>
      <c r="M103" s="148">
        <f t="shared" si="8"/>
        <v>412</v>
      </c>
      <c r="N103" s="150">
        <f t="shared" si="10"/>
        <v>1.01</v>
      </c>
    </row>
    <row r="104" spans="1:16" ht="14">
      <c r="A104" s="146">
        <f t="shared" si="9"/>
        <v>42980</v>
      </c>
      <c r="B104" s="147">
        <v>634</v>
      </c>
      <c r="C104" s="147">
        <v>40.869999999999997</v>
      </c>
      <c r="D104" s="148">
        <f t="shared" si="6"/>
        <v>30.389999999999997</v>
      </c>
      <c r="E104" s="148">
        <v>0</v>
      </c>
      <c r="F104" s="156">
        <f t="shared" si="7"/>
        <v>99.999999999999986</v>
      </c>
      <c r="G104" s="149">
        <v>137</v>
      </c>
      <c r="H104" s="149">
        <v>0</v>
      </c>
      <c r="I104" s="149" t="s">
        <v>50</v>
      </c>
      <c r="J104" s="149" t="s">
        <v>51</v>
      </c>
      <c r="K104" s="149" t="s">
        <v>50</v>
      </c>
      <c r="L104" s="149" t="s">
        <v>50</v>
      </c>
      <c r="M104" s="148">
        <f t="shared" si="8"/>
        <v>137</v>
      </c>
      <c r="N104" s="150">
        <f t="shared" si="10"/>
        <v>0.34</v>
      </c>
    </row>
    <row r="105" spans="1:16" ht="14">
      <c r="A105" s="146">
        <f t="shared" si="9"/>
        <v>42981</v>
      </c>
      <c r="B105" s="147">
        <v>634</v>
      </c>
      <c r="C105" s="147">
        <v>40.869999999999997</v>
      </c>
      <c r="D105" s="148">
        <f t="shared" si="6"/>
        <v>30.389999999999997</v>
      </c>
      <c r="E105" s="148">
        <v>0</v>
      </c>
      <c r="F105" s="156">
        <f t="shared" si="7"/>
        <v>99.999999999999986</v>
      </c>
      <c r="G105" s="149">
        <v>137</v>
      </c>
      <c r="H105" s="149">
        <v>0</v>
      </c>
      <c r="I105" s="149" t="s">
        <v>50</v>
      </c>
      <c r="J105" s="149" t="s">
        <v>51</v>
      </c>
      <c r="K105" s="149" t="s">
        <v>50</v>
      </c>
      <c r="L105" s="149" t="s">
        <v>50</v>
      </c>
      <c r="M105" s="148">
        <f t="shared" si="8"/>
        <v>137</v>
      </c>
      <c r="N105" s="150">
        <f t="shared" si="10"/>
        <v>0.34</v>
      </c>
    </row>
    <row r="106" spans="1:16" ht="14">
      <c r="A106" s="146">
        <f t="shared" si="9"/>
        <v>42982</v>
      </c>
      <c r="B106" s="147">
        <v>634</v>
      </c>
      <c r="C106" s="147">
        <v>40.869999999999997</v>
      </c>
      <c r="D106" s="148">
        <f t="shared" si="6"/>
        <v>30.389999999999997</v>
      </c>
      <c r="E106" s="148">
        <v>0</v>
      </c>
      <c r="F106" s="156">
        <f t="shared" si="7"/>
        <v>99.999999999999986</v>
      </c>
      <c r="G106" s="149">
        <v>275</v>
      </c>
      <c r="H106" s="149">
        <v>0</v>
      </c>
      <c r="I106" s="149" t="s">
        <v>50</v>
      </c>
      <c r="J106" s="149" t="s">
        <v>51</v>
      </c>
      <c r="K106" s="149" t="s">
        <v>50</v>
      </c>
      <c r="L106" s="149" t="s">
        <v>50</v>
      </c>
      <c r="M106" s="148">
        <f t="shared" si="8"/>
        <v>275</v>
      </c>
      <c r="N106" s="150">
        <f t="shared" si="10"/>
        <v>0.67</v>
      </c>
      <c r="P106" s="74"/>
    </row>
    <row r="107" spans="1:16" ht="14">
      <c r="A107" s="146">
        <f t="shared" si="9"/>
        <v>42983</v>
      </c>
      <c r="B107" s="147">
        <v>634</v>
      </c>
      <c r="C107" s="147">
        <v>40.869999999999997</v>
      </c>
      <c r="D107" s="148">
        <f t="shared" si="6"/>
        <v>30.389999999999997</v>
      </c>
      <c r="E107" s="148">
        <v>0</v>
      </c>
      <c r="F107" s="156">
        <f t="shared" si="7"/>
        <v>99.999999999999986</v>
      </c>
      <c r="G107" s="149">
        <v>137</v>
      </c>
      <c r="H107" s="149">
        <v>0</v>
      </c>
      <c r="I107" s="149" t="s">
        <v>50</v>
      </c>
      <c r="J107" s="149" t="s">
        <v>51</v>
      </c>
      <c r="K107" s="149" t="s">
        <v>50</v>
      </c>
      <c r="L107" s="149" t="s">
        <v>50</v>
      </c>
      <c r="M107" s="148">
        <f t="shared" si="8"/>
        <v>137</v>
      </c>
      <c r="N107" s="150">
        <f t="shared" si="10"/>
        <v>0.34</v>
      </c>
    </row>
    <row r="108" spans="1:16" ht="14">
      <c r="A108" s="146">
        <f t="shared" si="9"/>
        <v>42984</v>
      </c>
      <c r="B108" s="147">
        <v>634</v>
      </c>
      <c r="C108" s="147">
        <v>40.869999999999997</v>
      </c>
      <c r="D108" s="148">
        <f t="shared" si="6"/>
        <v>30.389999999999997</v>
      </c>
      <c r="E108" s="148">
        <v>0</v>
      </c>
      <c r="F108" s="156">
        <f t="shared" si="7"/>
        <v>99.999999999999986</v>
      </c>
      <c r="G108" s="149">
        <v>183</v>
      </c>
      <c r="H108" s="149">
        <v>0</v>
      </c>
      <c r="I108" s="149" t="s">
        <v>50</v>
      </c>
      <c r="J108" s="149" t="s">
        <v>51</v>
      </c>
      <c r="K108" s="149" t="s">
        <v>50</v>
      </c>
      <c r="L108" s="149" t="s">
        <v>50</v>
      </c>
      <c r="M108" s="148">
        <f t="shared" si="8"/>
        <v>183</v>
      </c>
      <c r="N108" s="150">
        <f t="shared" si="10"/>
        <v>0.45</v>
      </c>
    </row>
    <row r="109" spans="1:16" ht="14">
      <c r="A109" s="146">
        <f t="shared" si="9"/>
        <v>42985</v>
      </c>
      <c r="B109" s="147">
        <v>634</v>
      </c>
      <c r="C109" s="147">
        <v>40.869999999999997</v>
      </c>
      <c r="D109" s="148">
        <f t="shared" si="6"/>
        <v>30.389999999999997</v>
      </c>
      <c r="E109" s="148">
        <v>0</v>
      </c>
      <c r="F109" s="156">
        <f t="shared" si="7"/>
        <v>99.999999999999986</v>
      </c>
      <c r="G109" s="149">
        <v>70</v>
      </c>
      <c r="H109" s="149">
        <v>0</v>
      </c>
      <c r="I109" s="149" t="s">
        <v>50</v>
      </c>
      <c r="J109" s="149" t="s">
        <v>51</v>
      </c>
      <c r="K109" s="149" t="s">
        <v>50</v>
      </c>
      <c r="L109" s="149" t="s">
        <v>50</v>
      </c>
      <c r="M109" s="148">
        <f t="shared" si="8"/>
        <v>70</v>
      </c>
      <c r="N109" s="150">
        <f t="shared" si="10"/>
        <v>0.17</v>
      </c>
    </row>
    <row r="110" spans="1:16" ht="14">
      <c r="A110" s="146">
        <f t="shared" si="9"/>
        <v>42986</v>
      </c>
      <c r="B110" s="147">
        <v>634</v>
      </c>
      <c r="C110" s="147">
        <v>40.869999999999997</v>
      </c>
      <c r="D110" s="148">
        <f t="shared" si="6"/>
        <v>30.389999999999997</v>
      </c>
      <c r="E110" s="148">
        <v>12</v>
      </c>
      <c r="F110" s="156">
        <f t="shared" si="7"/>
        <v>99.999999999999986</v>
      </c>
      <c r="G110" s="149">
        <v>137</v>
      </c>
      <c r="H110" s="149">
        <v>0</v>
      </c>
      <c r="I110" s="149" t="s">
        <v>50</v>
      </c>
      <c r="J110" s="149" t="s">
        <v>51</v>
      </c>
      <c r="K110" s="149" t="s">
        <v>50</v>
      </c>
      <c r="L110" s="149" t="s">
        <v>50</v>
      </c>
      <c r="M110" s="148">
        <f t="shared" si="8"/>
        <v>137</v>
      </c>
      <c r="N110" s="150">
        <f t="shared" si="10"/>
        <v>0.34</v>
      </c>
    </row>
    <row r="111" spans="1:16" ht="14">
      <c r="A111" s="146">
        <f t="shared" si="9"/>
        <v>42987</v>
      </c>
      <c r="B111" s="147">
        <v>634</v>
      </c>
      <c r="C111" s="147">
        <v>40.869999999999997</v>
      </c>
      <c r="D111" s="148">
        <f t="shared" si="6"/>
        <v>30.389999999999997</v>
      </c>
      <c r="E111" s="148">
        <v>18</v>
      </c>
      <c r="F111" s="156">
        <f t="shared" si="7"/>
        <v>99.999999999999986</v>
      </c>
      <c r="G111" s="149">
        <v>137</v>
      </c>
      <c r="H111" s="149">
        <v>0</v>
      </c>
      <c r="I111" s="149" t="s">
        <v>50</v>
      </c>
      <c r="J111" s="149" t="s">
        <v>51</v>
      </c>
      <c r="K111" s="149" t="s">
        <v>50</v>
      </c>
      <c r="L111" s="149" t="s">
        <v>50</v>
      </c>
      <c r="M111" s="148">
        <f t="shared" si="8"/>
        <v>137</v>
      </c>
      <c r="N111" s="150">
        <f t="shared" si="10"/>
        <v>0.34</v>
      </c>
    </row>
    <row r="112" spans="1:16" ht="14">
      <c r="A112" s="146">
        <f t="shared" si="9"/>
        <v>42988</v>
      </c>
      <c r="B112" s="147">
        <v>634</v>
      </c>
      <c r="C112" s="147">
        <v>40.869999999999997</v>
      </c>
      <c r="D112" s="148">
        <f t="shared" si="6"/>
        <v>30.389999999999997</v>
      </c>
      <c r="E112" s="148">
        <v>0</v>
      </c>
      <c r="F112" s="156">
        <f t="shared" si="7"/>
        <v>99.999999999999986</v>
      </c>
      <c r="G112" s="149">
        <v>0</v>
      </c>
      <c r="H112" s="149">
        <v>0</v>
      </c>
      <c r="I112" s="149" t="s">
        <v>50</v>
      </c>
      <c r="J112" s="149" t="s">
        <v>51</v>
      </c>
      <c r="K112" s="149" t="s">
        <v>50</v>
      </c>
      <c r="L112" s="149" t="s">
        <v>50</v>
      </c>
      <c r="M112" s="148">
        <f t="shared" si="8"/>
        <v>0</v>
      </c>
      <c r="N112" s="150">
        <f t="shared" si="10"/>
        <v>0</v>
      </c>
    </row>
    <row r="113" spans="1:14" ht="14">
      <c r="A113" s="146">
        <f t="shared" si="9"/>
        <v>42989</v>
      </c>
      <c r="B113" s="147">
        <v>634</v>
      </c>
      <c r="C113" s="147">
        <v>40.869999999999997</v>
      </c>
      <c r="D113" s="148">
        <f t="shared" si="6"/>
        <v>30.389999999999997</v>
      </c>
      <c r="E113" s="148">
        <v>7</v>
      </c>
      <c r="F113" s="156">
        <f t="shared" si="7"/>
        <v>99.999999999999986</v>
      </c>
      <c r="G113" s="149">
        <v>0</v>
      </c>
      <c r="H113" s="149">
        <v>0</v>
      </c>
      <c r="I113" s="149" t="s">
        <v>50</v>
      </c>
      <c r="J113" s="149" t="s">
        <v>51</v>
      </c>
      <c r="K113" s="149" t="s">
        <v>50</v>
      </c>
      <c r="L113" s="149" t="s">
        <v>50</v>
      </c>
      <c r="M113" s="148">
        <f t="shared" si="8"/>
        <v>0</v>
      </c>
      <c r="N113" s="150">
        <f t="shared" si="10"/>
        <v>0</v>
      </c>
    </row>
    <row r="114" spans="1:14" ht="14">
      <c r="A114" s="146">
        <f t="shared" si="9"/>
        <v>42990</v>
      </c>
      <c r="B114" s="147">
        <v>634</v>
      </c>
      <c r="C114" s="147">
        <v>40.869999999999997</v>
      </c>
      <c r="D114" s="148">
        <f t="shared" si="6"/>
        <v>30.389999999999997</v>
      </c>
      <c r="E114" s="148">
        <v>0</v>
      </c>
      <c r="F114" s="156">
        <f t="shared" si="7"/>
        <v>99.999999999999986</v>
      </c>
      <c r="G114" s="149">
        <v>0</v>
      </c>
      <c r="H114" s="149">
        <v>0</v>
      </c>
      <c r="I114" s="149" t="s">
        <v>50</v>
      </c>
      <c r="J114" s="149" t="s">
        <v>51</v>
      </c>
      <c r="K114" s="149" t="s">
        <v>50</v>
      </c>
      <c r="L114" s="149" t="s">
        <v>50</v>
      </c>
      <c r="M114" s="148">
        <f t="shared" si="8"/>
        <v>0</v>
      </c>
      <c r="N114" s="150">
        <f t="shared" si="10"/>
        <v>0</v>
      </c>
    </row>
    <row r="115" spans="1:14" ht="14">
      <c r="A115" s="146">
        <f t="shared" si="9"/>
        <v>42991</v>
      </c>
      <c r="B115" s="147">
        <v>634</v>
      </c>
      <c r="C115" s="147">
        <v>40.869999999999997</v>
      </c>
      <c r="D115" s="148">
        <f t="shared" si="6"/>
        <v>30.389999999999997</v>
      </c>
      <c r="E115" s="148">
        <v>0</v>
      </c>
      <c r="F115" s="156">
        <f t="shared" si="7"/>
        <v>99.999999999999986</v>
      </c>
      <c r="G115" s="149">
        <v>0</v>
      </c>
      <c r="H115" s="149">
        <v>0</v>
      </c>
      <c r="I115" s="149" t="s">
        <v>50</v>
      </c>
      <c r="J115" s="149" t="s">
        <v>51</v>
      </c>
      <c r="K115" s="149" t="s">
        <v>50</v>
      </c>
      <c r="L115" s="149" t="s">
        <v>50</v>
      </c>
      <c r="M115" s="148">
        <f t="shared" si="8"/>
        <v>0</v>
      </c>
      <c r="N115" s="150">
        <f t="shared" si="10"/>
        <v>0</v>
      </c>
    </row>
    <row r="116" spans="1:14" ht="14">
      <c r="A116" s="146">
        <f t="shared" si="9"/>
        <v>42992</v>
      </c>
      <c r="B116" s="147">
        <v>634</v>
      </c>
      <c r="C116" s="147">
        <v>40.869999999999997</v>
      </c>
      <c r="D116" s="148">
        <f t="shared" si="6"/>
        <v>30.389999999999997</v>
      </c>
      <c r="E116" s="148">
        <v>4</v>
      </c>
      <c r="F116" s="156">
        <f t="shared" si="7"/>
        <v>99.999999999999986</v>
      </c>
      <c r="G116" s="149">
        <v>0</v>
      </c>
      <c r="H116" s="149">
        <v>0</v>
      </c>
      <c r="I116" s="149" t="s">
        <v>50</v>
      </c>
      <c r="J116" s="149" t="s">
        <v>51</v>
      </c>
      <c r="K116" s="149" t="s">
        <v>50</v>
      </c>
      <c r="L116" s="149" t="s">
        <v>50</v>
      </c>
      <c r="M116" s="148">
        <f t="shared" si="8"/>
        <v>0</v>
      </c>
      <c r="N116" s="150">
        <f t="shared" si="10"/>
        <v>0</v>
      </c>
    </row>
    <row r="117" spans="1:14" ht="14">
      <c r="A117" s="146">
        <f t="shared" si="9"/>
        <v>42993</v>
      </c>
      <c r="B117" s="147">
        <v>634</v>
      </c>
      <c r="C117" s="147">
        <v>40.869999999999997</v>
      </c>
      <c r="D117" s="148">
        <f t="shared" si="6"/>
        <v>30.389999999999997</v>
      </c>
      <c r="E117" s="148">
        <v>22</v>
      </c>
      <c r="F117" s="156">
        <f t="shared" si="7"/>
        <v>99.999999999999986</v>
      </c>
      <c r="G117" s="149">
        <v>137</v>
      </c>
      <c r="H117" s="149">
        <v>0</v>
      </c>
      <c r="I117" s="149" t="s">
        <v>50</v>
      </c>
      <c r="J117" s="149" t="s">
        <v>51</v>
      </c>
      <c r="K117" s="149" t="s">
        <v>50</v>
      </c>
      <c r="L117" s="149" t="s">
        <v>50</v>
      </c>
      <c r="M117" s="148">
        <f t="shared" si="8"/>
        <v>137</v>
      </c>
      <c r="N117" s="150">
        <f t="shared" si="10"/>
        <v>0.34</v>
      </c>
    </row>
    <row r="118" spans="1:14" ht="14">
      <c r="A118" s="146">
        <f t="shared" si="9"/>
        <v>42994</v>
      </c>
      <c r="B118" s="147">
        <v>634</v>
      </c>
      <c r="C118" s="147">
        <v>40.869999999999997</v>
      </c>
      <c r="D118" s="148">
        <f t="shared" si="6"/>
        <v>30.389999999999997</v>
      </c>
      <c r="E118" s="148">
        <v>21</v>
      </c>
      <c r="F118" s="156">
        <f t="shared" si="7"/>
        <v>99.999999999999986</v>
      </c>
      <c r="G118" s="149">
        <v>137</v>
      </c>
      <c r="H118" s="149">
        <v>0</v>
      </c>
      <c r="I118" s="149" t="s">
        <v>50</v>
      </c>
      <c r="J118" s="149" t="s">
        <v>51</v>
      </c>
      <c r="K118" s="149" t="s">
        <v>50</v>
      </c>
      <c r="L118" s="149" t="s">
        <v>50</v>
      </c>
      <c r="M118" s="148">
        <f t="shared" si="8"/>
        <v>137</v>
      </c>
      <c r="N118" s="150">
        <f t="shared" si="10"/>
        <v>0.34</v>
      </c>
    </row>
    <row r="119" spans="1:14" ht="14">
      <c r="A119" s="146">
        <f t="shared" si="9"/>
        <v>42995</v>
      </c>
      <c r="B119" s="147">
        <v>634</v>
      </c>
      <c r="C119" s="147">
        <v>40.869999999999997</v>
      </c>
      <c r="D119" s="148">
        <f t="shared" si="6"/>
        <v>30.389999999999997</v>
      </c>
      <c r="E119" s="148">
        <v>0</v>
      </c>
      <c r="F119" s="156">
        <f t="shared" si="7"/>
        <v>99.999999999999986</v>
      </c>
      <c r="G119" s="149">
        <v>0</v>
      </c>
      <c r="H119" s="149">
        <v>0</v>
      </c>
      <c r="I119" s="149" t="s">
        <v>50</v>
      </c>
      <c r="J119" s="149" t="s">
        <v>51</v>
      </c>
      <c r="K119" s="149" t="s">
        <v>50</v>
      </c>
      <c r="L119" s="149" t="s">
        <v>50</v>
      </c>
      <c r="M119" s="148">
        <f t="shared" si="8"/>
        <v>0</v>
      </c>
      <c r="N119" s="150">
        <f t="shared" si="10"/>
        <v>0</v>
      </c>
    </row>
    <row r="120" spans="1:14" ht="14">
      <c r="A120" s="146">
        <f t="shared" si="9"/>
        <v>42996</v>
      </c>
      <c r="B120" s="147">
        <v>634</v>
      </c>
      <c r="C120" s="147">
        <v>40.869999999999997</v>
      </c>
      <c r="D120" s="148">
        <f t="shared" si="6"/>
        <v>30.389999999999997</v>
      </c>
      <c r="E120" s="148">
        <v>0</v>
      </c>
      <c r="F120" s="156">
        <f t="shared" si="7"/>
        <v>99.999999999999986</v>
      </c>
      <c r="G120" s="149">
        <v>0</v>
      </c>
      <c r="H120" s="149">
        <v>0</v>
      </c>
      <c r="I120" s="149" t="s">
        <v>50</v>
      </c>
      <c r="J120" s="149" t="s">
        <v>51</v>
      </c>
      <c r="K120" s="149" t="s">
        <v>50</v>
      </c>
      <c r="L120" s="149" t="s">
        <v>50</v>
      </c>
      <c r="M120" s="148">
        <f t="shared" si="8"/>
        <v>0</v>
      </c>
      <c r="N120" s="150">
        <v>0</v>
      </c>
    </row>
    <row r="121" spans="1:14" ht="14">
      <c r="A121" s="146">
        <f t="shared" si="9"/>
        <v>42997</v>
      </c>
      <c r="B121" s="147">
        <v>634</v>
      </c>
      <c r="C121" s="147">
        <v>40.869999999999997</v>
      </c>
      <c r="D121" s="148">
        <f t="shared" si="6"/>
        <v>30.389999999999997</v>
      </c>
      <c r="E121" s="148">
        <v>0</v>
      </c>
      <c r="F121" s="156">
        <f t="shared" si="7"/>
        <v>99.999999999999986</v>
      </c>
      <c r="G121" s="149">
        <v>0</v>
      </c>
      <c r="H121" s="149">
        <v>0</v>
      </c>
      <c r="I121" s="149" t="s">
        <v>50</v>
      </c>
      <c r="J121" s="149" t="s">
        <v>51</v>
      </c>
      <c r="K121" s="149" t="s">
        <v>50</v>
      </c>
      <c r="L121" s="149" t="s">
        <v>50</v>
      </c>
      <c r="M121" s="148">
        <f t="shared" si="8"/>
        <v>0</v>
      </c>
      <c r="N121" s="150">
        <f t="shared" si="10"/>
        <v>0</v>
      </c>
    </row>
    <row r="122" spans="1:14" ht="14">
      <c r="A122" s="146">
        <f t="shared" si="9"/>
        <v>42998</v>
      </c>
      <c r="B122" s="147">
        <v>634</v>
      </c>
      <c r="C122" s="147">
        <v>40.869999999999997</v>
      </c>
      <c r="D122" s="148">
        <f t="shared" si="6"/>
        <v>30.389999999999997</v>
      </c>
      <c r="E122" s="148">
        <v>35</v>
      </c>
      <c r="F122" s="156">
        <f t="shared" si="7"/>
        <v>99.999999999999986</v>
      </c>
      <c r="G122" s="149">
        <v>137</v>
      </c>
      <c r="H122" s="149">
        <v>0</v>
      </c>
      <c r="I122" s="149" t="s">
        <v>50</v>
      </c>
      <c r="J122" s="149" t="s">
        <v>51</v>
      </c>
      <c r="K122" s="149" t="s">
        <v>50</v>
      </c>
      <c r="L122" s="149" t="s">
        <v>50</v>
      </c>
      <c r="M122" s="148">
        <f t="shared" si="8"/>
        <v>137</v>
      </c>
      <c r="N122" s="150">
        <f t="shared" si="10"/>
        <v>0.34</v>
      </c>
    </row>
    <row r="123" spans="1:14" ht="14">
      <c r="A123" s="146">
        <f t="shared" si="9"/>
        <v>42999</v>
      </c>
      <c r="B123" s="147">
        <v>634</v>
      </c>
      <c r="C123" s="147">
        <v>40.869999999999997</v>
      </c>
      <c r="D123" s="148">
        <f t="shared" si="6"/>
        <v>30.389999999999997</v>
      </c>
      <c r="E123" s="148">
        <v>48</v>
      </c>
      <c r="F123" s="156">
        <f t="shared" si="7"/>
        <v>99.999999999999986</v>
      </c>
      <c r="G123" s="149">
        <v>137</v>
      </c>
      <c r="H123" s="149">
        <v>0</v>
      </c>
      <c r="I123" s="149" t="s">
        <v>50</v>
      </c>
      <c r="J123" s="149" t="s">
        <v>51</v>
      </c>
      <c r="K123" s="149" t="s">
        <v>50</v>
      </c>
      <c r="L123" s="149" t="s">
        <v>50</v>
      </c>
      <c r="M123" s="148">
        <f t="shared" si="8"/>
        <v>137</v>
      </c>
      <c r="N123" s="150">
        <f t="shared" si="10"/>
        <v>0.34</v>
      </c>
    </row>
    <row r="124" spans="1:14" ht="14">
      <c r="A124" s="146">
        <f t="shared" si="9"/>
        <v>43000</v>
      </c>
      <c r="B124" s="147">
        <v>634</v>
      </c>
      <c r="C124" s="147">
        <v>40.869999999999997</v>
      </c>
      <c r="D124" s="148">
        <f t="shared" si="6"/>
        <v>30.389999999999997</v>
      </c>
      <c r="E124" s="148">
        <v>17</v>
      </c>
      <c r="F124" s="156">
        <f t="shared" si="7"/>
        <v>99.999999999999986</v>
      </c>
      <c r="G124" s="149">
        <v>0</v>
      </c>
      <c r="H124" s="149">
        <v>0</v>
      </c>
      <c r="I124" s="149" t="s">
        <v>50</v>
      </c>
      <c r="J124" s="149" t="s">
        <v>51</v>
      </c>
      <c r="K124" s="149" t="s">
        <v>50</v>
      </c>
      <c r="L124" s="149" t="s">
        <v>50</v>
      </c>
      <c r="M124" s="148">
        <f t="shared" si="8"/>
        <v>0</v>
      </c>
      <c r="N124" s="150">
        <f t="shared" si="10"/>
        <v>0</v>
      </c>
    </row>
    <row r="125" spans="1:14" ht="14">
      <c r="A125" s="146">
        <f t="shared" si="9"/>
        <v>43001</v>
      </c>
      <c r="B125" s="147">
        <v>634</v>
      </c>
      <c r="C125" s="147">
        <v>40.869999999999997</v>
      </c>
      <c r="D125" s="148">
        <f t="shared" si="6"/>
        <v>30.389999999999997</v>
      </c>
      <c r="E125" s="148">
        <v>0</v>
      </c>
      <c r="F125" s="156">
        <f t="shared" si="7"/>
        <v>99.999999999999986</v>
      </c>
      <c r="G125" s="149">
        <v>0</v>
      </c>
      <c r="H125" s="149">
        <v>0</v>
      </c>
      <c r="I125" s="149" t="s">
        <v>50</v>
      </c>
      <c r="J125" s="149" t="s">
        <v>51</v>
      </c>
      <c r="K125" s="149" t="s">
        <v>50</v>
      </c>
      <c r="L125" s="149" t="s">
        <v>50</v>
      </c>
      <c r="M125" s="148">
        <f t="shared" si="8"/>
        <v>0</v>
      </c>
      <c r="N125" s="150">
        <f t="shared" si="10"/>
        <v>0</v>
      </c>
    </row>
    <row r="126" spans="1:14" ht="14">
      <c r="A126" s="146">
        <f t="shared" si="9"/>
        <v>43002</v>
      </c>
      <c r="B126" s="147">
        <v>634</v>
      </c>
      <c r="C126" s="147">
        <v>40.869999999999997</v>
      </c>
      <c r="D126" s="148">
        <f t="shared" si="6"/>
        <v>30.389999999999997</v>
      </c>
      <c r="E126" s="148">
        <v>0</v>
      </c>
      <c r="F126" s="156">
        <f t="shared" si="7"/>
        <v>99.999999999999986</v>
      </c>
      <c r="G126" s="149">
        <v>0</v>
      </c>
      <c r="H126" s="149">
        <v>0</v>
      </c>
      <c r="I126" s="149" t="s">
        <v>50</v>
      </c>
      <c r="J126" s="149" t="s">
        <v>51</v>
      </c>
      <c r="K126" s="149" t="s">
        <v>50</v>
      </c>
      <c r="L126" s="149" t="s">
        <v>50</v>
      </c>
      <c r="M126" s="148">
        <f t="shared" si="8"/>
        <v>0</v>
      </c>
      <c r="N126" s="150">
        <v>0</v>
      </c>
    </row>
    <row r="127" spans="1:14" ht="14">
      <c r="A127" s="146">
        <f t="shared" si="9"/>
        <v>43003</v>
      </c>
      <c r="B127" s="147">
        <v>634</v>
      </c>
      <c r="C127" s="147">
        <v>40.869999999999997</v>
      </c>
      <c r="D127" s="148">
        <f t="shared" si="6"/>
        <v>30.389999999999997</v>
      </c>
      <c r="E127" s="148">
        <v>0</v>
      </c>
      <c r="F127" s="156">
        <f t="shared" si="7"/>
        <v>99.999999999999986</v>
      </c>
      <c r="G127" s="149">
        <v>0</v>
      </c>
      <c r="H127" s="149">
        <v>0</v>
      </c>
      <c r="I127" s="149" t="s">
        <v>50</v>
      </c>
      <c r="J127" s="149" t="s">
        <v>51</v>
      </c>
      <c r="K127" s="149" t="s">
        <v>50</v>
      </c>
      <c r="L127" s="149" t="s">
        <v>50</v>
      </c>
      <c r="M127" s="148">
        <f t="shared" si="8"/>
        <v>0</v>
      </c>
      <c r="N127" s="150">
        <f t="shared" si="10"/>
        <v>0</v>
      </c>
    </row>
    <row r="128" spans="1:14" ht="14">
      <c r="A128" s="146">
        <f t="shared" si="9"/>
        <v>43004</v>
      </c>
      <c r="B128" s="147">
        <v>634</v>
      </c>
      <c r="C128" s="147">
        <v>40.869999999999997</v>
      </c>
      <c r="D128" s="148">
        <f t="shared" si="6"/>
        <v>30.389999999999997</v>
      </c>
      <c r="E128" s="148">
        <v>0</v>
      </c>
      <c r="F128" s="156">
        <f t="shared" si="7"/>
        <v>99.999999999999986</v>
      </c>
      <c r="G128" s="149">
        <v>0</v>
      </c>
      <c r="H128" s="149">
        <v>0</v>
      </c>
      <c r="I128" s="149" t="s">
        <v>50</v>
      </c>
      <c r="J128" s="149" t="s">
        <v>51</v>
      </c>
      <c r="K128" s="149" t="s">
        <v>50</v>
      </c>
      <c r="L128" s="149" t="s">
        <v>50</v>
      </c>
      <c r="M128" s="148">
        <f t="shared" si="8"/>
        <v>0</v>
      </c>
      <c r="N128" s="150">
        <f t="shared" si="10"/>
        <v>0</v>
      </c>
    </row>
    <row r="129" spans="1:14" ht="14">
      <c r="A129" s="146">
        <f t="shared" si="9"/>
        <v>43005</v>
      </c>
      <c r="B129" s="147">
        <v>634</v>
      </c>
      <c r="C129" s="147">
        <v>40.869999999999997</v>
      </c>
      <c r="D129" s="148">
        <f t="shared" si="6"/>
        <v>30.389999999999997</v>
      </c>
      <c r="E129" s="148">
        <v>0</v>
      </c>
      <c r="F129" s="156">
        <f t="shared" si="7"/>
        <v>99.999999999999986</v>
      </c>
      <c r="G129" s="149">
        <v>0</v>
      </c>
      <c r="H129" s="149">
        <v>0</v>
      </c>
      <c r="I129" s="149" t="s">
        <v>50</v>
      </c>
      <c r="J129" s="149" t="s">
        <v>51</v>
      </c>
      <c r="K129" s="149" t="s">
        <v>50</v>
      </c>
      <c r="L129" s="149" t="s">
        <v>50</v>
      </c>
      <c r="M129" s="148">
        <f t="shared" si="8"/>
        <v>0</v>
      </c>
      <c r="N129" s="150">
        <f t="shared" si="10"/>
        <v>0</v>
      </c>
    </row>
    <row r="130" spans="1:14" ht="14">
      <c r="A130" s="146">
        <f t="shared" si="9"/>
        <v>43006</v>
      </c>
      <c r="B130" s="147">
        <v>634</v>
      </c>
      <c r="C130" s="147">
        <v>40.869999999999997</v>
      </c>
      <c r="D130" s="148">
        <f t="shared" si="6"/>
        <v>30.389999999999997</v>
      </c>
      <c r="E130" s="148">
        <v>0</v>
      </c>
      <c r="F130" s="156">
        <f t="shared" si="7"/>
        <v>99.999999999999986</v>
      </c>
      <c r="G130" s="149">
        <v>0</v>
      </c>
      <c r="H130" s="149">
        <v>0</v>
      </c>
      <c r="I130" s="149" t="s">
        <v>50</v>
      </c>
      <c r="J130" s="149" t="s">
        <v>51</v>
      </c>
      <c r="K130" s="149" t="s">
        <v>50</v>
      </c>
      <c r="L130" s="149" t="s">
        <v>50</v>
      </c>
      <c r="M130" s="148">
        <f t="shared" si="8"/>
        <v>0</v>
      </c>
      <c r="N130" s="150">
        <f t="shared" si="10"/>
        <v>0</v>
      </c>
    </row>
    <row r="131" spans="1:14" ht="14">
      <c r="A131" s="146">
        <f t="shared" si="9"/>
        <v>43007</v>
      </c>
      <c r="B131" s="147">
        <v>634</v>
      </c>
      <c r="C131" s="147">
        <v>40.869999999999997</v>
      </c>
      <c r="D131" s="148">
        <f t="shared" si="6"/>
        <v>30.389999999999997</v>
      </c>
      <c r="E131" s="148">
        <v>0</v>
      </c>
      <c r="F131" s="156">
        <f t="shared" si="7"/>
        <v>99.999999999999986</v>
      </c>
      <c r="G131" s="149">
        <v>0</v>
      </c>
      <c r="H131" s="149">
        <v>0</v>
      </c>
      <c r="I131" s="149" t="s">
        <v>50</v>
      </c>
      <c r="J131" s="149" t="s">
        <v>51</v>
      </c>
      <c r="K131" s="149" t="s">
        <v>50</v>
      </c>
      <c r="L131" s="149" t="s">
        <v>50</v>
      </c>
      <c r="M131" s="148">
        <f t="shared" si="8"/>
        <v>0</v>
      </c>
      <c r="N131" s="150">
        <f t="shared" si="10"/>
        <v>0</v>
      </c>
    </row>
    <row r="132" spans="1:14" ht="14">
      <c r="A132" s="146">
        <f t="shared" si="9"/>
        <v>43008</v>
      </c>
      <c r="B132" s="147">
        <v>634</v>
      </c>
      <c r="C132" s="147">
        <v>40.869999999999997</v>
      </c>
      <c r="D132" s="148">
        <f t="shared" si="6"/>
        <v>30.389999999999997</v>
      </c>
      <c r="E132" s="148">
        <v>0</v>
      </c>
      <c r="F132" s="156">
        <f t="shared" si="7"/>
        <v>99.999999999999986</v>
      </c>
      <c r="G132" s="149">
        <v>0</v>
      </c>
      <c r="H132" s="149">
        <v>0</v>
      </c>
      <c r="I132" s="149" t="s">
        <v>50</v>
      </c>
      <c r="J132" s="149" t="s">
        <v>51</v>
      </c>
      <c r="K132" s="149" t="s">
        <v>50</v>
      </c>
      <c r="L132" s="149" t="s">
        <v>50</v>
      </c>
      <c r="M132" s="148">
        <f t="shared" si="8"/>
        <v>0</v>
      </c>
      <c r="N132" s="150">
        <f t="shared" si="10"/>
        <v>0</v>
      </c>
    </row>
    <row r="133" spans="1:14" ht="14">
      <c r="A133" s="146">
        <f t="shared" si="9"/>
        <v>43009</v>
      </c>
      <c r="B133" s="147">
        <v>634</v>
      </c>
      <c r="C133" s="147">
        <v>40.869999999999997</v>
      </c>
      <c r="D133" s="148">
        <f t="shared" si="6"/>
        <v>30.389999999999997</v>
      </c>
      <c r="E133" s="148">
        <v>0</v>
      </c>
      <c r="F133" s="156">
        <f t="shared" si="7"/>
        <v>99.999999999999986</v>
      </c>
      <c r="G133" s="149">
        <v>0</v>
      </c>
      <c r="H133" s="149">
        <v>0</v>
      </c>
      <c r="I133" s="149" t="s">
        <v>50</v>
      </c>
      <c r="J133" s="149" t="s">
        <v>51</v>
      </c>
      <c r="K133" s="149" t="s">
        <v>50</v>
      </c>
      <c r="L133" s="149" t="s">
        <v>50</v>
      </c>
      <c r="M133" s="148">
        <f t="shared" si="8"/>
        <v>0</v>
      </c>
      <c r="N133" s="150">
        <f t="shared" si="10"/>
        <v>0</v>
      </c>
    </row>
    <row r="134" spans="1:14" ht="14">
      <c r="A134" s="146">
        <f t="shared" si="9"/>
        <v>43010</v>
      </c>
      <c r="B134" s="147">
        <v>634</v>
      </c>
      <c r="C134" s="147">
        <v>40.869999999999997</v>
      </c>
      <c r="D134" s="148">
        <f t="shared" si="6"/>
        <v>30.389999999999997</v>
      </c>
      <c r="E134" s="148">
        <v>0</v>
      </c>
      <c r="F134" s="156">
        <f t="shared" si="7"/>
        <v>99.999999999999986</v>
      </c>
      <c r="G134" s="149">
        <v>0</v>
      </c>
      <c r="H134" s="149">
        <v>0</v>
      </c>
      <c r="I134" s="149" t="s">
        <v>50</v>
      </c>
      <c r="J134" s="149" t="s">
        <v>51</v>
      </c>
      <c r="K134" s="149" t="s">
        <v>50</v>
      </c>
      <c r="L134" s="149" t="s">
        <v>50</v>
      </c>
      <c r="M134" s="148">
        <f t="shared" si="8"/>
        <v>0</v>
      </c>
      <c r="N134" s="150">
        <f t="shared" si="10"/>
        <v>0</v>
      </c>
    </row>
    <row r="135" spans="1:14" ht="14">
      <c r="A135" s="146">
        <f t="shared" si="9"/>
        <v>43011</v>
      </c>
      <c r="B135" s="147">
        <v>634</v>
      </c>
      <c r="C135" s="147">
        <v>40.869999999999997</v>
      </c>
      <c r="D135" s="148">
        <f t="shared" si="6"/>
        <v>30.389999999999997</v>
      </c>
      <c r="E135" s="148">
        <v>0</v>
      </c>
      <c r="F135" s="156">
        <f t="shared" si="7"/>
        <v>99.999999999999986</v>
      </c>
      <c r="G135" s="149">
        <v>0</v>
      </c>
      <c r="H135" s="149">
        <v>0</v>
      </c>
      <c r="I135" s="149" t="s">
        <v>50</v>
      </c>
      <c r="J135" s="149" t="s">
        <v>51</v>
      </c>
      <c r="K135" s="149" t="s">
        <v>50</v>
      </c>
      <c r="L135" s="149" t="s">
        <v>50</v>
      </c>
      <c r="M135" s="148">
        <f t="shared" si="8"/>
        <v>0</v>
      </c>
      <c r="N135" s="150">
        <f t="shared" si="10"/>
        <v>0</v>
      </c>
    </row>
    <row r="136" spans="1:14" ht="14">
      <c r="A136" s="146">
        <f t="shared" si="9"/>
        <v>43012</v>
      </c>
      <c r="B136" s="147">
        <v>634</v>
      </c>
      <c r="C136" s="147">
        <v>40.869999999999997</v>
      </c>
      <c r="D136" s="148">
        <f t="shared" si="6"/>
        <v>30.389999999999997</v>
      </c>
      <c r="E136" s="148">
        <v>0</v>
      </c>
      <c r="F136" s="156">
        <f t="shared" si="7"/>
        <v>99.999999999999986</v>
      </c>
      <c r="G136" s="149">
        <v>0</v>
      </c>
      <c r="H136" s="149">
        <v>0</v>
      </c>
      <c r="I136" s="149" t="s">
        <v>50</v>
      </c>
      <c r="J136" s="149" t="s">
        <v>51</v>
      </c>
      <c r="K136" s="149" t="s">
        <v>50</v>
      </c>
      <c r="L136" s="149" t="s">
        <v>50</v>
      </c>
      <c r="M136" s="148">
        <f t="shared" si="8"/>
        <v>0</v>
      </c>
      <c r="N136" s="150">
        <f t="shared" si="10"/>
        <v>0</v>
      </c>
    </row>
    <row r="137" spans="1:14" ht="14">
      <c r="A137" s="146">
        <f t="shared" si="9"/>
        <v>43013</v>
      </c>
      <c r="B137" s="147">
        <v>634</v>
      </c>
      <c r="C137" s="147">
        <v>40.869999999999997</v>
      </c>
      <c r="D137" s="148">
        <f t="shared" si="6"/>
        <v>30.389999999999997</v>
      </c>
      <c r="E137" s="148">
        <v>0</v>
      </c>
      <c r="F137" s="156">
        <f t="shared" si="7"/>
        <v>99.999999999999986</v>
      </c>
      <c r="G137" s="149">
        <v>0</v>
      </c>
      <c r="H137" s="149">
        <v>0</v>
      </c>
      <c r="I137" s="149" t="s">
        <v>50</v>
      </c>
      <c r="J137" s="149" t="s">
        <v>51</v>
      </c>
      <c r="K137" s="149" t="s">
        <v>50</v>
      </c>
      <c r="L137" s="149" t="s">
        <v>50</v>
      </c>
      <c r="M137" s="148">
        <f t="shared" si="8"/>
        <v>0</v>
      </c>
      <c r="N137" s="150">
        <f t="shared" si="10"/>
        <v>0</v>
      </c>
    </row>
    <row r="138" spans="1:14" ht="14">
      <c r="A138" s="146">
        <f t="shared" si="9"/>
        <v>43014</v>
      </c>
      <c r="B138" s="147">
        <v>634</v>
      </c>
      <c r="C138" s="147">
        <v>40.869999999999997</v>
      </c>
      <c r="D138" s="148">
        <f t="shared" si="6"/>
        <v>30.389999999999997</v>
      </c>
      <c r="E138" s="148">
        <v>0</v>
      </c>
      <c r="F138" s="156">
        <f t="shared" si="7"/>
        <v>99.999999999999986</v>
      </c>
      <c r="G138" s="149">
        <v>0</v>
      </c>
      <c r="H138" s="149">
        <v>0</v>
      </c>
      <c r="I138" s="149" t="s">
        <v>50</v>
      </c>
      <c r="J138" s="149" t="s">
        <v>51</v>
      </c>
      <c r="K138" s="149" t="s">
        <v>50</v>
      </c>
      <c r="L138" s="149" t="s">
        <v>50</v>
      </c>
      <c r="M138" s="148">
        <f t="shared" si="8"/>
        <v>0</v>
      </c>
      <c r="N138" s="150">
        <f t="shared" si="10"/>
        <v>0</v>
      </c>
    </row>
    <row r="139" spans="1:14" ht="14">
      <c r="A139" s="146">
        <f t="shared" si="9"/>
        <v>43015</v>
      </c>
      <c r="B139" s="147">
        <v>634</v>
      </c>
      <c r="C139" s="147">
        <v>40.869999999999997</v>
      </c>
      <c r="D139" s="148">
        <f t="shared" si="6"/>
        <v>30.389999999999997</v>
      </c>
      <c r="E139" s="148">
        <v>12</v>
      </c>
      <c r="F139" s="156">
        <f t="shared" si="7"/>
        <v>99.999999999999986</v>
      </c>
      <c r="G139" s="149">
        <v>0</v>
      </c>
      <c r="H139" s="149">
        <v>0</v>
      </c>
      <c r="I139" s="149" t="s">
        <v>50</v>
      </c>
      <c r="J139" s="149" t="s">
        <v>51</v>
      </c>
      <c r="K139" s="149" t="s">
        <v>50</v>
      </c>
      <c r="L139" s="149" t="s">
        <v>50</v>
      </c>
      <c r="M139" s="148">
        <f t="shared" si="8"/>
        <v>0</v>
      </c>
      <c r="N139" s="150">
        <f t="shared" si="10"/>
        <v>0</v>
      </c>
    </row>
    <row r="140" spans="1:14" ht="14">
      <c r="A140" s="146">
        <f t="shared" si="9"/>
        <v>43016</v>
      </c>
      <c r="B140" s="147">
        <v>634</v>
      </c>
      <c r="C140" s="147">
        <v>40.869999999999997</v>
      </c>
      <c r="D140" s="148">
        <f t="shared" ref="D140:D163" si="12">C140-10.48</f>
        <v>30.389999999999997</v>
      </c>
      <c r="E140" s="148">
        <v>15</v>
      </c>
      <c r="F140" s="156">
        <f t="shared" ref="F140:F163" si="13">D140/30.39*100</f>
        <v>99.999999999999986</v>
      </c>
      <c r="G140" s="149">
        <v>0</v>
      </c>
      <c r="H140" s="149">
        <v>0</v>
      </c>
      <c r="I140" s="149" t="s">
        <v>50</v>
      </c>
      <c r="J140" s="149" t="s">
        <v>51</v>
      </c>
      <c r="K140" s="149" t="s">
        <v>50</v>
      </c>
      <c r="L140" s="149" t="s">
        <v>50</v>
      </c>
      <c r="M140" s="148">
        <f t="shared" ref="M140:M163" si="14">G140+H140</f>
        <v>0</v>
      </c>
      <c r="N140" s="150">
        <f t="shared" si="10"/>
        <v>0</v>
      </c>
    </row>
    <row r="141" spans="1:14" ht="14">
      <c r="A141" s="146">
        <f t="shared" ref="A141:A163" si="15">+A140+1</f>
        <v>43017</v>
      </c>
      <c r="B141" s="147">
        <v>634</v>
      </c>
      <c r="C141" s="147">
        <v>40.869999999999997</v>
      </c>
      <c r="D141" s="148">
        <f t="shared" si="12"/>
        <v>30.389999999999997</v>
      </c>
      <c r="E141" s="148">
        <v>10</v>
      </c>
      <c r="F141" s="156">
        <f t="shared" si="13"/>
        <v>99.999999999999986</v>
      </c>
      <c r="G141" s="149">
        <v>0</v>
      </c>
      <c r="H141" s="149">
        <v>0</v>
      </c>
      <c r="I141" s="149" t="s">
        <v>50</v>
      </c>
      <c r="J141" s="149" t="s">
        <v>51</v>
      </c>
      <c r="K141" s="149" t="s">
        <v>50</v>
      </c>
      <c r="L141" s="149" t="s">
        <v>50</v>
      </c>
      <c r="M141" s="148">
        <f t="shared" si="14"/>
        <v>0</v>
      </c>
      <c r="N141" s="150">
        <f t="shared" ref="N141:N162" si="16">ROUND((C141-C140)+(M141*0.002447),2)</f>
        <v>0</v>
      </c>
    </row>
    <row r="142" spans="1:14" ht="14">
      <c r="A142" s="146">
        <f t="shared" si="15"/>
        <v>43018</v>
      </c>
      <c r="B142" s="147">
        <v>634</v>
      </c>
      <c r="C142" s="147">
        <v>40.869999999999997</v>
      </c>
      <c r="D142" s="148">
        <f t="shared" si="12"/>
        <v>30.389999999999997</v>
      </c>
      <c r="E142" s="148">
        <v>0</v>
      </c>
      <c r="F142" s="156">
        <f t="shared" si="13"/>
        <v>99.999999999999986</v>
      </c>
      <c r="G142" s="149">
        <v>0</v>
      </c>
      <c r="H142" s="149">
        <v>0</v>
      </c>
      <c r="I142" s="149" t="s">
        <v>50</v>
      </c>
      <c r="J142" s="149" t="s">
        <v>51</v>
      </c>
      <c r="K142" s="149" t="s">
        <v>50</v>
      </c>
      <c r="L142" s="149" t="s">
        <v>50</v>
      </c>
      <c r="M142" s="148">
        <f t="shared" si="14"/>
        <v>0</v>
      </c>
      <c r="N142" s="150">
        <f t="shared" si="16"/>
        <v>0</v>
      </c>
    </row>
    <row r="143" spans="1:14" ht="14">
      <c r="A143" s="146">
        <f t="shared" si="15"/>
        <v>43019</v>
      </c>
      <c r="B143" s="147">
        <v>634</v>
      </c>
      <c r="C143" s="147">
        <v>40.869999999999997</v>
      </c>
      <c r="D143" s="148">
        <f t="shared" si="12"/>
        <v>30.389999999999997</v>
      </c>
      <c r="E143" s="148">
        <v>20</v>
      </c>
      <c r="F143" s="156">
        <f t="shared" si="13"/>
        <v>99.999999999999986</v>
      </c>
      <c r="G143" s="149">
        <v>0</v>
      </c>
      <c r="H143" s="149">
        <v>0</v>
      </c>
      <c r="I143" s="149" t="s">
        <v>50</v>
      </c>
      <c r="J143" s="149" t="s">
        <v>51</v>
      </c>
      <c r="K143" s="149" t="s">
        <v>50</v>
      </c>
      <c r="L143" s="149" t="s">
        <v>50</v>
      </c>
      <c r="M143" s="148">
        <f t="shared" si="14"/>
        <v>0</v>
      </c>
      <c r="N143" s="150">
        <f t="shared" si="16"/>
        <v>0</v>
      </c>
    </row>
    <row r="144" spans="1:14" ht="14">
      <c r="A144" s="146">
        <f t="shared" si="15"/>
        <v>43020</v>
      </c>
      <c r="B144" s="147">
        <v>634</v>
      </c>
      <c r="C144" s="147">
        <v>40.869999999999997</v>
      </c>
      <c r="D144" s="148">
        <f t="shared" si="12"/>
        <v>30.389999999999997</v>
      </c>
      <c r="E144" s="148">
        <v>0</v>
      </c>
      <c r="F144" s="156">
        <f t="shared" si="13"/>
        <v>99.999999999999986</v>
      </c>
      <c r="G144" s="149">
        <v>0</v>
      </c>
      <c r="H144" s="149">
        <v>0</v>
      </c>
      <c r="I144" s="149" t="s">
        <v>50</v>
      </c>
      <c r="J144" s="149" t="s">
        <v>51</v>
      </c>
      <c r="K144" s="149" t="s">
        <v>50</v>
      </c>
      <c r="L144" s="149" t="s">
        <v>50</v>
      </c>
      <c r="M144" s="148">
        <f t="shared" si="14"/>
        <v>0</v>
      </c>
      <c r="N144" s="150">
        <f t="shared" si="16"/>
        <v>0</v>
      </c>
    </row>
    <row r="145" spans="1:14" ht="14">
      <c r="A145" s="146">
        <f t="shared" si="15"/>
        <v>43021</v>
      </c>
      <c r="B145" s="147">
        <v>634</v>
      </c>
      <c r="C145" s="147">
        <v>40.869999999999997</v>
      </c>
      <c r="D145" s="148">
        <f t="shared" si="12"/>
        <v>30.389999999999997</v>
      </c>
      <c r="E145" s="148">
        <v>0</v>
      </c>
      <c r="F145" s="156">
        <f t="shared" si="13"/>
        <v>99.999999999999986</v>
      </c>
      <c r="G145" s="149">
        <v>0</v>
      </c>
      <c r="H145" s="149">
        <v>0</v>
      </c>
      <c r="I145" s="149" t="s">
        <v>50</v>
      </c>
      <c r="J145" s="149" t="s">
        <v>51</v>
      </c>
      <c r="K145" s="149" t="s">
        <v>50</v>
      </c>
      <c r="L145" s="149" t="s">
        <v>50</v>
      </c>
      <c r="M145" s="148">
        <f t="shared" si="14"/>
        <v>0</v>
      </c>
      <c r="N145" s="150">
        <f t="shared" si="16"/>
        <v>0</v>
      </c>
    </row>
    <row r="146" spans="1:14" ht="14">
      <c r="A146" s="146">
        <f t="shared" si="15"/>
        <v>43022</v>
      </c>
      <c r="B146" s="147">
        <v>634</v>
      </c>
      <c r="C146" s="147">
        <v>40.869999999999997</v>
      </c>
      <c r="D146" s="148">
        <f t="shared" si="12"/>
        <v>30.389999999999997</v>
      </c>
      <c r="E146" s="148">
        <v>4</v>
      </c>
      <c r="F146" s="156">
        <f t="shared" si="13"/>
        <v>99.999999999999986</v>
      </c>
      <c r="G146" s="149">
        <v>0</v>
      </c>
      <c r="H146" s="149">
        <v>0</v>
      </c>
      <c r="I146" s="149" t="s">
        <v>50</v>
      </c>
      <c r="J146" s="149" t="s">
        <v>51</v>
      </c>
      <c r="K146" s="149" t="s">
        <v>50</v>
      </c>
      <c r="L146" s="149" t="s">
        <v>50</v>
      </c>
      <c r="M146" s="148">
        <f t="shared" si="14"/>
        <v>0</v>
      </c>
      <c r="N146" s="150">
        <f t="shared" si="16"/>
        <v>0</v>
      </c>
    </row>
    <row r="147" spans="1:14" ht="14">
      <c r="A147" s="146">
        <f t="shared" si="15"/>
        <v>43023</v>
      </c>
      <c r="B147" s="147">
        <v>634</v>
      </c>
      <c r="C147" s="147">
        <v>40.869999999999997</v>
      </c>
      <c r="D147" s="148">
        <f t="shared" si="12"/>
        <v>30.389999999999997</v>
      </c>
      <c r="E147" s="148">
        <v>20</v>
      </c>
      <c r="F147" s="156">
        <f t="shared" si="13"/>
        <v>99.999999999999986</v>
      </c>
      <c r="G147" s="149">
        <v>0</v>
      </c>
      <c r="H147" s="149">
        <v>0</v>
      </c>
      <c r="I147" s="149" t="s">
        <v>50</v>
      </c>
      <c r="J147" s="149" t="s">
        <v>51</v>
      </c>
      <c r="K147" s="149" t="s">
        <v>50</v>
      </c>
      <c r="L147" s="149" t="s">
        <v>50</v>
      </c>
      <c r="M147" s="148">
        <f t="shared" si="14"/>
        <v>0</v>
      </c>
      <c r="N147" s="150">
        <f t="shared" si="16"/>
        <v>0</v>
      </c>
    </row>
    <row r="148" spans="1:14" ht="14">
      <c r="A148" s="146">
        <f t="shared" si="15"/>
        <v>43024</v>
      </c>
      <c r="B148" s="147">
        <v>634</v>
      </c>
      <c r="C148" s="147">
        <v>40.869999999999997</v>
      </c>
      <c r="D148" s="148">
        <f t="shared" si="12"/>
        <v>30.389999999999997</v>
      </c>
      <c r="E148" s="148">
        <v>50</v>
      </c>
      <c r="F148" s="156">
        <f t="shared" si="13"/>
        <v>99.999999999999986</v>
      </c>
      <c r="G148" s="149">
        <v>0</v>
      </c>
      <c r="H148" s="149">
        <v>0</v>
      </c>
      <c r="I148" s="149" t="s">
        <v>50</v>
      </c>
      <c r="J148" s="149" t="s">
        <v>51</v>
      </c>
      <c r="K148" s="149" t="s">
        <v>50</v>
      </c>
      <c r="L148" s="149" t="s">
        <v>50</v>
      </c>
      <c r="M148" s="148">
        <f t="shared" si="14"/>
        <v>0</v>
      </c>
      <c r="N148" s="150">
        <f t="shared" si="16"/>
        <v>0</v>
      </c>
    </row>
    <row r="149" spans="1:14" ht="14">
      <c r="A149" s="146">
        <f t="shared" si="15"/>
        <v>43025</v>
      </c>
      <c r="B149" s="147">
        <v>634</v>
      </c>
      <c r="C149" s="147">
        <v>40.869999999999997</v>
      </c>
      <c r="D149" s="148">
        <f t="shared" si="12"/>
        <v>30.389999999999997</v>
      </c>
      <c r="E149" s="148">
        <v>0</v>
      </c>
      <c r="F149" s="156">
        <f t="shared" si="13"/>
        <v>99.999999999999986</v>
      </c>
      <c r="G149" s="149">
        <v>137</v>
      </c>
      <c r="H149" s="149">
        <v>0</v>
      </c>
      <c r="I149" s="149" t="s">
        <v>50</v>
      </c>
      <c r="J149" s="149" t="s">
        <v>51</v>
      </c>
      <c r="K149" s="149" t="s">
        <v>50</v>
      </c>
      <c r="L149" s="149" t="s">
        <v>50</v>
      </c>
      <c r="M149" s="148">
        <f t="shared" si="14"/>
        <v>137</v>
      </c>
      <c r="N149" s="150">
        <f t="shared" si="16"/>
        <v>0.34</v>
      </c>
    </row>
    <row r="150" spans="1:14" ht="14">
      <c r="A150" s="146">
        <f t="shared" si="15"/>
        <v>43026</v>
      </c>
      <c r="B150" s="147">
        <v>634</v>
      </c>
      <c r="C150" s="147">
        <v>40.869999999999997</v>
      </c>
      <c r="D150" s="148">
        <f t="shared" si="12"/>
        <v>30.389999999999997</v>
      </c>
      <c r="E150" s="148">
        <v>0</v>
      </c>
      <c r="F150" s="156">
        <f t="shared" si="13"/>
        <v>99.999999999999986</v>
      </c>
      <c r="G150" s="149">
        <v>0</v>
      </c>
      <c r="H150" s="149">
        <v>0</v>
      </c>
      <c r="I150" s="149" t="s">
        <v>50</v>
      </c>
      <c r="J150" s="149" t="s">
        <v>51</v>
      </c>
      <c r="K150" s="149" t="s">
        <v>50</v>
      </c>
      <c r="L150" s="149" t="s">
        <v>50</v>
      </c>
      <c r="M150" s="148">
        <f t="shared" si="14"/>
        <v>0</v>
      </c>
      <c r="N150" s="150">
        <f t="shared" si="16"/>
        <v>0</v>
      </c>
    </row>
    <row r="151" spans="1:14" ht="14">
      <c r="A151" s="146">
        <f t="shared" si="15"/>
        <v>43027</v>
      </c>
      <c r="B151" s="147">
        <v>634</v>
      </c>
      <c r="C151" s="147">
        <v>40.869999999999997</v>
      </c>
      <c r="D151" s="148">
        <f t="shared" si="12"/>
        <v>30.389999999999997</v>
      </c>
      <c r="E151" s="148">
        <v>0</v>
      </c>
      <c r="F151" s="156">
        <f t="shared" si="13"/>
        <v>99.999999999999986</v>
      </c>
      <c r="G151" s="149">
        <v>0</v>
      </c>
      <c r="H151" s="149">
        <v>0</v>
      </c>
      <c r="I151" s="149" t="s">
        <v>50</v>
      </c>
      <c r="J151" s="149" t="s">
        <v>51</v>
      </c>
      <c r="K151" s="149" t="s">
        <v>50</v>
      </c>
      <c r="L151" s="149" t="s">
        <v>50</v>
      </c>
      <c r="M151" s="148">
        <f t="shared" si="14"/>
        <v>0</v>
      </c>
      <c r="N151" s="150">
        <f t="shared" si="16"/>
        <v>0</v>
      </c>
    </row>
    <row r="152" spans="1:14" ht="14">
      <c r="A152" s="146">
        <f t="shared" si="15"/>
        <v>43028</v>
      </c>
      <c r="B152" s="147">
        <v>634</v>
      </c>
      <c r="C152" s="147">
        <v>40.869999999999997</v>
      </c>
      <c r="D152" s="148">
        <f t="shared" si="12"/>
        <v>30.389999999999997</v>
      </c>
      <c r="E152" s="148">
        <v>0</v>
      </c>
      <c r="F152" s="156">
        <f t="shared" si="13"/>
        <v>99.999999999999986</v>
      </c>
      <c r="G152" s="149">
        <v>0</v>
      </c>
      <c r="H152" s="149">
        <v>0</v>
      </c>
      <c r="I152" s="149" t="s">
        <v>50</v>
      </c>
      <c r="J152" s="149" t="s">
        <v>51</v>
      </c>
      <c r="K152" s="149" t="s">
        <v>50</v>
      </c>
      <c r="L152" s="149" t="s">
        <v>50</v>
      </c>
      <c r="M152" s="148">
        <f t="shared" si="14"/>
        <v>0</v>
      </c>
      <c r="N152" s="150">
        <f t="shared" si="16"/>
        <v>0</v>
      </c>
    </row>
    <row r="153" spans="1:14" ht="14">
      <c r="A153" s="146">
        <f t="shared" si="15"/>
        <v>43029</v>
      </c>
      <c r="B153" s="147">
        <v>634</v>
      </c>
      <c r="C153" s="147">
        <v>40.869999999999997</v>
      </c>
      <c r="D153" s="148">
        <f t="shared" si="12"/>
        <v>30.389999999999997</v>
      </c>
      <c r="E153" s="148">
        <v>0</v>
      </c>
      <c r="F153" s="156">
        <f t="shared" si="13"/>
        <v>99.999999999999986</v>
      </c>
      <c r="G153" s="149">
        <v>0</v>
      </c>
      <c r="H153" s="149">
        <v>0</v>
      </c>
      <c r="I153" s="149" t="s">
        <v>50</v>
      </c>
      <c r="J153" s="149" t="s">
        <v>51</v>
      </c>
      <c r="K153" s="149" t="s">
        <v>50</v>
      </c>
      <c r="L153" s="149" t="s">
        <v>50</v>
      </c>
      <c r="M153" s="148">
        <f t="shared" si="14"/>
        <v>0</v>
      </c>
      <c r="N153" s="150">
        <f t="shared" si="16"/>
        <v>0</v>
      </c>
    </row>
    <row r="154" spans="1:14" ht="14">
      <c r="A154" s="146">
        <f t="shared" si="15"/>
        <v>43030</v>
      </c>
      <c r="B154" s="147">
        <v>634</v>
      </c>
      <c r="C154" s="147">
        <v>40.869999999999997</v>
      </c>
      <c r="D154" s="148">
        <f t="shared" si="12"/>
        <v>30.389999999999997</v>
      </c>
      <c r="E154" s="148">
        <v>0</v>
      </c>
      <c r="F154" s="156">
        <f t="shared" si="13"/>
        <v>99.999999999999986</v>
      </c>
      <c r="G154" s="149">
        <v>0</v>
      </c>
      <c r="H154" s="149">
        <v>0</v>
      </c>
      <c r="I154" s="149" t="s">
        <v>50</v>
      </c>
      <c r="J154" s="149" t="s">
        <v>51</v>
      </c>
      <c r="K154" s="149" t="s">
        <v>50</v>
      </c>
      <c r="L154" s="149" t="s">
        <v>50</v>
      </c>
      <c r="M154" s="148">
        <f t="shared" si="14"/>
        <v>0</v>
      </c>
      <c r="N154" s="150">
        <f t="shared" si="16"/>
        <v>0</v>
      </c>
    </row>
    <row r="155" spans="1:14" ht="14">
      <c r="A155" s="146">
        <f t="shared" si="15"/>
        <v>43031</v>
      </c>
      <c r="B155" s="147">
        <v>634</v>
      </c>
      <c r="C155" s="147">
        <v>40.869999999999997</v>
      </c>
      <c r="D155" s="148">
        <f t="shared" si="12"/>
        <v>30.389999999999997</v>
      </c>
      <c r="E155" s="148">
        <v>0</v>
      </c>
      <c r="F155" s="156">
        <f t="shared" si="13"/>
        <v>99.999999999999986</v>
      </c>
      <c r="G155" s="149">
        <v>0</v>
      </c>
      <c r="H155" s="149">
        <v>0</v>
      </c>
      <c r="I155" s="149" t="s">
        <v>50</v>
      </c>
      <c r="J155" s="149" t="s">
        <v>51</v>
      </c>
      <c r="K155" s="149" t="s">
        <v>50</v>
      </c>
      <c r="L155" s="149" t="s">
        <v>50</v>
      </c>
      <c r="M155" s="148">
        <f t="shared" si="14"/>
        <v>0</v>
      </c>
      <c r="N155" s="150">
        <f t="shared" si="16"/>
        <v>0</v>
      </c>
    </row>
    <row r="156" spans="1:14" ht="14">
      <c r="A156" s="146">
        <f t="shared" si="15"/>
        <v>43032</v>
      </c>
      <c r="B156" s="147">
        <v>634</v>
      </c>
      <c r="C156" s="147">
        <v>40.869999999999997</v>
      </c>
      <c r="D156" s="148">
        <f t="shared" si="12"/>
        <v>30.389999999999997</v>
      </c>
      <c r="E156" s="148">
        <v>0</v>
      </c>
      <c r="F156" s="156">
        <f t="shared" si="13"/>
        <v>99.999999999999986</v>
      </c>
      <c r="G156" s="149">
        <v>0</v>
      </c>
      <c r="H156" s="149">
        <v>0</v>
      </c>
      <c r="I156" s="149" t="s">
        <v>50</v>
      </c>
      <c r="J156" s="149" t="s">
        <v>51</v>
      </c>
      <c r="K156" s="149" t="s">
        <v>50</v>
      </c>
      <c r="L156" s="149" t="s">
        <v>50</v>
      </c>
      <c r="M156" s="148">
        <f t="shared" si="14"/>
        <v>0</v>
      </c>
      <c r="N156" s="150">
        <f t="shared" si="16"/>
        <v>0</v>
      </c>
    </row>
    <row r="157" spans="1:14" ht="14">
      <c r="A157" s="146">
        <f t="shared" si="15"/>
        <v>43033</v>
      </c>
      <c r="B157" s="147">
        <v>634</v>
      </c>
      <c r="C157" s="147">
        <v>40.869999999999997</v>
      </c>
      <c r="D157" s="148">
        <f t="shared" si="12"/>
        <v>30.389999999999997</v>
      </c>
      <c r="E157" s="148">
        <v>0</v>
      </c>
      <c r="F157" s="156">
        <f t="shared" si="13"/>
        <v>99.999999999999986</v>
      </c>
      <c r="G157" s="149">
        <v>0</v>
      </c>
      <c r="H157" s="149">
        <v>0</v>
      </c>
      <c r="I157" s="149" t="s">
        <v>50</v>
      </c>
      <c r="J157" s="149" t="s">
        <v>51</v>
      </c>
      <c r="K157" s="149" t="s">
        <v>50</v>
      </c>
      <c r="L157" s="149" t="s">
        <v>50</v>
      </c>
      <c r="M157" s="148">
        <f t="shared" si="14"/>
        <v>0</v>
      </c>
      <c r="N157" s="150">
        <f t="shared" si="16"/>
        <v>0</v>
      </c>
    </row>
    <row r="158" spans="1:14" ht="14">
      <c r="A158" s="146">
        <f t="shared" si="15"/>
        <v>43034</v>
      </c>
      <c r="B158" s="147">
        <v>634</v>
      </c>
      <c r="C158" s="147">
        <v>40.869999999999997</v>
      </c>
      <c r="D158" s="148">
        <f t="shared" si="12"/>
        <v>30.389999999999997</v>
      </c>
      <c r="E158" s="148">
        <v>0</v>
      </c>
      <c r="F158" s="156">
        <f t="shared" si="13"/>
        <v>99.999999999999986</v>
      </c>
      <c r="G158" s="149">
        <v>0</v>
      </c>
      <c r="H158" s="149">
        <v>0</v>
      </c>
      <c r="I158" s="149" t="s">
        <v>50</v>
      </c>
      <c r="J158" s="149" t="s">
        <v>51</v>
      </c>
      <c r="K158" s="149" t="s">
        <v>50</v>
      </c>
      <c r="L158" s="149" t="s">
        <v>50</v>
      </c>
      <c r="M158" s="148">
        <f t="shared" si="14"/>
        <v>0</v>
      </c>
      <c r="N158" s="150">
        <f t="shared" si="16"/>
        <v>0</v>
      </c>
    </row>
    <row r="159" spans="1:14" ht="14">
      <c r="A159" s="146">
        <f t="shared" si="15"/>
        <v>43035</v>
      </c>
      <c r="B159" s="147">
        <v>634</v>
      </c>
      <c r="C159" s="147">
        <v>40.869999999999997</v>
      </c>
      <c r="D159" s="148">
        <f t="shared" si="12"/>
        <v>30.389999999999997</v>
      </c>
      <c r="E159" s="148">
        <v>0</v>
      </c>
      <c r="F159" s="156">
        <f t="shared" si="13"/>
        <v>99.999999999999986</v>
      </c>
      <c r="G159" s="149">
        <v>0</v>
      </c>
      <c r="H159" s="149">
        <v>0</v>
      </c>
      <c r="I159" s="149" t="s">
        <v>50</v>
      </c>
      <c r="J159" s="149" t="s">
        <v>51</v>
      </c>
      <c r="K159" s="149" t="s">
        <v>50</v>
      </c>
      <c r="L159" s="149" t="s">
        <v>50</v>
      </c>
      <c r="M159" s="148">
        <f t="shared" si="14"/>
        <v>0</v>
      </c>
      <c r="N159" s="150">
        <v>0</v>
      </c>
    </row>
    <row r="160" spans="1:14" ht="14">
      <c r="A160" s="146">
        <f t="shared" si="15"/>
        <v>43036</v>
      </c>
      <c r="B160" s="147">
        <v>634</v>
      </c>
      <c r="C160" s="147">
        <v>40.869999999999997</v>
      </c>
      <c r="D160" s="148">
        <f t="shared" si="12"/>
        <v>30.389999999999997</v>
      </c>
      <c r="E160" s="148">
        <v>0</v>
      </c>
      <c r="F160" s="156">
        <f t="shared" si="13"/>
        <v>99.999999999999986</v>
      </c>
      <c r="G160" s="149">
        <v>0</v>
      </c>
      <c r="H160" s="149">
        <v>0</v>
      </c>
      <c r="I160" s="149" t="s">
        <v>50</v>
      </c>
      <c r="J160" s="149" t="s">
        <v>51</v>
      </c>
      <c r="K160" s="149" t="s">
        <v>50</v>
      </c>
      <c r="L160" s="149" t="s">
        <v>50</v>
      </c>
      <c r="M160" s="148">
        <f t="shared" si="14"/>
        <v>0</v>
      </c>
      <c r="N160" s="150">
        <f t="shared" si="16"/>
        <v>0</v>
      </c>
    </row>
    <row r="161" spans="1:14" ht="14">
      <c r="A161" s="146">
        <f t="shared" si="15"/>
        <v>43037</v>
      </c>
      <c r="B161" s="147">
        <v>634</v>
      </c>
      <c r="C161" s="147">
        <v>40.869999999999997</v>
      </c>
      <c r="D161" s="148">
        <f t="shared" si="12"/>
        <v>30.389999999999997</v>
      </c>
      <c r="E161" s="148">
        <v>0</v>
      </c>
      <c r="F161" s="156">
        <f t="shared" si="13"/>
        <v>99.999999999999986</v>
      </c>
      <c r="G161" s="149">
        <v>0</v>
      </c>
      <c r="H161" s="149">
        <v>0</v>
      </c>
      <c r="I161" s="149" t="s">
        <v>50</v>
      </c>
      <c r="J161" s="149" t="s">
        <v>51</v>
      </c>
      <c r="K161" s="149" t="s">
        <v>50</v>
      </c>
      <c r="L161" s="149" t="s">
        <v>50</v>
      </c>
      <c r="M161" s="148">
        <f t="shared" si="14"/>
        <v>0</v>
      </c>
      <c r="N161" s="150">
        <v>0</v>
      </c>
    </row>
    <row r="162" spans="1:14" ht="14">
      <c r="A162" s="146">
        <f t="shared" si="15"/>
        <v>43038</v>
      </c>
      <c r="B162" s="147">
        <v>634</v>
      </c>
      <c r="C162" s="147">
        <v>40.869999999999997</v>
      </c>
      <c r="D162" s="148">
        <f t="shared" si="12"/>
        <v>30.389999999999997</v>
      </c>
      <c r="E162" s="148">
        <v>0</v>
      </c>
      <c r="F162" s="156">
        <f t="shared" si="13"/>
        <v>99.999999999999986</v>
      </c>
      <c r="G162" s="149">
        <v>0</v>
      </c>
      <c r="H162" s="149">
        <v>0</v>
      </c>
      <c r="I162" s="149" t="s">
        <v>50</v>
      </c>
      <c r="J162" s="149" t="s">
        <v>51</v>
      </c>
      <c r="K162" s="149" t="s">
        <v>50</v>
      </c>
      <c r="L162" s="149" t="s">
        <v>50</v>
      </c>
      <c r="M162" s="148">
        <f t="shared" si="14"/>
        <v>0</v>
      </c>
      <c r="N162" s="150">
        <f t="shared" si="16"/>
        <v>0</v>
      </c>
    </row>
    <row r="163" spans="1:14" ht="14">
      <c r="A163" s="146">
        <f t="shared" si="15"/>
        <v>43039</v>
      </c>
      <c r="B163" s="147">
        <v>634</v>
      </c>
      <c r="C163" s="147">
        <v>40.869999999999997</v>
      </c>
      <c r="D163" s="148">
        <f t="shared" si="12"/>
        <v>30.389999999999997</v>
      </c>
      <c r="E163" s="148">
        <v>0</v>
      </c>
      <c r="F163" s="156">
        <f t="shared" si="13"/>
        <v>99.999999999999986</v>
      </c>
      <c r="G163" s="149">
        <v>0</v>
      </c>
      <c r="H163" s="149">
        <v>0</v>
      </c>
      <c r="I163" s="149" t="s">
        <v>50</v>
      </c>
      <c r="J163" s="149" t="s">
        <v>51</v>
      </c>
      <c r="K163" s="149" t="s">
        <v>50</v>
      </c>
      <c r="L163" s="149" t="s">
        <v>50</v>
      </c>
      <c r="M163" s="148">
        <f t="shared" si="14"/>
        <v>0</v>
      </c>
      <c r="N163" s="150">
        <v>0</v>
      </c>
    </row>
    <row r="164" spans="1:14" ht="28.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59">
        <f>SUM(M11:M163)</f>
        <v>19123</v>
      </c>
      <c r="N164" s="133">
        <f>SUM(N11:N163)</f>
        <v>71.430000000000049</v>
      </c>
    </row>
    <row r="165" spans="1:14" ht="27.7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20">
        <f>C163-C11</f>
        <v>24.58</v>
      </c>
      <c r="K165" s="420"/>
      <c r="L165" s="420"/>
      <c r="M165" s="133">
        <f>M164*0.002447</f>
        <v>46.793981000000002</v>
      </c>
      <c r="N165" s="133">
        <f>M165+J165</f>
        <v>71.373981000000001</v>
      </c>
    </row>
    <row r="166" spans="1:14" ht="117.75" customHeight="1">
      <c r="A166" s="362" t="s">
        <v>85</v>
      </c>
      <c r="B166" s="363"/>
      <c r="C166" s="134" t="s">
        <v>86</v>
      </c>
      <c r="D166" s="134" t="s">
        <v>87</v>
      </c>
      <c r="E166" s="134" t="s">
        <v>88</v>
      </c>
      <c r="F166" s="404" t="s">
        <v>89</v>
      </c>
      <c r="G166" s="406"/>
      <c r="H166" s="404" t="s">
        <v>90</v>
      </c>
      <c r="I166" s="406"/>
      <c r="J166" s="404" t="s">
        <v>91</v>
      </c>
      <c r="K166" s="406"/>
      <c r="L166" s="407" t="s">
        <v>95</v>
      </c>
      <c r="M166" s="408"/>
      <c r="N166" s="145" t="s">
        <v>92</v>
      </c>
    </row>
    <row r="167" spans="1:14" ht="14">
      <c r="A167" s="362" t="s">
        <v>84</v>
      </c>
      <c r="B167" s="363"/>
      <c r="C167" s="135">
        <f>SUM(E11:E40)</f>
        <v>650</v>
      </c>
      <c r="D167" s="135">
        <f>SUM(E41:E71)</f>
        <v>1762</v>
      </c>
      <c r="E167" s="135">
        <f>SUM(E72:E102)</f>
        <v>622</v>
      </c>
      <c r="F167" s="348">
        <f>SUM(E103:E132)</f>
        <v>188</v>
      </c>
      <c r="G167" s="349"/>
      <c r="H167" s="348">
        <f>SUM(E133:E163)</f>
        <v>131</v>
      </c>
      <c r="I167" s="349"/>
      <c r="J167" s="348">
        <f>C167+D167+E167+F167+H167</f>
        <v>3353</v>
      </c>
      <c r="K167" s="353"/>
      <c r="L167" s="344">
        <f>N164-N165</f>
        <v>5.6019000000048891E-2</v>
      </c>
      <c r="M167" s="345"/>
      <c r="N167" s="373">
        <f>N165</f>
        <v>71.373981000000001</v>
      </c>
    </row>
    <row r="168" spans="1:14" ht="14">
      <c r="A168" s="362" t="s">
        <v>93</v>
      </c>
      <c r="B168" s="363"/>
      <c r="C168" s="136">
        <f>SUM(N11:N40)</f>
        <v>3.3899999999999997</v>
      </c>
      <c r="D168" s="136">
        <f>SUM(N41:N71)</f>
        <v>50.969999999999992</v>
      </c>
      <c r="E168" s="136">
        <f>SUM(N72:N102)</f>
        <v>11.37</v>
      </c>
      <c r="F168" s="350">
        <f>SUM(N103:N132)</f>
        <v>5.3599999999999994</v>
      </c>
      <c r="G168" s="351"/>
      <c r="H168" s="350">
        <f>SUM(N133:N163)</f>
        <v>0.34</v>
      </c>
      <c r="I168" s="351"/>
      <c r="J168" s="350">
        <f>C168+D168+E168+F168+H168</f>
        <v>71.429999999999993</v>
      </c>
      <c r="K168" s="352"/>
      <c r="L168" s="346"/>
      <c r="M168" s="347"/>
      <c r="N168" s="374"/>
    </row>
    <row r="169" spans="1:14" ht="17.5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  <mergeCell ref="A166:B166"/>
    <mergeCell ref="J164:L164"/>
    <mergeCell ref="J165:L165"/>
    <mergeCell ref="N167:N168"/>
    <mergeCell ref="F168:G168"/>
    <mergeCell ref="H168:I168"/>
    <mergeCell ref="J168:K168"/>
    <mergeCell ref="J166:K166"/>
    <mergeCell ref="L166:M166"/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A164:I165"/>
  </mergeCells>
  <pageMargins left="0.9" right="0.5" top="0.45" bottom="0.4" header="0.3" footer="0.25"/>
  <pageSetup paperSize="9" scale="75" orientation="portrait" r:id="rId1"/>
  <headerFooter>
    <oddHeader>&amp;C11.Wadiwale</oddHeader>
    <oddFooter xml:space="preserve">&amp;C&amp;"DV-TTSurekh,Normal"&amp;18 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I173"/>
  <sheetViews>
    <sheetView view="pageBreakPreview" topLeftCell="A139" zoomScaleSheetLayoutView="100" workbookViewId="0">
      <selection activeCell="B49" sqref="B49"/>
    </sheetView>
  </sheetViews>
  <sheetFormatPr defaultColWidth="9.1796875" defaultRowHeight="12.5"/>
  <cols>
    <col min="1" max="1" width="12.1796875" style="33" customWidth="1"/>
    <col min="2" max="2" width="9.26953125" style="33" customWidth="1"/>
    <col min="3" max="3" width="8.26953125" style="33" customWidth="1"/>
    <col min="4" max="4" width="10" style="33" customWidth="1"/>
    <col min="5" max="5" width="7.7265625" style="33" customWidth="1"/>
    <col min="6" max="6" width="7.26953125" style="108" customWidth="1"/>
    <col min="7" max="7" width="7.453125" style="33" customWidth="1"/>
    <col min="8" max="8" width="10.1796875" style="33" customWidth="1"/>
    <col min="9" max="10" width="5.7265625" style="33" customWidth="1"/>
    <col min="11" max="11" width="6.81640625" style="33" customWidth="1"/>
    <col min="12" max="12" width="8" style="33" customWidth="1"/>
    <col min="13" max="13" width="9.1796875" style="33" customWidth="1"/>
    <col min="14" max="15" width="10" style="33" customWidth="1"/>
    <col min="16" max="16384" width="9.1796875" style="33"/>
  </cols>
  <sheetData>
    <row r="1" spans="1:35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35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  <c r="O2" s="38"/>
    </row>
    <row r="3" spans="1:35" ht="19.5" customHeight="1">
      <c r="A3" s="409" t="str">
        <f>Ghod!A3:A5</f>
        <v>Name of Reservoir</v>
      </c>
      <c r="B3" s="411" t="s">
        <v>120</v>
      </c>
      <c r="C3" s="412"/>
      <c r="D3" s="417" t="s">
        <v>121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  <c r="O3" s="86"/>
    </row>
    <row r="4" spans="1:35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  <c r="O4" s="41"/>
    </row>
    <row r="5" spans="1:35" ht="21.75" customHeight="1">
      <c r="A5" s="331"/>
      <c r="B5" s="415"/>
      <c r="C5" s="416"/>
      <c r="D5" s="378"/>
      <c r="E5" s="380"/>
      <c r="F5" s="358">
        <v>614</v>
      </c>
      <c r="G5" s="359"/>
      <c r="H5" s="360">
        <v>83.31</v>
      </c>
      <c r="I5" s="361"/>
      <c r="J5" s="360">
        <v>82.75</v>
      </c>
      <c r="K5" s="361"/>
      <c r="L5" s="148">
        <v>0.56000000000000005</v>
      </c>
      <c r="M5" s="138">
        <v>107852</v>
      </c>
      <c r="N5" s="167">
        <v>1100</v>
      </c>
      <c r="O5" s="55"/>
    </row>
    <row r="6" spans="1:35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43"/>
    </row>
    <row r="7" spans="1:35" ht="23.2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  <c r="O7" s="86"/>
    </row>
    <row r="8" spans="1:35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  <c r="O8" s="86"/>
    </row>
    <row r="9" spans="1:35" ht="17.5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97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  <c r="O9" s="44"/>
      <c r="T9" s="423" t="s">
        <v>45</v>
      </c>
      <c r="U9" s="423"/>
      <c r="V9" s="102" t="s">
        <v>39</v>
      </c>
      <c r="W9" s="103"/>
      <c r="X9" s="423" t="s">
        <v>46</v>
      </c>
      <c r="Y9" s="423"/>
      <c r="Z9" s="103" t="s">
        <v>47</v>
      </c>
      <c r="AA9" s="103"/>
      <c r="AB9" s="103"/>
      <c r="AC9" s="103"/>
      <c r="AD9" s="103"/>
      <c r="AE9" s="103"/>
      <c r="AF9" s="103"/>
      <c r="AG9" s="103"/>
      <c r="AH9" s="103"/>
      <c r="AI9" s="103"/>
    </row>
    <row r="10" spans="1:35" ht="17.5">
      <c r="A10" s="145"/>
      <c r="B10" s="148">
        <v>584</v>
      </c>
      <c r="C10" s="148">
        <v>0</v>
      </c>
      <c r="D10" s="148">
        <v>0</v>
      </c>
      <c r="E10" s="145"/>
      <c r="F10" s="197"/>
      <c r="G10" s="145"/>
      <c r="H10" s="145"/>
      <c r="I10" s="145"/>
      <c r="J10" s="145"/>
      <c r="K10" s="145"/>
      <c r="L10" s="145"/>
      <c r="M10" s="145"/>
      <c r="N10" s="250"/>
      <c r="O10" s="44"/>
      <c r="T10" s="246"/>
      <c r="U10" s="246"/>
      <c r="V10" s="102"/>
      <c r="W10" s="103"/>
      <c r="X10" s="246"/>
      <c r="Y10" s="246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</row>
    <row r="11" spans="1:35" ht="17.5">
      <c r="A11" s="146">
        <v>42887</v>
      </c>
      <c r="B11" s="147">
        <v>607.85</v>
      </c>
      <c r="C11" s="147">
        <v>44.96</v>
      </c>
      <c r="D11" s="148">
        <f>C11-0.56</f>
        <v>44.4</v>
      </c>
      <c r="E11" s="148">
        <v>0</v>
      </c>
      <c r="F11" s="197">
        <f>D11/82.75*100</f>
        <v>53.655589123867067</v>
      </c>
      <c r="G11" s="149">
        <v>0</v>
      </c>
      <c r="H11" s="149">
        <v>0</v>
      </c>
      <c r="I11" s="149" t="s">
        <v>50</v>
      </c>
      <c r="J11" s="149" t="s">
        <v>50</v>
      </c>
      <c r="K11" s="149" t="s">
        <v>51</v>
      </c>
      <c r="L11" s="149" t="s">
        <v>51</v>
      </c>
      <c r="M11" s="148">
        <f>H11+G11</f>
        <v>0</v>
      </c>
      <c r="N11" s="150">
        <v>0</v>
      </c>
      <c r="O11" s="46"/>
      <c r="P11" s="33">
        <v>0</v>
      </c>
      <c r="Q11" s="78">
        <v>0</v>
      </c>
      <c r="R11" s="75">
        <f>P11*Q11/24</f>
        <v>0</v>
      </c>
      <c r="S11" s="75"/>
      <c r="T11" s="104">
        <v>0</v>
      </c>
      <c r="U11" s="104">
        <v>0</v>
      </c>
      <c r="V11" s="103">
        <f>U11+T11</f>
        <v>0</v>
      </c>
      <c r="W11" s="103"/>
      <c r="X11" s="104">
        <v>0</v>
      </c>
      <c r="Y11" s="103"/>
      <c r="Z11" s="103">
        <f>X11+V11</f>
        <v>0</v>
      </c>
      <c r="AA11" s="103"/>
      <c r="AB11" s="103"/>
      <c r="AC11" s="103"/>
      <c r="AD11" s="103"/>
      <c r="AE11" s="103"/>
      <c r="AF11" s="103"/>
      <c r="AG11" s="103"/>
      <c r="AH11" s="103"/>
      <c r="AI11" s="103"/>
    </row>
    <row r="12" spans="1:35" ht="17.5">
      <c r="A12" s="146">
        <f>+A11+1</f>
        <v>42888</v>
      </c>
      <c r="B12" s="147">
        <v>607.79999999999995</v>
      </c>
      <c r="C12" s="147">
        <v>44.72</v>
      </c>
      <c r="D12" s="148">
        <f t="shared" ref="D12:D75" si="1">C12-0.56</f>
        <v>44.16</v>
      </c>
      <c r="E12" s="148">
        <v>0</v>
      </c>
      <c r="F12" s="197">
        <f t="shared" ref="F12:F75" si="2">D12/82.75*100</f>
        <v>53.365558912386703</v>
      </c>
      <c r="G12" s="149">
        <v>0</v>
      </c>
      <c r="H12" s="149">
        <v>0</v>
      </c>
      <c r="I12" s="149" t="s">
        <v>50</v>
      </c>
      <c r="J12" s="149" t="s">
        <v>50</v>
      </c>
      <c r="K12" s="149" t="s">
        <v>51</v>
      </c>
      <c r="L12" s="149" t="s">
        <v>51</v>
      </c>
      <c r="M12" s="148">
        <f t="shared" ref="M12:M75" si="3">H12+G12</f>
        <v>0</v>
      </c>
      <c r="N12" s="150">
        <f>ROUND((C12-C11)+(M12*0.002447),2)</f>
        <v>-0.24</v>
      </c>
      <c r="O12" s="46"/>
      <c r="P12" s="33">
        <v>0</v>
      </c>
      <c r="Q12" s="78">
        <v>0</v>
      </c>
      <c r="R12" s="75">
        <f t="shared" ref="R12:R75" si="4">P12*Q12/24</f>
        <v>0</v>
      </c>
      <c r="T12" s="104">
        <v>0</v>
      </c>
      <c r="U12" s="104">
        <v>0</v>
      </c>
      <c r="V12" s="103">
        <f t="shared" ref="V12:V75" si="5">U12+T12</f>
        <v>0</v>
      </c>
      <c r="W12" s="103"/>
      <c r="X12" s="104">
        <v>0</v>
      </c>
      <c r="Y12" s="103"/>
      <c r="Z12" s="103">
        <f t="shared" ref="Z12:Z75" si="6">X12+V12</f>
        <v>0</v>
      </c>
      <c r="AA12" s="103"/>
      <c r="AB12" s="103"/>
      <c r="AC12" s="103"/>
      <c r="AD12" s="103"/>
      <c r="AE12" s="103"/>
      <c r="AF12" s="103"/>
      <c r="AG12" s="103"/>
      <c r="AH12" s="103"/>
      <c r="AI12" s="103"/>
    </row>
    <row r="13" spans="1:35" ht="17.5">
      <c r="A13" s="146">
        <f t="shared" ref="A13:A76" si="7">+A12+1</f>
        <v>42889</v>
      </c>
      <c r="B13" s="147">
        <v>607.75</v>
      </c>
      <c r="C13" s="147">
        <v>44.47</v>
      </c>
      <c r="D13" s="148">
        <f t="shared" si="1"/>
        <v>43.91</v>
      </c>
      <c r="E13" s="148">
        <v>0</v>
      </c>
      <c r="F13" s="197">
        <f t="shared" si="2"/>
        <v>53.063444108761324</v>
      </c>
      <c r="G13" s="149">
        <v>0</v>
      </c>
      <c r="H13" s="149">
        <v>0</v>
      </c>
      <c r="I13" s="149" t="s">
        <v>50</v>
      </c>
      <c r="J13" s="149" t="s">
        <v>50</v>
      </c>
      <c r="K13" s="149" t="s">
        <v>51</v>
      </c>
      <c r="L13" s="149" t="s">
        <v>51</v>
      </c>
      <c r="M13" s="148">
        <f t="shared" si="3"/>
        <v>0</v>
      </c>
      <c r="N13" s="150">
        <f t="shared" ref="N13:N76" si="8">ROUND((C13-C12)+(M13*0.002447),2)</f>
        <v>-0.25</v>
      </c>
      <c r="O13" s="46"/>
      <c r="P13" s="33">
        <v>0</v>
      </c>
      <c r="Q13" s="78">
        <v>0</v>
      </c>
      <c r="R13" s="75">
        <f t="shared" si="4"/>
        <v>0</v>
      </c>
      <c r="T13" s="104">
        <v>0</v>
      </c>
      <c r="U13" s="104">
        <v>0</v>
      </c>
      <c r="V13" s="103">
        <f t="shared" si="5"/>
        <v>0</v>
      </c>
      <c r="W13" s="103"/>
      <c r="X13" s="104">
        <v>0</v>
      </c>
      <c r="Y13" s="103"/>
      <c r="Z13" s="103">
        <f t="shared" si="6"/>
        <v>0</v>
      </c>
      <c r="AA13" s="103"/>
      <c r="AB13" s="103"/>
      <c r="AC13" s="103"/>
      <c r="AD13" s="103"/>
      <c r="AE13" s="103"/>
      <c r="AF13" s="103"/>
      <c r="AG13" s="103"/>
      <c r="AH13" s="103"/>
      <c r="AI13" s="103"/>
    </row>
    <row r="14" spans="1:35" ht="17.5">
      <c r="A14" s="146">
        <f t="shared" si="7"/>
        <v>42890</v>
      </c>
      <c r="B14" s="147">
        <v>607.65</v>
      </c>
      <c r="C14" s="147">
        <v>43.97</v>
      </c>
      <c r="D14" s="148">
        <f t="shared" si="1"/>
        <v>43.41</v>
      </c>
      <c r="E14" s="148">
        <v>1</v>
      </c>
      <c r="F14" s="197">
        <f t="shared" si="2"/>
        <v>52.459214501510566</v>
      </c>
      <c r="G14" s="149">
        <v>0</v>
      </c>
      <c r="H14" s="149">
        <v>200</v>
      </c>
      <c r="I14" s="149" t="s">
        <v>50</v>
      </c>
      <c r="J14" s="149" t="s">
        <v>50</v>
      </c>
      <c r="K14" s="149" t="s">
        <v>51</v>
      </c>
      <c r="L14" s="149" t="s">
        <v>51</v>
      </c>
      <c r="M14" s="148">
        <f t="shared" si="3"/>
        <v>200</v>
      </c>
      <c r="N14" s="150">
        <f t="shared" si="8"/>
        <v>-0.01</v>
      </c>
      <c r="O14" s="46"/>
      <c r="P14" s="33">
        <v>180</v>
      </c>
      <c r="Q14" s="78">
        <v>2</v>
      </c>
      <c r="R14" s="75">
        <f t="shared" si="4"/>
        <v>15</v>
      </c>
      <c r="T14" s="104">
        <v>0</v>
      </c>
      <c r="U14" s="104">
        <v>0</v>
      </c>
      <c r="V14" s="103">
        <f t="shared" si="5"/>
        <v>0</v>
      </c>
      <c r="W14" s="103"/>
      <c r="X14" s="104">
        <v>0</v>
      </c>
      <c r="Y14" s="103"/>
      <c r="Z14" s="103">
        <f t="shared" si="6"/>
        <v>0</v>
      </c>
      <c r="AA14" s="103"/>
      <c r="AB14" s="103"/>
      <c r="AC14" s="103"/>
      <c r="AD14" s="103"/>
      <c r="AE14" s="103"/>
      <c r="AF14" s="103"/>
      <c r="AG14" s="103"/>
      <c r="AH14" s="103"/>
      <c r="AI14" s="103"/>
    </row>
    <row r="15" spans="1:35" ht="17.5">
      <c r="A15" s="146">
        <f t="shared" si="7"/>
        <v>42891</v>
      </c>
      <c r="B15" s="147">
        <v>607.5</v>
      </c>
      <c r="C15" s="147">
        <v>43.23</v>
      </c>
      <c r="D15" s="148">
        <f t="shared" si="1"/>
        <v>42.669999999999995</v>
      </c>
      <c r="E15" s="148">
        <v>0</v>
      </c>
      <c r="F15" s="197">
        <f t="shared" si="2"/>
        <v>51.564954682779451</v>
      </c>
      <c r="G15" s="149">
        <v>0</v>
      </c>
      <c r="H15" s="149">
        <v>200</v>
      </c>
      <c r="I15" s="149" t="s">
        <v>50</v>
      </c>
      <c r="J15" s="149" t="s">
        <v>50</v>
      </c>
      <c r="K15" s="149" t="s">
        <v>51</v>
      </c>
      <c r="L15" s="149" t="s">
        <v>51</v>
      </c>
      <c r="M15" s="148">
        <f t="shared" si="3"/>
        <v>200</v>
      </c>
      <c r="N15" s="150">
        <f t="shared" si="8"/>
        <v>-0.25</v>
      </c>
      <c r="O15" s="46"/>
      <c r="P15" s="33">
        <v>180</v>
      </c>
      <c r="Q15" s="78">
        <v>2</v>
      </c>
      <c r="R15" s="75">
        <f t="shared" si="4"/>
        <v>15</v>
      </c>
      <c r="T15" s="104">
        <v>0</v>
      </c>
      <c r="U15" s="104">
        <v>0</v>
      </c>
      <c r="V15" s="103">
        <f t="shared" si="5"/>
        <v>0</v>
      </c>
      <c r="W15" s="103"/>
      <c r="X15" s="104">
        <v>0</v>
      </c>
      <c r="Y15" s="103"/>
      <c r="Z15" s="103">
        <f t="shared" si="6"/>
        <v>0</v>
      </c>
      <c r="AA15" s="103"/>
      <c r="AB15" s="103"/>
      <c r="AC15" s="103"/>
      <c r="AD15" s="103"/>
      <c r="AE15" s="103"/>
      <c r="AF15" s="103"/>
      <c r="AG15" s="103"/>
      <c r="AH15" s="103"/>
      <c r="AI15" s="103"/>
    </row>
    <row r="16" spans="1:35" ht="17.5">
      <c r="A16" s="146">
        <f t="shared" si="7"/>
        <v>42892</v>
      </c>
      <c r="B16" s="147">
        <v>607.4</v>
      </c>
      <c r="C16" s="147">
        <v>42.72</v>
      </c>
      <c r="D16" s="148">
        <f t="shared" si="1"/>
        <v>42.16</v>
      </c>
      <c r="E16" s="148">
        <v>0</v>
      </c>
      <c r="F16" s="197">
        <f t="shared" si="2"/>
        <v>50.948640483383677</v>
      </c>
      <c r="G16" s="149">
        <v>0</v>
      </c>
      <c r="H16" s="149">
        <v>200</v>
      </c>
      <c r="I16" s="149" t="s">
        <v>50</v>
      </c>
      <c r="J16" s="149" t="s">
        <v>50</v>
      </c>
      <c r="K16" s="149" t="s">
        <v>51</v>
      </c>
      <c r="L16" s="149" t="s">
        <v>51</v>
      </c>
      <c r="M16" s="148">
        <f t="shared" si="3"/>
        <v>200</v>
      </c>
      <c r="N16" s="150">
        <f t="shared" si="8"/>
        <v>-0.02</v>
      </c>
      <c r="O16" s="46"/>
      <c r="P16" s="33">
        <v>180</v>
      </c>
      <c r="Q16" s="78">
        <v>2</v>
      </c>
      <c r="R16" s="75">
        <f t="shared" si="4"/>
        <v>15</v>
      </c>
      <c r="T16" s="104">
        <v>0</v>
      </c>
      <c r="U16" s="104">
        <v>0</v>
      </c>
      <c r="V16" s="103">
        <f t="shared" si="5"/>
        <v>0</v>
      </c>
      <c r="W16" s="103"/>
      <c r="X16" s="104">
        <v>0</v>
      </c>
      <c r="Y16" s="103"/>
      <c r="Z16" s="103">
        <f t="shared" si="6"/>
        <v>0</v>
      </c>
      <c r="AA16" s="103"/>
      <c r="AB16" s="103"/>
      <c r="AC16" s="103"/>
      <c r="AD16" s="103"/>
      <c r="AE16" s="103"/>
      <c r="AF16" s="103"/>
      <c r="AG16" s="103"/>
      <c r="AH16" s="103"/>
      <c r="AI16" s="103"/>
    </row>
    <row r="17" spans="1:35" ht="17.5">
      <c r="A17" s="146">
        <f t="shared" si="7"/>
        <v>42893</v>
      </c>
      <c r="B17" s="147">
        <v>607.35</v>
      </c>
      <c r="C17" s="147">
        <v>42.47</v>
      </c>
      <c r="D17" s="148">
        <f t="shared" si="1"/>
        <v>41.91</v>
      </c>
      <c r="E17" s="148">
        <v>0</v>
      </c>
      <c r="F17" s="197">
        <f t="shared" si="2"/>
        <v>50.646525679758305</v>
      </c>
      <c r="G17" s="149">
        <v>0</v>
      </c>
      <c r="H17" s="149">
        <v>100</v>
      </c>
      <c r="I17" s="149" t="s">
        <v>50</v>
      </c>
      <c r="J17" s="149" t="s">
        <v>50</v>
      </c>
      <c r="K17" s="149" t="s">
        <v>51</v>
      </c>
      <c r="L17" s="149" t="s">
        <v>51</v>
      </c>
      <c r="M17" s="148">
        <f t="shared" si="3"/>
        <v>100</v>
      </c>
      <c r="N17" s="150">
        <f t="shared" si="8"/>
        <v>-0.01</v>
      </c>
      <c r="O17" s="46"/>
      <c r="P17" s="33">
        <v>180</v>
      </c>
      <c r="Q17" s="78">
        <v>2</v>
      </c>
      <c r="R17" s="75">
        <f t="shared" si="4"/>
        <v>15</v>
      </c>
      <c r="T17" s="104">
        <v>0</v>
      </c>
      <c r="U17" s="104">
        <v>0</v>
      </c>
      <c r="V17" s="103">
        <f t="shared" si="5"/>
        <v>0</v>
      </c>
      <c r="W17" s="103"/>
      <c r="X17" s="104">
        <v>0</v>
      </c>
      <c r="Y17" s="103"/>
      <c r="Z17" s="103">
        <f t="shared" si="6"/>
        <v>0</v>
      </c>
      <c r="AA17" s="103"/>
      <c r="AB17" s="103"/>
      <c r="AC17" s="103"/>
      <c r="AD17" s="103"/>
      <c r="AE17" s="103"/>
      <c r="AF17" s="103"/>
      <c r="AG17" s="103"/>
      <c r="AH17" s="103"/>
      <c r="AI17" s="103"/>
    </row>
    <row r="18" spans="1:35" ht="17.5">
      <c r="A18" s="146">
        <f t="shared" si="7"/>
        <v>42894</v>
      </c>
      <c r="B18" s="147">
        <v>607.29999999999995</v>
      </c>
      <c r="C18" s="147">
        <v>42.22</v>
      </c>
      <c r="D18" s="148">
        <f t="shared" si="1"/>
        <v>41.66</v>
      </c>
      <c r="E18" s="148">
        <v>0</v>
      </c>
      <c r="F18" s="197">
        <f t="shared" si="2"/>
        <v>50.344410876132926</v>
      </c>
      <c r="G18" s="149">
        <v>0</v>
      </c>
      <c r="H18" s="149">
        <v>100</v>
      </c>
      <c r="I18" s="149" t="s">
        <v>50</v>
      </c>
      <c r="J18" s="149" t="s">
        <v>50</v>
      </c>
      <c r="K18" s="149" t="s">
        <v>51</v>
      </c>
      <c r="L18" s="149" t="s">
        <v>51</v>
      </c>
      <c r="M18" s="148">
        <f t="shared" si="3"/>
        <v>100</v>
      </c>
      <c r="N18" s="150">
        <f t="shared" si="8"/>
        <v>-0.01</v>
      </c>
      <c r="O18" s="46"/>
      <c r="P18" s="33">
        <v>180</v>
      </c>
      <c r="Q18" s="78">
        <v>2</v>
      </c>
      <c r="R18" s="75">
        <f t="shared" si="4"/>
        <v>15</v>
      </c>
      <c r="T18" s="104">
        <v>0</v>
      </c>
      <c r="U18" s="104">
        <v>0</v>
      </c>
      <c r="V18" s="103">
        <f t="shared" si="5"/>
        <v>0</v>
      </c>
      <c r="W18" s="103"/>
      <c r="X18" s="104">
        <v>0</v>
      </c>
      <c r="Y18" s="103"/>
      <c r="Z18" s="103">
        <f t="shared" si="6"/>
        <v>0</v>
      </c>
      <c r="AA18" s="103"/>
      <c r="AB18" s="103"/>
      <c r="AC18" s="103"/>
      <c r="AD18" s="103"/>
      <c r="AE18" s="103"/>
      <c r="AF18" s="103"/>
      <c r="AG18" s="103"/>
      <c r="AH18" s="103"/>
      <c r="AI18" s="103"/>
    </row>
    <row r="19" spans="1:35" ht="17.5">
      <c r="A19" s="146">
        <f t="shared" si="7"/>
        <v>42895</v>
      </c>
      <c r="B19" s="147">
        <v>607.25</v>
      </c>
      <c r="C19" s="147">
        <v>41.97</v>
      </c>
      <c r="D19" s="148">
        <f t="shared" si="1"/>
        <v>41.41</v>
      </c>
      <c r="E19" s="148">
        <v>0</v>
      </c>
      <c r="F19" s="197">
        <f t="shared" si="2"/>
        <v>50.042296072507554</v>
      </c>
      <c r="G19" s="149">
        <v>0</v>
      </c>
      <c r="H19" s="149">
        <v>100</v>
      </c>
      <c r="I19" s="149" t="s">
        <v>50</v>
      </c>
      <c r="J19" s="149" t="s">
        <v>50</v>
      </c>
      <c r="K19" s="149" t="s">
        <v>51</v>
      </c>
      <c r="L19" s="149" t="s">
        <v>51</v>
      </c>
      <c r="M19" s="148">
        <f t="shared" si="3"/>
        <v>100</v>
      </c>
      <c r="N19" s="150">
        <f t="shared" si="8"/>
        <v>-0.01</v>
      </c>
      <c r="O19" s="46"/>
      <c r="P19" s="33">
        <v>180</v>
      </c>
      <c r="Q19" s="78">
        <v>2</v>
      </c>
      <c r="R19" s="75">
        <f t="shared" si="4"/>
        <v>15</v>
      </c>
      <c r="T19" s="104">
        <v>0</v>
      </c>
      <c r="U19" s="104">
        <v>0</v>
      </c>
      <c r="V19" s="103">
        <f t="shared" si="5"/>
        <v>0</v>
      </c>
      <c r="W19" s="103"/>
      <c r="X19" s="104">
        <v>0</v>
      </c>
      <c r="Y19" s="103"/>
      <c r="Z19" s="103">
        <f t="shared" si="6"/>
        <v>0</v>
      </c>
      <c r="AA19" s="103"/>
      <c r="AB19" s="103"/>
      <c r="AC19" s="103"/>
      <c r="AD19" s="103"/>
      <c r="AE19" s="103"/>
      <c r="AF19" s="103"/>
      <c r="AG19" s="103"/>
      <c r="AH19" s="103"/>
      <c r="AI19" s="103"/>
    </row>
    <row r="20" spans="1:35" ht="17.5">
      <c r="A20" s="146">
        <f t="shared" si="7"/>
        <v>42896</v>
      </c>
      <c r="B20" s="147">
        <v>607.25</v>
      </c>
      <c r="C20" s="147">
        <v>41.97</v>
      </c>
      <c r="D20" s="148">
        <f t="shared" si="1"/>
        <v>41.41</v>
      </c>
      <c r="E20" s="148">
        <v>23</v>
      </c>
      <c r="F20" s="197">
        <f t="shared" si="2"/>
        <v>50.042296072507554</v>
      </c>
      <c r="G20" s="149">
        <v>0</v>
      </c>
      <c r="H20" s="149">
        <v>100</v>
      </c>
      <c r="I20" s="149" t="s">
        <v>50</v>
      </c>
      <c r="J20" s="149" t="s">
        <v>50</v>
      </c>
      <c r="K20" s="149" t="s">
        <v>51</v>
      </c>
      <c r="L20" s="149" t="s">
        <v>51</v>
      </c>
      <c r="M20" s="148">
        <f t="shared" si="3"/>
        <v>100</v>
      </c>
      <c r="N20" s="150">
        <f t="shared" si="8"/>
        <v>0.24</v>
      </c>
      <c r="O20" s="46"/>
      <c r="P20" s="33">
        <v>180</v>
      </c>
      <c r="Q20" s="78">
        <v>2</v>
      </c>
      <c r="R20" s="75">
        <f t="shared" si="4"/>
        <v>15</v>
      </c>
      <c r="T20" s="104">
        <v>0</v>
      </c>
      <c r="U20" s="104">
        <v>0</v>
      </c>
      <c r="V20" s="103">
        <f t="shared" si="5"/>
        <v>0</v>
      </c>
      <c r="W20" s="103"/>
      <c r="X20" s="104">
        <v>0</v>
      </c>
      <c r="Y20" s="103"/>
      <c r="Z20" s="103">
        <f t="shared" si="6"/>
        <v>0</v>
      </c>
      <c r="AA20" s="103"/>
      <c r="AB20" s="103"/>
      <c r="AC20" s="103"/>
      <c r="AD20" s="103"/>
      <c r="AE20" s="103"/>
      <c r="AF20" s="103"/>
      <c r="AG20" s="103"/>
      <c r="AH20" s="103"/>
      <c r="AI20" s="103"/>
    </row>
    <row r="21" spans="1:35" ht="17.5">
      <c r="A21" s="146">
        <f t="shared" si="7"/>
        <v>42897</v>
      </c>
      <c r="B21" s="147">
        <v>607.15</v>
      </c>
      <c r="C21" s="147">
        <v>41.48</v>
      </c>
      <c r="D21" s="148">
        <f t="shared" si="1"/>
        <v>40.919999999999995</v>
      </c>
      <c r="E21" s="148">
        <v>1</v>
      </c>
      <c r="F21" s="197">
        <f t="shared" si="2"/>
        <v>49.450151057401811</v>
      </c>
      <c r="G21" s="149">
        <v>0</v>
      </c>
      <c r="H21" s="149">
        <v>100</v>
      </c>
      <c r="I21" s="149" t="s">
        <v>50</v>
      </c>
      <c r="J21" s="149" t="s">
        <v>50</v>
      </c>
      <c r="K21" s="149" t="s">
        <v>51</v>
      </c>
      <c r="L21" s="149" t="s">
        <v>51</v>
      </c>
      <c r="M21" s="148">
        <f t="shared" si="3"/>
        <v>100</v>
      </c>
      <c r="N21" s="150">
        <f t="shared" si="8"/>
        <v>-0.25</v>
      </c>
      <c r="O21" s="46"/>
      <c r="P21" s="33">
        <v>180</v>
      </c>
      <c r="Q21" s="78">
        <v>2</v>
      </c>
      <c r="R21" s="75">
        <f t="shared" si="4"/>
        <v>15</v>
      </c>
      <c r="T21" s="104">
        <v>0</v>
      </c>
      <c r="U21" s="104">
        <v>0</v>
      </c>
      <c r="V21" s="103">
        <f t="shared" si="5"/>
        <v>0</v>
      </c>
      <c r="W21" s="103"/>
      <c r="X21" s="104">
        <v>0</v>
      </c>
      <c r="Y21" s="103"/>
      <c r="Z21" s="103">
        <f t="shared" si="6"/>
        <v>0</v>
      </c>
      <c r="AA21" s="103"/>
      <c r="AB21" s="103"/>
      <c r="AC21" s="103"/>
      <c r="AD21" s="103"/>
      <c r="AE21" s="103"/>
      <c r="AF21" s="103"/>
      <c r="AG21" s="103"/>
      <c r="AH21" s="103"/>
      <c r="AI21" s="103"/>
    </row>
    <row r="22" spans="1:35" ht="17.5">
      <c r="A22" s="146">
        <f t="shared" si="7"/>
        <v>42898</v>
      </c>
      <c r="B22" s="147">
        <v>607.1</v>
      </c>
      <c r="C22" s="147">
        <v>41.23</v>
      </c>
      <c r="D22" s="148">
        <f t="shared" si="1"/>
        <v>40.669999999999995</v>
      </c>
      <c r="E22" s="148">
        <v>0</v>
      </c>
      <c r="F22" s="197">
        <f t="shared" si="2"/>
        <v>49.148036253776425</v>
      </c>
      <c r="G22" s="149">
        <v>0</v>
      </c>
      <c r="H22" s="149">
        <v>100</v>
      </c>
      <c r="I22" s="149" t="s">
        <v>50</v>
      </c>
      <c r="J22" s="149" t="s">
        <v>50</v>
      </c>
      <c r="K22" s="149" t="s">
        <v>51</v>
      </c>
      <c r="L22" s="149" t="s">
        <v>51</v>
      </c>
      <c r="M22" s="148">
        <f t="shared" si="3"/>
        <v>100</v>
      </c>
      <c r="N22" s="150">
        <f t="shared" si="8"/>
        <v>-0.01</v>
      </c>
      <c r="O22" s="46"/>
      <c r="P22" s="33">
        <v>180</v>
      </c>
      <c r="Q22" s="78">
        <v>2</v>
      </c>
      <c r="R22" s="75">
        <f t="shared" si="4"/>
        <v>15</v>
      </c>
      <c r="T22" s="104">
        <v>0</v>
      </c>
      <c r="U22" s="104">
        <v>0</v>
      </c>
      <c r="V22" s="103">
        <f t="shared" si="5"/>
        <v>0</v>
      </c>
      <c r="W22" s="103"/>
      <c r="X22" s="104">
        <v>0</v>
      </c>
      <c r="Y22" s="103"/>
      <c r="Z22" s="103">
        <f t="shared" si="6"/>
        <v>0</v>
      </c>
      <c r="AA22" s="103"/>
      <c r="AB22" s="103"/>
      <c r="AC22" s="103"/>
      <c r="AD22" s="103"/>
      <c r="AE22" s="103"/>
      <c r="AF22" s="103"/>
      <c r="AG22" s="103"/>
      <c r="AH22" s="103"/>
      <c r="AI22" s="103"/>
    </row>
    <row r="23" spans="1:35" ht="17.5">
      <c r="A23" s="146">
        <f t="shared" si="7"/>
        <v>42899</v>
      </c>
      <c r="B23" s="147">
        <v>607.15</v>
      </c>
      <c r="C23" s="147">
        <v>41.48</v>
      </c>
      <c r="D23" s="148">
        <f t="shared" si="1"/>
        <v>40.919999999999995</v>
      </c>
      <c r="E23" s="148">
        <v>53</v>
      </c>
      <c r="F23" s="197">
        <f t="shared" si="2"/>
        <v>49.450151057401811</v>
      </c>
      <c r="G23" s="149">
        <v>0</v>
      </c>
      <c r="H23" s="149">
        <v>100</v>
      </c>
      <c r="I23" s="149" t="s">
        <v>50</v>
      </c>
      <c r="J23" s="149" t="s">
        <v>50</v>
      </c>
      <c r="K23" s="149" t="s">
        <v>51</v>
      </c>
      <c r="L23" s="149" t="s">
        <v>51</v>
      </c>
      <c r="M23" s="148">
        <f t="shared" si="3"/>
        <v>100</v>
      </c>
      <c r="N23" s="150">
        <f t="shared" si="8"/>
        <v>0.49</v>
      </c>
      <c r="O23" s="46"/>
      <c r="P23" s="33">
        <v>180</v>
      </c>
      <c r="Q23" s="78">
        <v>2</v>
      </c>
      <c r="R23" s="75">
        <f t="shared" si="4"/>
        <v>15</v>
      </c>
      <c r="T23" s="104">
        <v>0</v>
      </c>
      <c r="U23" s="104">
        <v>0</v>
      </c>
      <c r="V23" s="103">
        <f t="shared" si="5"/>
        <v>0</v>
      </c>
      <c r="W23" s="103"/>
      <c r="X23" s="104">
        <v>0</v>
      </c>
      <c r="Y23" s="103"/>
      <c r="Z23" s="103">
        <f t="shared" si="6"/>
        <v>0</v>
      </c>
      <c r="AA23" s="103"/>
      <c r="AB23" s="103"/>
      <c r="AC23" s="103"/>
      <c r="AD23" s="103"/>
      <c r="AE23" s="103"/>
      <c r="AF23" s="103"/>
      <c r="AG23" s="103"/>
      <c r="AH23" s="103"/>
      <c r="AI23" s="103"/>
    </row>
    <row r="24" spans="1:35" ht="17.5">
      <c r="A24" s="146">
        <f t="shared" si="7"/>
        <v>42900</v>
      </c>
      <c r="B24" s="147">
        <v>607.1</v>
      </c>
      <c r="C24" s="147">
        <v>41.23</v>
      </c>
      <c r="D24" s="148">
        <f t="shared" si="1"/>
        <v>40.669999999999995</v>
      </c>
      <c r="E24" s="148">
        <v>0</v>
      </c>
      <c r="F24" s="197">
        <f t="shared" si="2"/>
        <v>49.148036253776425</v>
      </c>
      <c r="G24" s="149">
        <v>0</v>
      </c>
      <c r="H24" s="149">
        <v>100</v>
      </c>
      <c r="I24" s="149" t="s">
        <v>50</v>
      </c>
      <c r="J24" s="149" t="s">
        <v>50</v>
      </c>
      <c r="K24" s="149" t="s">
        <v>51</v>
      </c>
      <c r="L24" s="149" t="s">
        <v>51</v>
      </c>
      <c r="M24" s="148">
        <f t="shared" si="3"/>
        <v>100</v>
      </c>
      <c r="N24" s="150">
        <f t="shared" si="8"/>
        <v>-0.01</v>
      </c>
      <c r="O24" s="46"/>
      <c r="P24" s="33">
        <v>180</v>
      </c>
      <c r="Q24" s="78">
        <v>2</v>
      </c>
      <c r="R24" s="75">
        <f t="shared" si="4"/>
        <v>15</v>
      </c>
      <c r="T24" s="104">
        <v>0</v>
      </c>
      <c r="U24" s="104">
        <v>0</v>
      </c>
      <c r="V24" s="103">
        <f t="shared" si="5"/>
        <v>0</v>
      </c>
      <c r="W24" s="103"/>
      <c r="X24" s="104">
        <v>0</v>
      </c>
      <c r="Y24" s="103"/>
      <c r="Z24" s="103">
        <f t="shared" si="6"/>
        <v>0</v>
      </c>
      <c r="AA24" s="103"/>
      <c r="AB24" s="103"/>
      <c r="AC24" s="103"/>
      <c r="AD24" s="103"/>
      <c r="AE24" s="103"/>
      <c r="AF24" s="103"/>
      <c r="AG24" s="103"/>
      <c r="AH24" s="103"/>
      <c r="AI24" s="103"/>
    </row>
    <row r="25" spans="1:35" ht="17.5">
      <c r="A25" s="146">
        <f t="shared" si="7"/>
        <v>42901</v>
      </c>
      <c r="B25" s="147">
        <v>607.04999999999995</v>
      </c>
      <c r="C25" s="147">
        <v>40.98</v>
      </c>
      <c r="D25" s="148">
        <f t="shared" si="1"/>
        <v>40.419999999999995</v>
      </c>
      <c r="E25" s="148">
        <v>19</v>
      </c>
      <c r="F25" s="197">
        <f t="shared" si="2"/>
        <v>48.845921450151053</v>
      </c>
      <c r="G25" s="149">
        <v>0</v>
      </c>
      <c r="H25" s="149">
        <v>100</v>
      </c>
      <c r="I25" s="149" t="s">
        <v>50</v>
      </c>
      <c r="J25" s="149" t="s">
        <v>50</v>
      </c>
      <c r="K25" s="149" t="s">
        <v>51</v>
      </c>
      <c r="L25" s="149" t="s">
        <v>51</v>
      </c>
      <c r="M25" s="148">
        <f t="shared" si="3"/>
        <v>100</v>
      </c>
      <c r="N25" s="150">
        <f t="shared" si="8"/>
        <v>-0.01</v>
      </c>
      <c r="O25" s="46"/>
      <c r="P25" s="33">
        <v>180</v>
      </c>
      <c r="Q25" s="78">
        <v>1</v>
      </c>
      <c r="R25" s="75">
        <f t="shared" si="4"/>
        <v>7.5</v>
      </c>
      <c r="T25" s="104">
        <v>0</v>
      </c>
      <c r="U25" s="104">
        <v>0</v>
      </c>
      <c r="V25" s="103">
        <f t="shared" si="5"/>
        <v>0</v>
      </c>
      <c r="W25" s="103"/>
      <c r="X25" s="104">
        <v>0</v>
      </c>
      <c r="Y25" s="103"/>
      <c r="Z25" s="103">
        <f t="shared" si="6"/>
        <v>0</v>
      </c>
      <c r="AA25" s="103"/>
      <c r="AB25" s="103"/>
      <c r="AC25" s="103"/>
      <c r="AD25" s="103"/>
      <c r="AE25" s="103"/>
      <c r="AF25" s="103"/>
      <c r="AG25" s="103"/>
      <c r="AH25" s="103"/>
      <c r="AI25" s="103"/>
    </row>
    <row r="26" spans="1:35" ht="17.5">
      <c r="A26" s="146">
        <f t="shared" si="7"/>
        <v>42902</v>
      </c>
      <c r="B26" s="147">
        <v>607</v>
      </c>
      <c r="C26" s="147">
        <v>40.729999999999997</v>
      </c>
      <c r="D26" s="148">
        <f t="shared" si="1"/>
        <v>40.169999999999995</v>
      </c>
      <c r="E26" s="148">
        <v>1</v>
      </c>
      <c r="F26" s="197">
        <f t="shared" si="2"/>
        <v>48.543806646525674</v>
      </c>
      <c r="G26" s="149">
        <v>0</v>
      </c>
      <c r="H26" s="149">
        <v>100</v>
      </c>
      <c r="I26" s="149" t="s">
        <v>50</v>
      </c>
      <c r="J26" s="149" t="s">
        <v>50</v>
      </c>
      <c r="K26" s="149" t="s">
        <v>51</v>
      </c>
      <c r="L26" s="149" t="s">
        <v>51</v>
      </c>
      <c r="M26" s="148">
        <f t="shared" si="3"/>
        <v>100</v>
      </c>
      <c r="N26" s="150">
        <f t="shared" si="8"/>
        <v>-0.01</v>
      </c>
      <c r="O26" s="46"/>
      <c r="P26" s="33">
        <v>180</v>
      </c>
      <c r="Q26" s="78">
        <v>1</v>
      </c>
      <c r="R26" s="75">
        <f t="shared" si="4"/>
        <v>7.5</v>
      </c>
      <c r="T26" s="104">
        <v>0</v>
      </c>
      <c r="U26" s="104">
        <v>0</v>
      </c>
      <c r="V26" s="103">
        <f t="shared" si="5"/>
        <v>0</v>
      </c>
      <c r="W26" s="103"/>
      <c r="X26" s="104">
        <v>0</v>
      </c>
      <c r="Y26" s="103"/>
      <c r="Z26" s="103">
        <f t="shared" si="6"/>
        <v>0</v>
      </c>
      <c r="AA26" s="103"/>
      <c r="AB26" s="103"/>
      <c r="AC26" s="103"/>
      <c r="AD26" s="103"/>
      <c r="AE26" s="103"/>
      <c r="AF26" s="103"/>
      <c r="AG26" s="103"/>
      <c r="AH26" s="103"/>
      <c r="AI26" s="103"/>
    </row>
    <row r="27" spans="1:35" ht="17.5">
      <c r="A27" s="146">
        <f t="shared" si="7"/>
        <v>42903</v>
      </c>
      <c r="B27" s="147">
        <v>607</v>
      </c>
      <c r="C27" s="147">
        <v>40.729999999999997</v>
      </c>
      <c r="D27" s="148">
        <f t="shared" si="1"/>
        <v>40.169999999999995</v>
      </c>
      <c r="E27" s="148">
        <v>40</v>
      </c>
      <c r="F27" s="197">
        <f t="shared" si="2"/>
        <v>48.543806646525674</v>
      </c>
      <c r="G27" s="149">
        <v>0</v>
      </c>
      <c r="H27" s="149">
        <v>100</v>
      </c>
      <c r="I27" s="149" t="s">
        <v>50</v>
      </c>
      <c r="J27" s="149" t="s">
        <v>50</v>
      </c>
      <c r="K27" s="149" t="s">
        <v>51</v>
      </c>
      <c r="L27" s="149" t="s">
        <v>51</v>
      </c>
      <c r="M27" s="148">
        <f t="shared" si="3"/>
        <v>100</v>
      </c>
      <c r="N27" s="150">
        <f t="shared" si="8"/>
        <v>0.24</v>
      </c>
      <c r="O27" s="46"/>
      <c r="P27" s="33">
        <v>180</v>
      </c>
      <c r="Q27" s="78">
        <v>1</v>
      </c>
      <c r="R27" s="75">
        <f t="shared" si="4"/>
        <v>7.5</v>
      </c>
      <c r="T27" s="104">
        <v>0</v>
      </c>
      <c r="U27" s="104">
        <v>0</v>
      </c>
      <c r="V27" s="103">
        <f t="shared" si="5"/>
        <v>0</v>
      </c>
      <c r="W27" s="103"/>
      <c r="X27" s="104">
        <v>0</v>
      </c>
      <c r="Y27" s="103"/>
      <c r="Z27" s="103">
        <f t="shared" si="6"/>
        <v>0</v>
      </c>
      <c r="AA27" s="103"/>
      <c r="AB27" s="103"/>
      <c r="AC27" s="103"/>
      <c r="AD27" s="103"/>
      <c r="AE27" s="103"/>
      <c r="AF27" s="103"/>
      <c r="AG27" s="103"/>
      <c r="AH27" s="103"/>
      <c r="AI27" s="103"/>
    </row>
    <row r="28" spans="1:35" ht="17.5">
      <c r="A28" s="146">
        <f t="shared" si="7"/>
        <v>42904</v>
      </c>
      <c r="B28" s="147">
        <v>607</v>
      </c>
      <c r="C28" s="147">
        <v>40.729999999999997</v>
      </c>
      <c r="D28" s="148">
        <f t="shared" si="1"/>
        <v>40.169999999999995</v>
      </c>
      <c r="E28" s="148">
        <v>0</v>
      </c>
      <c r="F28" s="197">
        <f t="shared" si="2"/>
        <v>48.543806646525674</v>
      </c>
      <c r="G28" s="149">
        <v>0</v>
      </c>
      <c r="H28" s="149">
        <v>0</v>
      </c>
      <c r="I28" s="149" t="s">
        <v>50</v>
      </c>
      <c r="J28" s="149" t="s">
        <v>50</v>
      </c>
      <c r="K28" s="149" t="s">
        <v>51</v>
      </c>
      <c r="L28" s="149" t="s">
        <v>51</v>
      </c>
      <c r="M28" s="148">
        <f t="shared" si="3"/>
        <v>0</v>
      </c>
      <c r="N28" s="150">
        <f t="shared" si="8"/>
        <v>0</v>
      </c>
      <c r="O28" s="46"/>
      <c r="P28" s="33">
        <v>180</v>
      </c>
      <c r="Q28" s="78">
        <v>1</v>
      </c>
      <c r="R28" s="75">
        <f t="shared" si="4"/>
        <v>7.5</v>
      </c>
      <c r="T28" s="104">
        <v>0</v>
      </c>
      <c r="U28" s="104">
        <v>0</v>
      </c>
      <c r="V28" s="103">
        <f t="shared" si="5"/>
        <v>0</v>
      </c>
      <c r="W28" s="103"/>
      <c r="X28" s="104">
        <v>0</v>
      </c>
      <c r="Y28" s="103"/>
      <c r="Z28" s="103">
        <f t="shared" si="6"/>
        <v>0</v>
      </c>
      <c r="AA28" s="103"/>
      <c r="AB28" s="103"/>
      <c r="AC28" s="103"/>
      <c r="AD28" s="103"/>
      <c r="AE28" s="103"/>
      <c r="AF28" s="103"/>
      <c r="AG28" s="103"/>
      <c r="AH28" s="103"/>
      <c r="AI28" s="103"/>
    </row>
    <row r="29" spans="1:35" ht="17.5">
      <c r="A29" s="146">
        <f t="shared" si="7"/>
        <v>42905</v>
      </c>
      <c r="B29" s="147">
        <v>607</v>
      </c>
      <c r="C29" s="147">
        <v>40.729999999999997</v>
      </c>
      <c r="D29" s="148">
        <f t="shared" si="1"/>
        <v>40.169999999999995</v>
      </c>
      <c r="E29" s="148">
        <v>0</v>
      </c>
      <c r="F29" s="197">
        <f t="shared" si="2"/>
        <v>48.543806646525674</v>
      </c>
      <c r="G29" s="149">
        <v>0</v>
      </c>
      <c r="H29" s="149">
        <v>0</v>
      </c>
      <c r="I29" s="149" t="s">
        <v>50</v>
      </c>
      <c r="J29" s="149" t="s">
        <v>50</v>
      </c>
      <c r="K29" s="149" t="s">
        <v>51</v>
      </c>
      <c r="L29" s="149" t="s">
        <v>51</v>
      </c>
      <c r="M29" s="148">
        <f t="shared" si="3"/>
        <v>0</v>
      </c>
      <c r="N29" s="150">
        <f t="shared" si="8"/>
        <v>0</v>
      </c>
      <c r="O29" s="46"/>
      <c r="P29" s="33">
        <v>180</v>
      </c>
      <c r="Q29" s="78">
        <v>1</v>
      </c>
      <c r="R29" s="75">
        <f t="shared" si="4"/>
        <v>7.5</v>
      </c>
      <c r="T29" s="104">
        <v>0</v>
      </c>
      <c r="U29" s="104">
        <v>0</v>
      </c>
      <c r="V29" s="103">
        <f t="shared" si="5"/>
        <v>0</v>
      </c>
      <c r="W29" s="103"/>
      <c r="X29" s="104">
        <v>0</v>
      </c>
      <c r="Y29" s="103"/>
      <c r="Z29" s="103">
        <f t="shared" si="6"/>
        <v>0</v>
      </c>
      <c r="AA29" s="103"/>
      <c r="AB29" s="103"/>
      <c r="AC29" s="103"/>
      <c r="AD29" s="103"/>
      <c r="AE29" s="103"/>
      <c r="AF29" s="103"/>
      <c r="AG29" s="103"/>
      <c r="AH29" s="103"/>
      <c r="AI29" s="103"/>
    </row>
    <row r="30" spans="1:35" ht="17.5">
      <c r="A30" s="146">
        <f t="shared" si="7"/>
        <v>42906</v>
      </c>
      <c r="B30" s="147">
        <v>606.95000000000005</v>
      </c>
      <c r="C30" s="147">
        <v>40.5</v>
      </c>
      <c r="D30" s="148">
        <f t="shared" si="1"/>
        <v>39.94</v>
      </c>
      <c r="E30" s="148">
        <v>0</v>
      </c>
      <c r="F30" s="197">
        <f t="shared" si="2"/>
        <v>48.265861027190333</v>
      </c>
      <c r="G30" s="149">
        <v>0</v>
      </c>
      <c r="H30" s="149">
        <v>0</v>
      </c>
      <c r="I30" s="149" t="s">
        <v>50</v>
      </c>
      <c r="J30" s="149" t="s">
        <v>50</v>
      </c>
      <c r="K30" s="149" t="s">
        <v>51</v>
      </c>
      <c r="L30" s="149" t="s">
        <v>51</v>
      </c>
      <c r="M30" s="148">
        <f t="shared" si="3"/>
        <v>0</v>
      </c>
      <c r="N30" s="150">
        <f t="shared" si="8"/>
        <v>-0.23</v>
      </c>
      <c r="O30" s="46"/>
      <c r="P30" s="33">
        <v>180</v>
      </c>
      <c r="Q30" s="78">
        <v>1</v>
      </c>
      <c r="R30" s="75">
        <f t="shared" si="4"/>
        <v>7.5</v>
      </c>
      <c r="T30" s="104">
        <v>0</v>
      </c>
      <c r="U30" s="104">
        <v>0</v>
      </c>
      <c r="V30" s="103">
        <f t="shared" si="5"/>
        <v>0</v>
      </c>
      <c r="W30" s="103"/>
      <c r="X30" s="104">
        <v>0</v>
      </c>
      <c r="Y30" s="103"/>
      <c r="Z30" s="103">
        <f t="shared" si="6"/>
        <v>0</v>
      </c>
      <c r="AA30" s="103"/>
      <c r="AB30" s="103"/>
      <c r="AC30" s="103"/>
      <c r="AD30" s="103"/>
      <c r="AE30" s="103"/>
      <c r="AF30" s="103"/>
      <c r="AG30" s="103"/>
      <c r="AH30" s="103"/>
      <c r="AI30" s="103"/>
    </row>
    <row r="31" spans="1:35" ht="17.5">
      <c r="A31" s="146">
        <f t="shared" si="7"/>
        <v>42907</v>
      </c>
      <c r="B31" s="147">
        <v>606.95000000000005</v>
      </c>
      <c r="C31" s="147">
        <v>40.5</v>
      </c>
      <c r="D31" s="148">
        <f t="shared" si="1"/>
        <v>39.94</v>
      </c>
      <c r="E31" s="148">
        <v>0</v>
      </c>
      <c r="F31" s="197">
        <f t="shared" si="2"/>
        <v>48.265861027190333</v>
      </c>
      <c r="G31" s="149">
        <v>0</v>
      </c>
      <c r="H31" s="149">
        <v>0</v>
      </c>
      <c r="I31" s="149" t="s">
        <v>50</v>
      </c>
      <c r="J31" s="149" t="s">
        <v>50</v>
      </c>
      <c r="K31" s="149" t="s">
        <v>51</v>
      </c>
      <c r="L31" s="149" t="s">
        <v>51</v>
      </c>
      <c r="M31" s="148">
        <f t="shared" si="3"/>
        <v>0</v>
      </c>
      <c r="N31" s="150">
        <f t="shared" si="8"/>
        <v>0</v>
      </c>
      <c r="O31" s="46"/>
      <c r="P31" s="33">
        <v>180</v>
      </c>
      <c r="Q31" s="78">
        <v>1</v>
      </c>
      <c r="R31" s="75">
        <f t="shared" si="4"/>
        <v>7.5</v>
      </c>
      <c r="T31" s="104">
        <v>0</v>
      </c>
      <c r="U31" s="104">
        <v>0</v>
      </c>
      <c r="V31" s="103">
        <f t="shared" si="5"/>
        <v>0</v>
      </c>
      <c r="W31" s="103"/>
      <c r="X31" s="104">
        <v>0</v>
      </c>
      <c r="Y31" s="103"/>
      <c r="Z31" s="103">
        <f t="shared" si="6"/>
        <v>0</v>
      </c>
      <c r="AA31" s="103"/>
      <c r="AB31" s="103"/>
      <c r="AC31" s="103"/>
      <c r="AD31" s="103"/>
      <c r="AE31" s="103"/>
      <c r="AF31" s="103"/>
      <c r="AG31" s="103"/>
      <c r="AH31" s="103"/>
      <c r="AI31" s="103"/>
    </row>
    <row r="32" spans="1:35" ht="17.5">
      <c r="A32" s="146">
        <f t="shared" si="7"/>
        <v>42908</v>
      </c>
      <c r="B32" s="147">
        <v>606.95000000000005</v>
      </c>
      <c r="C32" s="147">
        <v>40.5</v>
      </c>
      <c r="D32" s="148">
        <f t="shared" si="1"/>
        <v>39.94</v>
      </c>
      <c r="E32" s="191">
        <v>0</v>
      </c>
      <c r="F32" s="197">
        <f t="shared" si="2"/>
        <v>48.265861027190333</v>
      </c>
      <c r="G32" s="149">
        <v>0</v>
      </c>
      <c r="H32" s="149">
        <v>0</v>
      </c>
      <c r="I32" s="149" t="s">
        <v>50</v>
      </c>
      <c r="J32" s="149" t="s">
        <v>50</v>
      </c>
      <c r="K32" s="149" t="s">
        <v>51</v>
      </c>
      <c r="L32" s="149" t="s">
        <v>51</v>
      </c>
      <c r="M32" s="148">
        <f t="shared" si="3"/>
        <v>0</v>
      </c>
      <c r="N32" s="150">
        <f t="shared" si="8"/>
        <v>0</v>
      </c>
      <c r="O32" s="46"/>
      <c r="P32" s="33">
        <v>180</v>
      </c>
      <c r="Q32" s="78">
        <v>1</v>
      </c>
      <c r="R32" s="75">
        <f t="shared" si="4"/>
        <v>7.5</v>
      </c>
      <c r="T32" s="104">
        <v>0</v>
      </c>
      <c r="U32" s="104">
        <v>0</v>
      </c>
      <c r="V32" s="103">
        <f t="shared" si="5"/>
        <v>0</v>
      </c>
      <c r="W32" s="103"/>
      <c r="X32" s="104">
        <v>0</v>
      </c>
      <c r="Y32" s="103"/>
      <c r="Z32" s="103">
        <f t="shared" si="6"/>
        <v>0</v>
      </c>
      <c r="AA32" s="103"/>
      <c r="AB32" s="103"/>
      <c r="AC32" s="103"/>
      <c r="AD32" s="103"/>
      <c r="AE32" s="103"/>
      <c r="AF32" s="103"/>
      <c r="AG32" s="103"/>
      <c r="AH32" s="103"/>
      <c r="AI32" s="103"/>
    </row>
    <row r="33" spans="1:35" ht="17.5">
      <c r="A33" s="146">
        <f t="shared" si="7"/>
        <v>42909</v>
      </c>
      <c r="B33" s="147">
        <v>606.95000000000005</v>
      </c>
      <c r="C33" s="147">
        <v>40.5</v>
      </c>
      <c r="D33" s="148">
        <f t="shared" si="1"/>
        <v>39.94</v>
      </c>
      <c r="E33" s="148">
        <v>2</v>
      </c>
      <c r="F33" s="197">
        <f t="shared" si="2"/>
        <v>48.265861027190333</v>
      </c>
      <c r="G33" s="149">
        <v>0</v>
      </c>
      <c r="H33" s="149">
        <v>0</v>
      </c>
      <c r="I33" s="149" t="s">
        <v>50</v>
      </c>
      <c r="J33" s="149" t="s">
        <v>50</v>
      </c>
      <c r="K33" s="149" t="s">
        <v>51</v>
      </c>
      <c r="L33" s="149" t="s">
        <v>51</v>
      </c>
      <c r="M33" s="148">
        <f t="shared" si="3"/>
        <v>0</v>
      </c>
      <c r="N33" s="150">
        <f t="shared" si="8"/>
        <v>0</v>
      </c>
      <c r="O33" s="46"/>
      <c r="P33" s="33">
        <v>180</v>
      </c>
      <c r="Q33" s="78">
        <v>1</v>
      </c>
      <c r="R33" s="75">
        <f t="shared" si="4"/>
        <v>7.5</v>
      </c>
      <c r="T33" s="104">
        <v>0</v>
      </c>
      <c r="U33" s="104">
        <v>0</v>
      </c>
      <c r="V33" s="103">
        <f t="shared" si="5"/>
        <v>0</v>
      </c>
      <c r="W33" s="103"/>
      <c r="X33" s="104">
        <v>0</v>
      </c>
      <c r="Y33" s="103"/>
      <c r="Z33" s="103">
        <f t="shared" si="6"/>
        <v>0</v>
      </c>
      <c r="AA33" s="103"/>
      <c r="AB33" s="103"/>
      <c r="AC33" s="103"/>
      <c r="AD33" s="103"/>
      <c r="AE33" s="103"/>
      <c r="AF33" s="103"/>
      <c r="AG33" s="103"/>
      <c r="AH33" s="103"/>
      <c r="AI33" s="103"/>
    </row>
    <row r="34" spans="1:35" ht="17.5">
      <c r="A34" s="146">
        <f t="shared" si="7"/>
        <v>42910</v>
      </c>
      <c r="B34" s="147">
        <v>606.95000000000005</v>
      </c>
      <c r="C34" s="147">
        <v>40.5</v>
      </c>
      <c r="D34" s="148">
        <f t="shared" si="1"/>
        <v>39.94</v>
      </c>
      <c r="E34" s="148">
        <v>2</v>
      </c>
      <c r="F34" s="197">
        <f t="shared" si="2"/>
        <v>48.265861027190333</v>
      </c>
      <c r="G34" s="149">
        <v>0</v>
      </c>
      <c r="H34" s="149">
        <v>0</v>
      </c>
      <c r="I34" s="149" t="s">
        <v>50</v>
      </c>
      <c r="J34" s="149" t="s">
        <v>50</v>
      </c>
      <c r="K34" s="149" t="s">
        <v>51</v>
      </c>
      <c r="L34" s="149" t="s">
        <v>51</v>
      </c>
      <c r="M34" s="148">
        <f t="shared" si="3"/>
        <v>0</v>
      </c>
      <c r="N34" s="150">
        <f t="shared" si="8"/>
        <v>0</v>
      </c>
      <c r="O34" s="46"/>
      <c r="P34" s="33">
        <v>180</v>
      </c>
      <c r="Q34" s="78">
        <v>1</v>
      </c>
      <c r="R34" s="75">
        <f t="shared" si="4"/>
        <v>7.5</v>
      </c>
      <c r="T34" s="104">
        <v>0</v>
      </c>
      <c r="U34" s="104">
        <v>0</v>
      </c>
      <c r="V34" s="103">
        <f t="shared" si="5"/>
        <v>0</v>
      </c>
      <c r="W34" s="103"/>
      <c r="X34" s="104">
        <v>0</v>
      </c>
      <c r="Y34" s="103"/>
      <c r="Z34" s="103">
        <f t="shared" si="6"/>
        <v>0</v>
      </c>
      <c r="AA34" s="103"/>
      <c r="AB34" s="103"/>
      <c r="AC34" s="103"/>
      <c r="AD34" s="103"/>
      <c r="AE34" s="103"/>
      <c r="AF34" s="103"/>
      <c r="AG34" s="103"/>
      <c r="AH34" s="103"/>
      <c r="AI34" s="103"/>
    </row>
    <row r="35" spans="1:35" ht="17.5">
      <c r="A35" s="146">
        <f t="shared" si="7"/>
        <v>42911</v>
      </c>
      <c r="B35" s="147">
        <v>607.04999999999995</v>
      </c>
      <c r="C35" s="147">
        <v>40.98</v>
      </c>
      <c r="D35" s="148">
        <f t="shared" si="1"/>
        <v>40.419999999999995</v>
      </c>
      <c r="E35" s="148">
        <v>60</v>
      </c>
      <c r="F35" s="197">
        <f t="shared" si="2"/>
        <v>48.845921450151053</v>
      </c>
      <c r="G35" s="149">
        <v>0</v>
      </c>
      <c r="H35" s="149">
        <v>0</v>
      </c>
      <c r="I35" s="149" t="s">
        <v>50</v>
      </c>
      <c r="J35" s="149" t="s">
        <v>50</v>
      </c>
      <c r="K35" s="149" t="s">
        <v>51</v>
      </c>
      <c r="L35" s="149" t="s">
        <v>51</v>
      </c>
      <c r="M35" s="148">
        <f t="shared" si="3"/>
        <v>0</v>
      </c>
      <c r="N35" s="150">
        <f t="shared" si="8"/>
        <v>0.48</v>
      </c>
      <c r="O35" s="46"/>
      <c r="P35" s="33">
        <v>180</v>
      </c>
      <c r="Q35" s="78">
        <v>1</v>
      </c>
      <c r="R35" s="75">
        <f t="shared" si="4"/>
        <v>7.5</v>
      </c>
      <c r="T35" s="104">
        <v>0</v>
      </c>
      <c r="U35" s="104">
        <v>0</v>
      </c>
      <c r="V35" s="103">
        <f t="shared" si="5"/>
        <v>0</v>
      </c>
      <c r="W35" s="103"/>
      <c r="X35" s="104">
        <v>0</v>
      </c>
      <c r="Y35" s="103"/>
      <c r="Z35" s="103">
        <f t="shared" si="6"/>
        <v>0</v>
      </c>
      <c r="AA35" s="103"/>
      <c r="AB35" s="103"/>
      <c r="AC35" s="103"/>
      <c r="AD35" s="103"/>
      <c r="AE35" s="103"/>
      <c r="AF35" s="103"/>
      <c r="AG35" s="103"/>
      <c r="AH35" s="103"/>
      <c r="AI35" s="103"/>
    </row>
    <row r="36" spans="1:35" ht="17.5">
      <c r="A36" s="146">
        <f t="shared" si="7"/>
        <v>42912</v>
      </c>
      <c r="B36" s="147">
        <v>607.4</v>
      </c>
      <c r="C36" s="147">
        <v>42.72</v>
      </c>
      <c r="D36" s="148">
        <f t="shared" si="1"/>
        <v>42.16</v>
      </c>
      <c r="E36" s="148">
        <v>81</v>
      </c>
      <c r="F36" s="197">
        <f t="shared" si="2"/>
        <v>50.948640483383677</v>
      </c>
      <c r="G36" s="149">
        <v>0</v>
      </c>
      <c r="H36" s="149">
        <v>0</v>
      </c>
      <c r="I36" s="149" t="s">
        <v>50</v>
      </c>
      <c r="J36" s="149" t="s">
        <v>50</v>
      </c>
      <c r="K36" s="149" t="s">
        <v>51</v>
      </c>
      <c r="L36" s="149" t="s">
        <v>51</v>
      </c>
      <c r="M36" s="148">
        <f t="shared" si="3"/>
        <v>0</v>
      </c>
      <c r="N36" s="150">
        <f t="shared" si="8"/>
        <v>1.74</v>
      </c>
      <c r="O36" s="46"/>
      <c r="P36" s="33">
        <v>180</v>
      </c>
      <c r="Q36" s="78">
        <v>1</v>
      </c>
      <c r="R36" s="75">
        <f t="shared" si="4"/>
        <v>7.5</v>
      </c>
      <c r="T36" s="104">
        <v>0</v>
      </c>
      <c r="U36" s="104">
        <v>0</v>
      </c>
      <c r="V36" s="103">
        <f t="shared" si="5"/>
        <v>0</v>
      </c>
      <c r="W36" s="103"/>
      <c r="X36" s="104">
        <v>0</v>
      </c>
      <c r="Y36" s="103"/>
      <c r="Z36" s="103">
        <f t="shared" si="6"/>
        <v>0</v>
      </c>
      <c r="AA36" s="103"/>
      <c r="AB36" s="103"/>
      <c r="AC36" s="103"/>
      <c r="AD36" s="103"/>
      <c r="AE36" s="103"/>
      <c r="AF36" s="103"/>
      <c r="AG36" s="103"/>
      <c r="AH36" s="103"/>
      <c r="AI36" s="103"/>
    </row>
    <row r="37" spans="1:35" ht="17.5">
      <c r="A37" s="146">
        <f t="shared" si="7"/>
        <v>42913</v>
      </c>
      <c r="B37" s="147">
        <v>607.5</v>
      </c>
      <c r="C37" s="147">
        <v>43.22</v>
      </c>
      <c r="D37" s="148">
        <f t="shared" si="1"/>
        <v>42.66</v>
      </c>
      <c r="E37" s="148">
        <v>23</v>
      </c>
      <c r="F37" s="197">
        <f t="shared" si="2"/>
        <v>51.552870090634443</v>
      </c>
      <c r="G37" s="149">
        <v>0</v>
      </c>
      <c r="H37" s="149">
        <v>0</v>
      </c>
      <c r="I37" s="149" t="s">
        <v>50</v>
      </c>
      <c r="J37" s="149" t="s">
        <v>50</v>
      </c>
      <c r="K37" s="149" t="s">
        <v>51</v>
      </c>
      <c r="L37" s="149" t="s">
        <v>51</v>
      </c>
      <c r="M37" s="148">
        <f t="shared" si="3"/>
        <v>0</v>
      </c>
      <c r="N37" s="150">
        <f t="shared" si="8"/>
        <v>0.5</v>
      </c>
      <c r="O37" s="46"/>
      <c r="P37" s="33">
        <v>180</v>
      </c>
      <c r="Q37" s="78">
        <v>1</v>
      </c>
      <c r="R37" s="75">
        <f t="shared" si="4"/>
        <v>7.5</v>
      </c>
      <c r="T37" s="104">
        <v>0</v>
      </c>
      <c r="U37" s="104">
        <v>0</v>
      </c>
      <c r="V37" s="103">
        <f t="shared" si="5"/>
        <v>0</v>
      </c>
      <c r="W37" s="103"/>
      <c r="X37" s="104">
        <v>0</v>
      </c>
      <c r="Y37" s="103"/>
      <c r="Z37" s="103">
        <f t="shared" si="6"/>
        <v>0</v>
      </c>
      <c r="AA37" s="103"/>
      <c r="AB37" s="103"/>
      <c r="AC37" s="103"/>
      <c r="AD37" s="103"/>
      <c r="AE37" s="103"/>
      <c r="AF37" s="103"/>
      <c r="AG37" s="103"/>
      <c r="AH37" s="103"/>
      <c r="AI37" s="103"/>
    </row>
    <row r="38" spans="1:35" ht="17.5">
      <c r="A38" s="146">
        <f t="shared" si="7"/>
        <v>42914</v>
      </c>
      <c r="B38" s="147">
        <v>607.95000000000005</v>
      </c>
      <c r="C38" s="147">
        <v>45.46</v>
      </c>
      <c r="D38" s="148">
        <f t="shared" si="1"/>
        <v>44.9</v>
      </c>
      <c r="E38" s="148">
        <v>36</v>
      </c>
      <c r="F38" s="197">
        <f t="shared" si="2"/>
        <v>54.259818731117825</v>
      </c>
      <c r="G38" s="149">
        <v>0</v>
      </c>
      <c r="H38" s="149">
        <v>0</v>
      </c>
      <c r="I38" s="149" t="s">
        <v>50</v>
      </c>
      <c r="J38" s="149" t="s">
        <v>50</v>
      </c>
      <c r="K38" s="149" t="s">
        <v>51</v>
      </c>
      <c r="L38" s="149" t="s">
        <v>51</v>
      </c>
      <c r="M38" s="148">
        <f t="shared" si="3"/>
        <v>0</v>
      </c>
      <c r="N38" s="150">
        <f t="shared" si="8"/>
        <v>2.2400000000000002</v>
      </c>
      <c r="O38" s="46"/>
      <c r="P38" s="33">
        <v>180</v>
      </c>
      <c r="Q38" s="78">
        <v>1</v>
      </c>
      <c r="R38" s="75">
        <f t="shared" si="4"/>
        <v>7.5</v>
      </c>
      <c r="T38" s="104">
        <v>0</v>
      </c>
      <c r="U38" s="104">
        <v>0</v>
      </c>
      <c r="V38" s="103">
        <f t="shared" si="5"/>
        <v>0</v>
      </c>
      <c r="W38" s="103"/>
      <c r="X38" s="104">
        <v>0</v>
      </c>
      <c r="Y38" s="103"/>
      <c r="Z38" s="103">
        <f t="shared" si="6"/>
        <v>0</v>
      </c>
      <c r="AA38" s="103"/>
      <c r="AB38" s="103"/>
      <c r="AC38" s="103"/>
      <c r="AD38" s="103"/>
      <c r="AE38" s="103"/>
      <c r="AF38" s="103"/>
      <c r="AG38" s="103"/>
      <c r="AH38" s="103"/>
      <c r="AI38" s="103"/>
    </row>
    <row r="39" spans="1:35" ht="17.5">
      <c r="A39" s="146">
        <f t="shared" si="7"/>
        <v>42915</v>
      </c>
      <c r="B39" s="147">
        <v>608.29999999999995</v>
      </c>
      <c r="C39" s="147">
        <v>47.32</v>
      </c>
      <c r="D39" s="148">
        <f t="shared" si="1"/>
        <v>46.76</v>
      </c>
      <c r="E39" s="148">
        <v>26</v>
      </c>
      <c r="F39" s="197">
        <f t="shared" si="2"/>
        <v>56.507552870090628</v>
      </c>
      <c r="G39" s="149">
        <v>0</v>
      </c>
      <c r="H39" s="149">
        <v>0</v>
      </c>
      <c r="I39" s="149" t="s">
        <v>50</v>
      </c>
      <c r="J39" s="149" t="s">
        <v>50</v>
      </c>
      <c r="K39" s="149" t="s">
        <v>51</v>
      </c>
      <c r="L39" s="149" t="s">
        <v>51</v>
      </c>
      <c r="M39" s="148">
        <f t="shared" si="3"/>
        <v>0</v>
      </c>
      <c r="N39" s="150">
        <f t="shared" si="8"/>
        <v>1.86</v>
      </c>
      <c r="O39" s="46"/>
      <c r="P39" s="33">
        <v>180</v>
      </c>
      <c r="Q39" s="78">
        <v>1</v>
      </c>
      <c r="R39" s="75">
        <f t="shared" si="4"/>
        <v>7.5</v>
      </c>
      <c r="T39" s="104">
        <v>0</v>
      </c>
      <c r="U39" s="104">
        <v>0</v>
      </c>
      <c r="V39" s="103">
        <f t="shared" si="5"/>
        <v>0</v>
      </c>
      <c r="W39" s="103"/>
      <c r="X39" s="104">
        <v>0</v>
      </c>
      <c r="Y39" s="103"/>
      <c r="Z39" s="103">
        <f t="shared" si="6"/>
        <v>0</v>
      </c>
      <c r="AA39" s="103"/>
      <c r="AB39" s="103"/>
      <c r="AC39" s="103"/>
      <c r="AD39" s="103"/>
      <c r="AE39" s="103"/>
      <c r="AF39" s="103"/>
      <c r="AG39" s="103"/>
      <c r="AH39" s="103"/>
      <c r="AI39" s="103"/>
    </row>
    <row r="40" spans="1:35" ht="17.5">
      <c r="A40" s="146">
        <f t="shared" si="7"/>
        <v>42916</v>
      </c>
      <c r="B40" s="147">
        <v>609</v>
      </c>
      <c r="C40" s="147">
        <v>51.04</v>
      </c>
      <c r="D40" s="148">
        <f t="shared" si="1"/>
        <v>50.48</v>
      </c>
      <c r="E40" s="148">
        <v>75</v>
      </c>
      <c r="F40" s="197">
        <f t="shared" si="2"/>
        <v>61.003021148036254</v>
      </c>
      <c r="G40" s="149">
        <v>0</v>
      </c>
      <c r="H40" s="149">
        <v>0</v>
      </c>
      <c r="I40" s="149" t="s">
        <v>50</v>
      </c>
      <c r="J40" s="149" t="s">
        <v>50</v>
      </c>
      <c r="K40" s="149" t="s">
        <v>51</v>
      </c>
      <c r="L40" s="149" t="s">
        <v>51</v>
      </c>
      <c r="M40" s="148">
        <f t="shared" si="3"/>
        <v>0</v>
      </c>
      <c r="N40" s="150">
        <f t="shared" si="8"/>
        <v>3.72</v>
      </c>
      <c r="O40" s="46"/>
      <c r="P40" s="33">
        <v>180</v>
      </c>
      <c r="Q40" s="78">
        <v>1</v>
      </c>
      <c r="R40" s="75">
        <f t="shared" si="4"/>
        <v>7.5</v>
      </c>
      <c r="T40" s="104">
        <v>0</v>
      </c>
      <c r="U40" s="104">
        <v>0</v>
      </c>
      <c r="V40" s="103">
        <f t="shared" si="5"/>
        <v>0</v>
      </c>
      <c r="W40" s="103"/>
      <c r="X40" s="104">
        <v>0</v>
      </c>
      <c r="Y40" s="103"/>
      <c r="Z40" s="103">
        <f t="shared" si="6"/>
        <v>0</v>
      </c>
      <c r="AA40" s="103"/>
      <c r="AB40" s="103"/>
      <c r="AC40" s="103"/>
      <c r="AD40" s="103"/>
      <c r="AE40" s="103"/>
      <c r="AF40" s="103"/>
      <c r="AG40" s="103"/>
      <c r="AH40" s="103"/>
      <c r="AI40" s="103"/>
    </row>
    <row r="41" spans="1:35" ht="17.5">
      <c r="A41" s="146">
        <f t="shared" si="7"/>
        <v>42917</v>
      </c>
      <c r="B41" s="147">
        <v>609.5</v>
      </c>
      <c r="C41" s="147">
        <v>53.88</v>
      </c>
      <c r="D41" s="148">
        <f t="shared" si="1"/>
        <v>53.32</v>
      </c>
      <c r="E41" s="148">
        <v>30</v>
      </c>
      <c r="F41" s="197">
        <f t="shared" si="2"/>
        <v>64.435045317220542</v>
      </c>
      <c r="G41" s="149">
        <v>0</v>
      </c>
      <c r="H41" s="149">
        <v>0</v>
      </c>
      <c r="I41" s="149" t="s">
        <v>50</v>
      </c>
      <c r="J41" s="149" t="s">
        <v>50</v>
      </c>
      <c r="K41" s="149" t="s">
        <v>51</v>
      </c>
      <c r="L41" s="149" t="s">
        <v>51</v>
      </c>
      <c r="M41" s="148">
        <f t="shared" si="3"/>
        <v>0</v>
      </c>
      <c r="N41" s="150">
        <f t="shared" si="8"/>
        <v>2.84</v>
      </c>
      <c r="O41" s="46"/>
      <c r="P41" s="33">
        <v>180</v>
      </c>
      <c r="Q41" s="78">
        <v>1</v>
      </c>
      <c r="R41" s="75">
        <f t="shared" si="4"/>
        <v>7.5</v>
      </c>
      <c r="T41" s="104">
        <v>0</v>
      </c>
      <c r="U41" s="104">
        <v>0</v>
      </c>
      <c r="V41" s="103">
        <f t="shared" si="5"/>
        <v>0</v>
      </c>
      <c r="W41" s="103"/>
      <c r="X41" s="104">
        <v>0</v>
      </c>
      <c r="Y41" s="103"/>
      <c r="Z41" s="103">
        <f t="shared" si="6"/>
        <v>0</v>
      </c>
      <c r="AA41" s="103"/>
      <c r="AB41" s="103"/>
      <c r="AC41" s="103"/>
      <c r="AD41" s="103"/>
      <c r="AE41" s="103"/>
      <c r="AF41" s="103"/>
      <c r="AG41" s="103"/>
      <c r="AH41" s="103"/>
      <c r="AI41" s="103"/>
    </row>
    <row r="42" spans="1:35" ht="17.5">
      <c r="A42" s="146">
        <f t="shared" si="7"/>
        <v>42918</v>
      </c>
      <c r="B42" s="147">
        <v>609.79999999999995</v>
      </c>
      <c r="C42" s="147">
        <v>55.58</v>
      </c>
      <c r="D42" s="148">
        <f t="shared" si="1"/>
        <v>55.019999999999996</v>
      </c>
      <c r="E42" s="148">
        <v>14</v>
      </c>
      <c r="F42" s="197">
        <f t="shared" si="2"/>
        <v>66.489425981873111</v>
      </c>
      <c r="G42" s="149">
        <v>0</v>
      </c>
      <c r="H42" s="149">
        <v>0</v>
      </c>
      <c r="I42" s="149" t="s">
        <v>50</v>
      </c>
      <c r="J42" s="149" t="s">
        <v>50</v>
      </c>
      <c r="K42" s="149" t="s">
        <v>51</v>
      </c>
      <c r="L42" s="149" t="s">
        <v>51</v>
      </c>
      <c r="M42" s="148">
        <f t="shared" si="3"/>
        <v>0</v>
      </c>
      <c r="N42" s="150">
        <f t="shared" si="8"/>
        <v>1.7</v>
      </c>
      <c r="O42" s="46"/>
      <c r="P42" s="33">
        <v>180</v>
      </c>
      <c r="Q42" s="78">
        <v>1</v>
      </c>
      <c r="R42" s="75">
        <f t="shared" si="4"/>
        <v>7.5</v>
      </c>
      <c r="T42" s="104">
        <v>110</v>
      </c>
      <c r="U42" s="104">
        <v>0</v>
      </c>
      <c r="V42" s="103">
        <f t="shared" si="5"/>
        <v>110</v>
      </c>
      <c r="W42" s="103"/>
      <c r="X42" s="104">
        <v>0</v>
      </c>
      <c r="Y42" s="103"/>
      <c r="Z42" s="103">
        <f t="shared" si="6"/>
        <v>110</v>
      </c>
      <c r="AA42" s="103"/>
      <c r="AB42" s="103"/>
      <c r="AC42" s="103"/>
      <c r="AD42" s="103"/>
      <c r="AE42" s="103"/>
      <c r="AF42" s="103"/>
      <c r="AG42" s="103"/>
      <c r="AH42" s="103"/>
      <c r="AI42" s="103"/>
    </row>
    <row r="43" spans="1:35" ht="17.5">
      <c r="A43" s="146">
        <f t="shared" si="7"/>
        <v>42919</v>
      </c>
      <c r="B43" s="147">
        <v>610.04999999999995</v>
      </c>
      <c r="C43" s="147">
        <v>57.03</v>
      </c>
      <c r="D43" s="148">
        <f t="shared" si="1"/>
        <v>56.47</v>
      </c>
      <c r="E43" s="148">
        <v>21</v>
      </c>
      <c r="F43" s="197">
        <f t="shared" si="2"/>
        <v>68.241691842900295</v>
      </c>
      <c r="G43" s="149">
        <v>0</v>
      </c>
      <c r="H43" s="149">
        <v>0</v>
      </c>
      <c r="I43" s="149" t="s">
        <v>50</v>
      </c>
      <c r="J43" s="149" t="s">
        <v>50</v>
      </c>
      <c r="K43" s="149" t="s">
        <v>51</v>
      </c>
      <c r="L43" s="149" t="s">
        <v>51</v>
      </c>
      <c r="M43" s="148">
        <f t="shared" si="3"/>
        <v>0</v>
      </c>
      <c r="N43" s="150">
        <f t="shared" si="8"/>
        <v>1.45</v>
      </c>
      <c r="O43" s="46"/>
      <c r="P43" s="33">
        <v>180</v>
      </c>
      <c r="Q43" s="78">
        <v>1</v>
      </c>
      <c r="R43" s="75">
        <f t="shared" si="4"/>
        <v>7.5</v>
      </c>
      <c r="T43" s="104">
        <v>110</v>
      </c>
      <c r="U43" s="104">
        <v>0</v>
      </c>
      <c r="V43" s="103">
        <f t="shared" si="5"/>
        <v>110</v>
      </c>
      <c r="W43" s="103"/>
      <c r="X43" s="104">
        <v>0</v>
      </c>
      <c r="Y43" s="103"/>
      <c r="Z43" s="103">
        <f t="shared" si="6"/>
        <v>110</v>
      </c>
      <c r="AA43" s="103"/>
      <c r="AB43" s="103"/>
      <c r="AC43" s="103"/>
      <c r="AD43" s="103"/>
      <c r="AE43" s="103"/>
      <c r="AF43" s="103"/>
      <c r="AG43" s="103"/>
      <c r="AH43" s="103"/>
      <c r="AI43" s="103"/>
    </row>
    <row r="44" spans="1:35" ht="17.5">
      <c r="A44" s="146">
        <f t="shared" si="7"/>
        <v>42920</v>
      </c>
      <c r="B44" s="147">
        <v>610.25</v>
      </c>
      <c r="C44" s="147">
        <v>58.22</v>
      </c>
      <c r="D44" s="148">
        <f t="shared" si="1"/>
        <v>57.66</v>
      </c>
      <c r="E44" s="148">
        <v>8</v>
      </c>
      <c r="F44" s="197">
        <f t="shared" si="2"/>
        <v>69.679758308157091</v>
      </c>
      <c r="G44" s="149">
        <v>0</v>
      </c>
      <c r="H44" s="149">
        <v>0</v>
      </c>
      <c r="I44" s="149" t="s">
        <v>50</v>
      </c>
      <c r="J44" s="149" t="s">
        <v>50</v>
      </c>
      <c r="K44" s="149" t="s">
        <v>51</v>
      </c>
      <c r="L44" s="149" t="s">
        <v>51</v>
      </c>
      <c r="M44" s="148">
        <f t="shared" si="3"/>
        <v>0</v>
      </c>
      <c r="N44" s="150">
        <f t="shared" si="8"/>
        <v>1.19</v>
      </c>
      <c r="O44" s="46"/>
      <c r="P44" s="33">
        <v>180</v>
      </c>
      <c r="Q44" s="78">
        <v>1</v>
      </c>
      <c r="R44" s="75">
        <f t="shared" si="4"/>
        <v>7.5</v>
      </c>
      <c r="T44" s="104">
        <v>110</v>
      </c>
      <c r="U44" s="104">
        <v>0</v>
      </c>
      <c r="V44" s="103">
        <f t="shared" si="5"/>
        <v>110</v>
      </c>
      <c r="W44" s="103"/>
      <c r="X44" s="104">
        <v>0</v>
      </c>
      <c r="Y44" s="103"/>
      <c r="Z44" s="103">
        <f t="shared" si="6"/>
        <v>110</v>
      </c>
      <c r="AA44" s="103"/>
      <c r="AB44" s="103"/>
      <c r="AC44" s="103"/>
      <c r="AD44" s="103"/>
      <c r="AE44" s="103"/>
      <c r="AF44" s="103"/>
      <c r="AG44" s="103"/>
      <c r="AH44" s="103"/>
      <c r="AI44" s="103"/>
    </row>
    <row r="45" spans="1:35" ht="17.5">
      <c r="A45" s="146">
        <f t="shared" si="7"/>
        <v>42921</v>
      </c>
      <c r="B45" s="147">
        <v>610.4</v>
      </c>
      <c r="C45" s="147">
        <v>59.15</v>
      </c>
      <c r="D45" s="148">
        <f t="shared" si="1"/>
        <v>58.589999999999996</v>
      </c>
      <c r="E45" s="148">
        <v>11</v>
      </c>
      <c r="F45" s="197">
        <f t="shared" si="2"/>
        <v>70.803625377643499</v>
      </c>
      <c r="G45" s="149">
        <v>0</v>
      </c>
      <c r="H45" s="149">
        <v>0</v>
      </c>
      <c r="I45" s="149" t="s">
        <v>50</v>
      </c>
      <c r="J45" s="149" t="s">
        <v>50</v>
      </c>
      <c r="K45" s="149" t="s">
        <v>51</v>
      </c>
      <c r="L45" s="149" t="s">
        <v>51</v>
      </c>
      <c r="M45" s="148">
        <f t="shared" si="3"/>
        <v>0</v>
      </c>
      <c r="N45" s="150">
        <f t="shared" si="8"/>
        <v>0.93</v>
      </c>
      <c r="O45" s="46"/>
      <c r="P45" s="33">
        <v>180</v>
      </c>
      <c r="Q45" s="78">
        <v>1</v>
      </c>
      <c r="R45" s="75">
        <f t="shared" si="4"/>
        <v>7.5</v>
      </c>
      <c r="T45" s="104">
        <v>220</v>
      </c>
      <c r="U45" s="104">
        <v>0</v>
      </c>
      <c r="V45" s="103">
        <f t="shared" si="5"/>
        <v>220</v>
      </c>
      <c r="W45" s="103"/>
      <c r="X45" s="104">
        <v>0</v>
      </c>
      <c r="Y45" s="103"/>
      <c r="Z45" s="103">
        <f t="shared" si="6"/>
        <v>220</v>
      </c>
      <c r="AA45" s="103"/>
      <c r="AB45" s="103"/>
      <c r="AC45" s="103"/>
      <c r="AD45" s="103"/>
      <c r="AE45" s="103"/>
      <c r="AF45" s="103"/>
      <c r="AG45" s="103"/>
      <c r="AH45" s="103"/>
      <c r="AI45" s="103"/>
    </row>
    <row r="46" spans="1:35" ht="17.5">
      <c r="A46" s="146">
        <f t="shared" si="7"/>
        <v>42922</v>
      </c>
      <c r="B46" s="147">
        <v>610.5</v>
      </c>
      <c r="C46" s="147">
        <v>59.75</v>
      </c>
      <c r="D46" s="148">
        <f t="shared" si="1"/>
        <v>59.19</v>
      </c>
      <c r="E46" s="148">
        <v>3</v>
      </c>
      <c r="F46" s="197">
        <f t="shared" si="2"/>
        <v>71.528700906344412</v>
      </c>
      <c r="G46" s="149">
        <v>0</v>
      </c>
      <c r="H46" s="149">
        <v>0</v>
      </c>
      <c r="I46" s="149" t="s">
        <v>50</v>
      </c>
      <c r="J46" s="149" t="s">
        <v>50</v>
      </c>
      <c r="K46" s="149" t="s">
        <v>51</v>
      </c>
      <c r="L46" s="149" t="s">
        <v>51</v>
      </c>
      <c r="M46" s="148">
        <f t="shared" si="3"/>
        <v>0</v>
      </c>
      <c r="N46" s="150">
        <f t="shared" si="8"/>
        <v>0.6</v>
      </c>
      <c r="O46" s="46"/>
      <c r="P46" s="33">
        <v>180</v>
      </c>
      <c r="Q46" s="78">
        <v>1</v>
      </c>
      <c r="R46" s="75">
        <f t="shared" si="4"/>
        <v>7.5</v>
      </c>
      <c r="T46" s="104">
        <v>220</v>
      </c>
      <c r="U46" s="104">
        <v>0</v>
      </c>
      <c r="V46" s="103">
        <f t="shared" si="5"/>
        <v>220</v>
      </c>
      <c r="W46" s="103"/>
      <c r="X46" s="104">
        <v>0</v>
      </c>
      <c r="Y46" s="103"/>
      <c r="Z46" s="103">
        <f t="shared" si="6"/>
        <v>220</v>
      </c>
      <c r="AA46" s="103"/>
      <c r="AB46" s="103"/>
      <c r="AC46" s="103"/>
      <c r="AD46" s="103"/>
      <c r="AE46" s="103"/>
      <c r="AF46" s="103"/>
      <c r="AG46" s="103"/>
      <c r="AH46" s="103"/>
      <c r="AI46" s="103"/>
    </row>
    <row r="47" spans="1:35" ht="17.5">
      <c r="A47" s="146">
        <f t="shared" si="7"/>
        <v>42923</v>
      </c>
      <c r="B47" s="147">
        <v>610.6</v>
      </c>
      <c r="C47" s="147">
        <v>60.36</v>
      </c>
      <c r="D47" s="148">
        <f t="shared" si="1"/>
        <v>59.8</v>
      </c>
      <c r="E47" s="148">
        <v>2</v>
      </c>
      <c r="F47" s="197">
        <f t="shared" si="2"/>
        <v>72.265861027190326</v>
      </c>
      <c r="G47" s="149">
        <v>0</v>
      </c>
      <c r="H47" s="149">
        <v>0</v>
      </c>
      <c r="I47" s="149" t="s">
        <v>50</v>
      </c>
      <c r="J47" s="149" t="s">
        <v>50</v>
      </c>
      <c r="K47" s="149" t="s">
        <v>51</v>
      </c>
      <c r="L47" s="149" t="s">
        <v>51</v>
      </c>
      <c r="M47" s="148">
        <f t="shared" si="3"/>
        <v>0</v>
      </c>
      <c r="N47" s="150">
        <f t="shared" si="8"/>
        <v>0.61</v>
      </c>
      <c r="O47" s="46"/>
      <c r="P47" s="33">
        <v>180</v>
      </c>
      <c r="Q47" s="78">
        <v>1</v>
      </c>
      <c r="R47" s="75">
        <f t="shared" si="4"/>
        <v>7.5</v>
      </c>
      <c r="T47" s="104">
        <v>220</v>
      </c>
      <c r="U47" s="104">
        <v>0</v>
      </c>
      <c r="V47" s="103">
        <f t="shared" si="5"/>
        <v>220</v>
      </c>
      <c r="W47" s="103"/>
      <c r="X47" s="104">
        <v>0</v>
      </c>
      <c r="Y47" s="103"/>
      <c r="Z47" s="103">
        <f t="shared" si="6"/>
        <v>220</v>
      </c>
      <c r="AA47" s="103"/>
      <c r="AB47" s="103"/>
      <c r="AC47" s="103"/>
      <c r="AD47" s="103"/>
      <c r="AE47" s="103"/>
      <c r="AF47" s="103"/>
      <c r="AG47" s="103"/>
      <c r="AH47" s="103"/>
      <c r="AI47" s="103"/>
    </row>
    <row r="48" spans="1:35" ht="17.5">
      <c r="A48" s="146">
        <f t="shared" si="7"/>
        <v>42924</v>
      </c>
      <c r="B48" s="147">
        <v>610.70000000000005</v>
      </c>
      <c r="C48" s="147">
        <v>60.97</v>
      </c>
      <c r="D48" s="148">
        <f t="shared" si="1"/>
        <v>60.41</v>
      </c>
      <c r="E48" s="148">
        <v>5</v>
      </c>
      <c r="F48" s="197">
        <f t="shared" si="2"/>
        <v>73.003021148036254</v>
      </c>
      <c r="G48" s="149">
        <v>0</v>
      </c>
      <c r="H48" s="149">
        <v>0</v>
      </c>
      <c r="I48" s="149" t="s">
        <v>50</v>
      </c>
      <c r="J48" s="149" t="s">
        <v>50</v>
      </c>
      <c r="K48" s="149" t="s">
        <v>51</v>
      </c>
      <c r="L48" s="149" t="s">
        <v>51</v>
      </c>
      <c r="M48" s="148">
        <f t="shared" si="3"/>
        <v>0</v>
      </c>
      <c r="N48" s="150">
        <f t="shared" si="8"/>
        <v>0.61</v>
      </c>
      <c r="O48" s="46"/>
      <c r="P48" s="33">
        <v>180</v>
      </c>
      <c r="Q48" s="78">
        <v>1</v>
      </c>
      <c r="R48" s="75">
        <f t="shared" si="4"/>
        <v>7.5</v>
      </c>
      <c r="T48" s="104">
        <v>220</v>
      </c>
      <c r="U48" s="104">
        <v>0</v>
      </c>
      <c r="V48" s="103">
        <f t="shared" si="5"/>
        <v>220</v>
      </c>
      <c r="W48" s="103"/>
      <c r="X48" s="104">
        <v>0</v>
      </c>
      <c r="Y48" s="103"/>
      <c r="Z48" s="103">
        <f t="shared" si="6"/>
        <v>220</v>
      </c>
      <c r="AA48" s="103"/>
      <c r="AB48" s="103"/>
      <c r="AC48" s="103"/>
      <c r="AD48" s="103"/>
      <c r="AE48" s="103"/>
      <c r="AF48" s="103"/>
      <c r="AG48" s="103"/>
      <c r="AH48" s="103"/>
      <c r="AI48" s="103"/>
    </row>
    <row r="49" spans="1:35" ht="17.5">
      <c r="A49" s="146">
        <f t="shared" si="7"/>
        <v>42925</v>
      </c>
      <c r="B49" s="147">
        <v>610.75</v>
      </c>
      <c r="C49" s="147">
        <v>61.27</v>
      </c>
      <c r="D49" s="148">
        <f t="shared" si="1"/>
        <v>60.71</v>
      </c>
      <c r="E49" s="148">
        <v>0</v>
      </c>
      <c r="F49" s="197">
        <f t="shared" si="2"/>
        <v>73.365558912386703</v>
      </c>
      <c r="G49" s="149">
        <v>0</v>
      </c>
      <c r="H49" s="149">
        <v>0</v>
      </c>
      <c r="I49" s="149" t="s">
        <v>50</v>
      </c>
      <c r="J49" s="149" t="s">
        <v>50</v>
      </c>
      <c r="K49" s="149" t="s">
        <v>51</v>
      </c>
      <c r="L49" s="149" t="s">
        <v>51</v>
      </c>
      <c r="M49" s="148">
        <f t="shared" si="3"/>
        <v>0</v>
      </c>
      <c r="N49" s="150">
        <f t="shared" si="8"/>
        <v>0.3</v>
      </c>
      <c r="O49" s="46"/>
      <c r="P49" s="33">
        <v>180</v>
      </c>
      <c r="Q49" s="78">
        <v>1</v>
      </c>
      <c r="R49" s="75">
        <f t="shared" si="4"/>
        <v>7.5</v>
      </c>
      <c r="T49" s="104">
        <v>220</v>
      </c>
      <c r="U49" s="104">
        <v>0</v>
      </c>
      <c r="V49" s="103">
        <f t="shared" si="5"/>
        <v>220</v>
      </c>
      <c r="W49" s="103"/>
      <c r="X49" s="104">
        <v>0</v>
      </c>
      <c r="Y49" s="103"/>
      <c r="Z49" s="103">
        <f t="shared" si="6"/>
        <v>220</v>
      </c>
      <c r="AA49" s="103"/>
      <c r="AB49" s="103"/>
      <c r="AC49" s="103"/>
      <c r="AD49" s="103"/>
      <c r="AE49" s="103"/>
      <c r="AF49" s="103"/>
      <c r="AG49" s="103"/>
      <c r="AH49" s="103"/>
      <c r="AI49" s="103"/>
    </row>
    <row r="50" spans="1:35" ht="17.5">
      <c r="A50" s="146">
        <f t="shared" si="7"/>
        <v>42926</v>
      </c>
      <c r="B50" s="147">
        <v>610.75</v>
      </c>
      <c r="C50" s="147">
        <v>61.27</v>
      </c>
      <c r="D50" s="148">
        <f t="shared" si="1"/>
        <v>60.71</v>
      </c>
      <c r="E50" s="148">
        <v>0</v>
      </c>
      <c r="F50" s="197">
        <f t="shared" si="2"/>
        <v>73.365558912386703</v>
      </c>
      <c r="G50" s="149">
        <v>0</v>
      </c>
      <c r="H50" s="149">
        <v>0</v>
      </c>
      <c r="I50" s="149" t="s">
        <v>50</v>
      </c>
      <c r="J50" s="149" t="s">
        <v>50</v>
      </c>
      <c r="K50" s="149" t="s">
        <v>51</v>
      </c>
      <c r="L50" s="149" t="s">
        <v>51</v>
      </c>
      <c r="M50" s="148">
        <f t="shared" si="3"/>
        <v>0</v>
      </c>
      <c r="N50" s="150">
        <f t="shared" si="8"/>
        <v>0</v>
      </c>
      <c r="O50" s="46"/>
      <c r="P50" s="33">
        <v>180</v>
      </c>
      <c r="Q50" s="78">
        <v>1</v>
      </c>
      <c r="R50" s="75">
        <f t="shared" si="4"/>
        <v>7.5</v>
      </c>
      <c r="T50" s="104">
        <v>0</v>
      </c>
      <c r="U50" s="104">
        <v>0</v>
      </c>
      <c r="V50" s="103">
        <f t="shared" si="5"/>
        <v>0</v>
      </c>
      <c r="W50" s="103"/>
      <c r="X50" s="104">
        <v>0</v>
      </c>
      <c r="Y50" s="103"/>
      <c r="Z50" s="103">
        <f t="shared" si="6"/>
        <v>0</v>
      </c>
      <c r="AA50" s="103"/>
      <c r="AB50" s="103"/>
      <c r="AC50" s="103"/>
      <c r="AD50" s="103"/>
      <c r="AE50" s="103"/>
      <c r="AF50" s="103"/>
      <c r="AG50" s="103"/>
      <c r="AH50" s="103"/>
      <c r="AI50" s="103"/>
    </row>
    <row r="51" spans="1:35" ht="17.5">
      <c r="A51" s="146">
        <f t="shared" si="7"/>
        <v>42927</v>
      </c>
      <c r="B51" s="147">
        <v>610.79999999999995</v>
      </c>
      <c r="C51" s="147">
        <v>61.57</v>
      </c>
      <c r="D51" s="148">
        <f t="shared" si="1"/>
        <v>61.01</v>
      </c>
      <c r="E51" s="148">
        <v>6</v>
      </c>
      <c r="F51" s="197">
        <f t="shared" si="2"/>
        <v>73.728096676737152</v>
      </c>
      <c r="G51" s="149">
        <v>0</v>
      </c>
      <c r="H51" s="149">
        <v>0</v>
      </c>
      <c r="I51" s="149" t="s">
        <v>50</v>
      </c>
      <c r="J51" s="149" t="s">
        <v>50</v>
      </c>
      <c r="K51" s="149" t="s">
        <v>51</v>
      </c>
      <c r="L51" s="149" t="s">
        <v>51</v>
      </c>
      <c r="M51" s="148">
        <f t="shared" si="3"/>
        <v>0</v>
      </c>
      <c r="N51" s="150">
        <f t="shared" si="8"/>
        <v>0.3</v>
      </c>
      <c r="O51" s="46"/>
      <c r="P51" s="33">
        <v>180</v>
      </c>
      <c r="Q51" s="78">
        <v>1</v>
      </c>
      <c r="R51" s="75">
        <f t="shared" si="4"/>
        <v>7.5</v>
      </c>
      <c r="T51" s="104">
        <v>0</v>
      </c>
      <c r="U51" s="104">
        <v>0</v>
      </c>
      <c r="V51" s="103">
        <f t="shared" si="5"/>
        <v>0</v>
      </c>
      <c r="W51" s="103"/>
      <c r="X51" s="104">
        <v>0</v>
      </c>
      <c r="Y51" s="103"/>
      <c r="Z51" s="103">
        <f t="shared" si="6"/>
        <v>0</v>
      </c>
      <c r="AA51" s="103"/>
      <c r="AB51" s="103"/>
      <c r="AC51" s="103"/>
      <c r="AD51" s="103"/>
      <c r="AE51" s="103"/>
      <c r="AF51" s="103"/>
      <c r="AG51" s="103"/>
      <c r="AH51" s="103"/>
      <c r="AI51" s="103"/>
    </row>
    <row r="52" spans="1:35" ht="17.5">
      <c r="A52" s="146">
        <f t="shared" si="7"/>
        <v>42928</v>
      </c>
      <c r="B52" s="147">
        <v>610.85</v>
      </c>
      <c r="C52" s="147">
        <v>61.87</v>
      </c>
      <c r="D52" s="148">
        <f t="shared" si="1"/>
        <v>61.309999999999995</v>
      </c>
      <c r="E52" s="148">
        <v>6</v>
      </c>
      <c r="F52" s="197">
        <f t="shared" si="2"/>
        <v>74.090634441087616</v>
      </c>
      <c r="G52" s="149">
        <v>0</v>
      </c>
      <c r="H52" s="149">
        <v>0</v>
      </c>
      <c r="I52" s="149" t="s">
        <v>50</v>
      </c>
      <c r="J52" s="149" t="s">
        <v>50</v>
      </c>
      <c r="K52" s="149" t="s">
        <v>51</v>
      </c>
      <c r="L52" s="149" t="s">
        <v>51</v>
      </c>
      <c r="M52" s="148">
        <f t="shared" si="3"/>
        <v>0</v>
      </c>
      <c r="N52" s="150">
        <f t="shared" si="8"/>
        <v>0.3</v>
      </c>
      <c r="O52" s="46"/>
      <c r="P52" s="33">
        <v>180</v>
      </c>
      <c r="Q52" s="78">
        <v>1</v>
      </c>
      <c r="R52" s="75">
        <f t="shared" si="4"/>
        <v>7.5</v>
      </c>
      <c r="T52" s="104">
        <v>0</v>
      </c>
      <c r="U52" s="104">
        <v>0</v>
      </c>
      <c r="V52" s="103">
        <f t="shared" si="5"/>
        <v>0</v>
      </c>
      <c r="W52" s="103"/>
      <c r="X52" s="104">
        <v>0</v>
      </c>
      <c r="Y52" s="103"/>
      <c r="Z52" s="103">
        <f t="shared" si="6"/>
        <v>0</v>
      </c>
      <c r="AA52" s="103"/>
      <c r="AB52" s="103"/>
      <c r="AC52" s="103"/>
      <c r="AD52" s="103"/>
      <c r="AE52" s="103"/>
      <c r="AF52" s="103"/>
      <c r="AG52" s="103"/>
      <c r="AH52" s="103"/>
      <c r="AI52" s="103"/>
    </row>
    <row r="53" spans="1:35" ht="17.5">
      <c r="A53" s="146">
        <f t="shared" si="7"/>
        <v>42929</v>
      </c>
      <c r="B53" s="147">
        <v>610.85</v>
      </c>
      <c r="C53" s="147">
        <v>61.87</v>
      </c>
      <c r="D53" s="148">
        <f t="shared" si="1"/>
        <v>61.309999999999995</v>
      </c>
      <c r="E53" s="148">
        <v>2</v>
      </c>
      <c r="F53" s="197">
        <f t="shared" si="2"/>
        <v>74.090634441087616</v>
      </c>
      <c r="G53" s="149">
        <v>0</v>
      </c>
      <c r="H53" s="149">
        <v>0</v>
      </c>
      <c r="I53" s="149" t="s">
        <v>50</v>
      </c>
      <c r="J53" s="149" t="s">
        <v>50</v>
      </c>
      <c r="K53" s="149" t="s">
        <v>51</v>
      </c>
      <c r="L53" s="149" t="s">
        <v>51</v>
      </c>
      <c r="M53" s="148">
        <f t="shared" si="3"/>
        <v>0</v>
      </c>
      <c r="N53" s="150">
        <f t="shared" si="8"/>
        <v>0</v>
      </c>
      <c r="O53" s="46"/>
      <c r="P53" s="33">
        <v>180</v>
      </c>
      <c r="Q53" s="78">
        <v>1</v>
      </c>
      <c r="R53" s="75">
        <f t="shared" si="4"/>
        <v>7.5</v>
      </c>
      <c r="T53" s="104">
        <v>0</v>
      </c>
      <c r="U53" s="104">
        <v>0</v>
      </c>
      <c r="V53" s="103">
        <f t="shared" si="5"/>
        <v>0</v>
      </c>
      <c r="W53" s="103"/>
      <c r="X53" s="104">
        <v>0</v>
      </c>
      <c r="Y53" s="103"/>
      <c r="Z53" s="103">
        <f t="shared" si="6"/>
        <v>0</v>
      </c>
      <c r="AA53" s="103"/>
      <c r="AB53" s="103"/>
      <c r="AC53" s="103"/>
      <c r="AD53" s="103"/>
      <c r="AE53" s="103"/>
      <c r="AF53" s="103"/>
      <c r="AG53" s="103"/>
      <c r="AH53" s="103"/>
      <c r="AI53" s="103"/>
    </row>
    <row r="54" spans="1:35" ht="17.5">
      <c r="A54" s="146">
        <f t="shared" si="7"/>
        <v>42930</v>
      </c>
      <c r="B54" s="147">
        <v>611.70000000000005</v>
      </c>
      <c r="C54" s="147">
        <v>67.3</v>
      </c>
      <c r="D54" s="148">
        <f t="shared" si="1"/>
        <v>66.739999999999995</v>
      </c>
      <c r="E54" s="148">
        <v>110</v>
      </c>
      <c r="F54" s="197">
        <f t="shared" si="2"/>
        <v>80.65256797583082</v>
      </c>
      <c r="G54" s="149">
        <v>0</v>
      </c>
      <c r="H54" s="149">
        <v>0</v>
      </c>
      <c r="I54" s="149" t="s">
        <v>50</v>
      </c>
      <c r="J54" s="149" t="s">
        <v>50</v>
      </c>
      <c r="K54" s="149" t="s">
        <v>51</v>
      </c>
      <c r="L54" s="149" t="s">
        <v>51</v>
      </c>
      <c r="M54" s="148">
        <f t="shared" si="3"/>
        <v>0</v>
      </c>
      <c r="N54" s="150">
        <f t="shared" si="8"/>
        <v>5.43</v>
      </c>
      <c r="O54" s="46"/>
      <c r="P54" s="33">
        <v>180</v>
      </c>
      <c r="Q54" s="78">
        <v>1</v>
      </c>
      <c r="R54" s="75">
        <f t="shared" si="4"/>
        <v>7.5</v>
      </c>
      <c r="T54" s="104">
        <v>0</v>
      </c>
      <c r="U54" s="104">
        <v>0</v>
      </c>
      <c r="V54" s="103">
        <f t="shared" si="5"/>
        <v>0</v>
      </c>
      <c r="W54" s="103"/>
      <c r="X54" s="104">
        <v>0</v>
      </c>
      <c r="Y54" s="103"/>
      <c r="Z54" s="103">
        <f t="shared" si="6"/>
        <v>0</v>
      </c>
      <c r="AA54" s="103"/>
      <c r="AB54" s="103"/>
      <c r="AC54" s="103"/>
      <c r="AD54" s="103"/>
      <c r="AE54" s="103"/>
      <c r="AF54" s="103"/>
      <c r="AG54" s="103"/>
      <c r="AH54" s="103"/>
      <c r="AI54" s="103"/>
    </row>
    <row r="55" spans="1:35" ht="17.5">
      <c r="A55" s="146">
        <f t="shared" si="7"/>
        <v>42931</v>
      </c>
      <c r="B55" s="147">
        <v>612.5</v>
      </c>
      <c r="C55" s="147">
        <v>72.66</v>
      </c>
      <c r="D55" s="148">
        <f t="shared" si="1"/>
        <v>72.099999999999994</v>
      </c>
      <c r="E55" s="148">
        <v>58</v>
      </c>
      <c r="F55" s="197">
        <f t="shared" si="2"/>
        <v>87.129909365558916</v>
      </c>
      <c r="G55" s="149">
        <v>0</v>
      </c>
      <c r="H55" s="149">
        <v>0</v>
      </c>
      <c r="I55" s="149" t="s">
        <v>50</v>
      </c>
      <c r="J55" s="149" t="s">
        <v>50</v>
      </c>
      <c r="K55" s="149" t="s">
        <v>51</v>
      </c>
      <c r="L55" s="149" t="s">
        <v>51</v>
      </c>
      <c r="M55" s="148">
        <f t="shared" si="3"/>
        <v>0</v>
      </c>
      <c r="N55" s="150">
        <f t="shared" si="8"/>
        <v>5.36</v>
      </c>
      <c r="O55" s="46"/>
      <c r="P55" s="33">
        <v>180</v>
      </c>
      <c r="Q55" s="78">
        <v>1</v>
      </c>
      <c r="R55" s="75">
        <f t="shared" si="4"/>
        <v>7.5</v>
      </c>
      <c r="T55" s="104">
        <v>0</v>
      </c>
      <c r="U55" s="104">
        <v>0</v>
      </c>
      <c r="V55" s="103">
        <f t="shared" si="5"/>
        <v>0</v>
      </c>
      <c r="W55" s="103"/>
      <c r="X55" s="104">
        <v>0</v>
      </c>
      <c r="Y55" s="103"/>
      <c r="Z55" s="103">
        <f t="shared" si="6"/>
        <v>0</v>
      </c>
      <c r="AA55" s="103"/>
      <c r="AB55" s="103"/>
      <c r="AC55" s="103"/>
      <c r="AD55" s="103"/>
      <c r="AE55" s="103"/>
      <c r="AF55" s="103"/>
      <c r="AG55" s="103"/>
      <c r="AH55" s="103"/>
      <c r="AI55" s="103"/>
    </row>
    <row r="56" spans="1:35" ht="17.5">
      <c r="A56" s="146">
        <f t="shared" si="7"/>
        <v>42932</v>
      </c>
      <c r="B56" s="147">
        <v>613.04999999999995</v>
      </c>
      <c r="C56" s="147">
        <v>76.44</v>
      </c>
      <c r="D56" s="148">
        <f t="shared" si="1"/>
        <v>75.88</v>
      </c>
      <c r="E56" s="148">
        <v>36</v>
      </c>
      <c r="F56" s="197">
        <f t="shared" si="2"/>
        <v>91.697885196374614</v>
      </c>
      <c r="G56" s="149">
        <v>0</v>
      </c>
      <c r="H56" s="149">
        <v>0</v>
      </c>
      <c r="I56" s="149" t="s">
        <v>50</v>
      </c>
      <c r="J56" s="149" t="s">
        <v>50</v>
      </c>
      <c r="K56" s="149" t="s">
        <v>51</v>
      </c>
      <c r="L56" s="149" t="s">
        <v>51</v>
      </c>
      <c r="M56" s="148">
        <f t="shared" si="3"/>
        <v>0</v>
      </c>
      <c r="N56" s="150">
        <f t="shared" si="8"/>
        <v>3.78</v>
      </c>
      <c r="O56" s="46"/>
      <c r="P56" s="33">
        <v>180</v>
      </c>
      <c r="Q56" s="78">
        <v>1</v>
      </c>
      <c r="R56" s="75">
        <f t="shared" si="4"/>
        <v>7.5</v>
      </c>
      <c r="T56" s="104">
        <v>0</v>
      </c>
      <c r="U56" s="104">
        <v>0</v>
      </c>
      <c r="V56" s="103">
        <f t="shared" si="5"/>
        <v>0</v>
      </c>
      <c r="W56" s="103"/>
      <c r="X56" s="104">
        <v>0</v>
      </c>
      <c r="Y56" s="103"/>
      <c r="Z56" s="103">
        <f t="shared" si="6"/>
        <v>0</v>
      </c>
      <c r="AA56" s="103"/>
      <c r="AB56" s="103"/>
      <c r="AC56" s="103"/>
      <c r="AD56" s="103"/>
      <c r="AE56" s="103"/>
      <c r="AF56" s="103"/>
      <c r="AG56" s="103"/>
      <c r="AH56" s="103"/>
      <c r="AI56" s="103"/>
    </row>
    <row r="57" spans="1:35" ht="17.5">
      <c r="A57" s="146">
        <f t="shared" si="7"/>
        <v>42933</v>
      </c>
      <c r="B57" s="147">
        <v>613.4</v>
      </c>
      <c r="C57" s="147">
        <v>78.97</v>
      </c>
      <c r="D57" s="148">
        <f t="shared" si="1"/>
        <v>78.41</v>
      </c>
      <c r="E57" s="148">
        <v>21</v>
      </c>
      <c r="F57" s="197">
        <f t="shared" si="2"/>
        <v>94.755287009063437</v>
      </c>
      <c r="G57" s="149">
        <v>0</v>
      </c>
      <c r="H57" s="149">
        <v>0</v>
      </c>
      <c r="I57" s="149" t="s">
        <v>50</v>
      </c>
      <c r="J57" s="149" t="s">
        <v>50</v>
      </c>
      <c r="K57" s="149" t="s">
        <v>51</v>
      </c>
      <c r="L57" s="149" t="s">
        <v>51</v>
      </c>
      <c r="M57" s="148">
        <f t="shared" si="3"/>
        <v>0</v>
      </c>
      <c r="N57" s="150">
        <f t="shared" si="8"/>
        <v>2.5299999999999998</v>
      </c>
      <c r="O57" s="46"/>
      <c r="P57" s="33">
        <v>180</v>
      </c>
      <c r="Q57" s="78">
        <v>1</v>
      </c>
      <c r="R57" s="75">
        <f t="shared" si="4"/>
        <v>7.5</v>
      </c>
      <c r="T57" s="104">
        <v>0</v>
      </c>
      <c r="U57" s="104">
        <v>0</v>
      </c>
      <c r="V57" s="103">
        <f t="shared" si="5"/>
        <v>0</v>
      </c>
      <c r="W57" s="103"/>
      <c r="X57" s="104">
        <v>0</v>
      </c>
      <c r="Y57" s="103"/>
      <c r="Z57" s="103">
        <f t="shared" si="6"/>
        <v>0</v>
      </c>
      <c r="AA57" s="103"/>
      <c r="AB57" s="103"/>
      <c r="AC57" s="103"/>
      <c r="AD57" s="103"/>
      <c r="AE57" s="103"/>
      <c r="AF57" s="103"/>
      <c r="AG57" s="103"/>
      <c r="AH57" s="103"/>
      <c r="AI57" s="103"/>
    </row>
    <row r="58" spans="1:35" ht="17.5">
      <c r="A58" s="146">
        <f t="shared" si="7"/>
        <v>42934</v>
      </c>
      <c r="B58" s="147">
        <v>613.79999999999995</v>
      </c>
      <c r="C58" s="147">
        <v>81.86</v>
      </c>
      <c r="D58" s="148">
        <f t="shared" si="1"/>
        <v>81.3</v>
      </c>
      <c r="E58" s="148">
        <v>25</v>
      </c>
      <c r="F58" s="197">
        <f t="shared" si="2"/>
        <v>98.247734138972802</v>
      </c>
      <c r="G58" s="149">
        <v>0</v>
      </c>
      <c r="H58" s="149">
        <v>0</v>
      </c>
      <c r="I58" s="149" t="s">
        <v>50</v>
      </c>
      <c r="J58" s="149" t="s">
        <v>50</v>
      </c>
      <c r="K58" s="149" t="s">
        <v>51</v>
      </c>
      <c r="L58" s="149" t="s">
        <v>51</v>
      </c>
      <c r="M58" s="148">
        <f t="shared" si="3"/>
        <v>0</v>
      </c>
      <c r="N58" s="150">
        <f t="shared" si="8"/>
        <v>2.89</v>
      </c>
      <c r="O58" s="46"/>
      <c r="P58" s="33">
        <v>180</v>
      </c>
      <c r="Q58" s="78">
        <v>1</v>
      </c>
      <c r="R58" s="75">
        <f t="shared" si="4"/>
        <v>7.5</v>
      </c>
      <c r="T58" s="104">
        <v>0</v>
      </c>
      <c r="U58" s="104">
        <v>0</v>
      </c>
      <c r="V58" s="103">
        <f t="shared" si="5"/>
        <v>0</v>
      </c>
      <c r="W58" s="103"/>
      <c r="X58" s="104">
        <v>0</v>
      </c>
      <c r="Y58" s="103"/>
      <c r="Z58" s="103">
        <f t="shared" si="6"/>
        <v>0</v>
      </c>
      <c r="AA58" s="103"/>
      <c r="AB58" s="103"/>
      <c r="AC58" s="103"/>
      <c r="AD58" s="103"/>
      <c r="AE58" s="103"/>
      <c r="AF58" s="103"/>
      <c r="AG58" s="103"/>
      <c r="AH58" s="103"/>
      <c r="AI58" s="103"/>
    </row>
    <row r="59" spans="1:35" ht="17.5">
      <c r="A59" s="146">
        <f t="shared" si="7"/>
        <v>42935</v>
      </c>
      <c r="B59" s="147">
        <v>614</v>
      </c>
      <c r="C59" s="147">
        <v>83.3</v>
      </c>
      <c r="D59" s="148">
        <f t="shared" si="1"/>
        <v>82.74</v>
      </c>
      <c r="E59" s="148">
        <v>33</v>
      </c>
      <c r="F59" s="197">
        <f t="shared" si="2"/>
        <v>99.98791540785497</v>
      </c>
      <c r="G59" s="149">
        <v>516</v>
      </c>
      <c r="H59" s="149">
        <v>0</v>
      </c>
      <c r="I59" s="149" t="s">
        <v>50</v>
      </c>
      <c r="J59" s="149" t="s">
        <v>50</v>
      </c>
      <c r="K59" s="149" t="s">
        <v>51</v>
      </c>
      <c r="L59" s="149" t="s">
        <v>51</v>
      </c>
      <c r="M59" s="148">
        <f t="shared" si="3"/>
        <v>516</v>
      </c>
      <c r="N59" s="150">
        <f t="shared" si="8"/>
        <v>2.7</v>
      </c>
      <c r="O59" s="46"/>
      <c r="P59" s="33">
        <v>180</v>
      </c>
      <c r="Q59" s="78">
        <v>1</v>
      </c>
      <c r="R59" s="75">
        <f t="shared" si="4"/>
        <v>7.5</v>
      </c>
      <c r="T59" s="104">
        <v>0</v>
      </c>
      <c r="U59" s="104">
        <v>0</v>
      </c>
      <c r="V59" s="103">
        <f t="shared" si="5"/>
        <v>0</v>
      </c>
      <c r="W59" s="103"/>
      <c r="X59" s="104">
        <v>0</v>
      </c>
      <c r="Y59" s="103"/>
      <c r="Z59" s="103">
        <f t="shared" si="6"/>
        <v>0</v>
      </c>
      <c r="AA59" s="103"/>
      <c r="AB59" s="103"/>
      <c r="AC59" s="103"/>
      <c r="AD59" s="103"/>
      <c r="AE59" s="103"/>
      <c r="AF59" s="103"/>
      <c r="AG59" s="103"/>
      <c r="AH59" s="103"/>
      <c r="AI59" s="103"/>
    </row>
    <row r="60" spans="1:35" ht="17.5">
      <c r="A60" s="146">
        <f t="shared" si="7"/>
        <v>42936</v>
      </c>
      <c r="B60" s="147">
        <v>614</v>
      </c>
      <c r="C60" s="147">
        <v>83.3</v>
      </c>
      <c r="D60" s="148">
        <f t="shared" si="1"/>
        <v>82.74</v>
      </c>
      <c r="E60" s="148">
        <v>18</v>
      </c>
      <c r="F60" s="197">
        <f t="shared" si="2"/>
        <v>99.98791540785497</v>
      </c>
      <c r="G60" s="149">
        <v>947</v>
      </c>
      <c r="H60" s="149">
        <v>0</v>
      </c>
      <c r="I60" s="149" t="s">
        <v>50</v>
      </c>
      <c r="J60" s="149" t="s">
        <v>50</v>
      </c>
      <c r="K60" s="149" t="s">
        <v>51</v>
      </c>
      <c r="L60" s="149" t="s">
        <v>51</v>
      </c>
      <c r="M60" s="148">
        <f t="shared" si="3"/>
        <v>947</v>
      </c>
      <c r="N60" s="150">
        <f t="shared" si="8"/>
        <v>2.3199999999999998</v>
      </c>
      <c r="O60" s="46"/>
      <c r="P60" s="33">
        <v>180</v>
      </c>
      <c r="Q60" s="78">
        <v>1</v>
      </c>
      <c r="R60" s="75">
        <f t="shared" si="4"/>
        <v>7.5</v>
      </c>
      <c r="T60" s="104">
        <v>0</v>
      </c>
      <c r="U60" s="104">
        <v>0</v>
      </c>
      <c r="V60" s="103">
        <f t="shared" si="5"/>
        <v>0</v>
      </c>
      <c r="W60" s="103"/>
      <c r="X60" s="104">
        <v>0</v>
      </c>
      <c r="Y60" s="103"/>
      <c r="Z60" s="103">
        <f t="shared" si="6"/>
        <v>0</v>
      </c>
      <c r="AA60" s="103"/>
      <c r="AB60" s="103"/>
      <c r="AC60" s="103"/>
      <c r="AD60" s="103"/>
      <c r="AE60" s="103"/>
      <c r="AF60" s="103"/>
      <c r="AG60" s="103"/>
      <c r="AH60" s="103"/>
      <c r="AI60" s="103"/>
    </row>
    <row r="61" spans="1:35" ht="17.5">
      <c r="A61" s="146">
        <f t="shared" si="7"/>
        <v>42937</v>
      </c>
      <c r="B61" s="147">
        <v>614</v>
      </c>
      <c r="C61" s="147">
        <v>83.3</v>
      </c>
      <c r="D61" s="148">
        <f t="shared" si="1"/>
        <v>82.74</v>
      </c>
      <c r="E61" s="148">
        <v>34</v>
      </c>
      <c r="F61" s="197">
        <f t="shared" si="2"/>
        <v>99.98791540785497</v>
      </c>
      <c r="G61" s="149">
        <v>1745</v>
      </c>
      <c r="H61" s="149">
        <v>0</v>
      </c>
      <c r="I61" s="149" t="s">
        <v>50</v>
      </c>
      <c r="J61" s="149" t="s">
        <v>50</v>
      </c>
      <c r="K61" s="149" t="s">
        <v>51</v>
      </c>
      <c r="L61" s="149" t="s">
        <v>51</v>
      </c>
      <c r="M61" s="148">
        <f t="shared" si="3"/>
        <v>1745</v>
      </c>
      <c r="N61" s="150">
        <f t="shared" si="8"/>
        <v>4.2699999999999996</v>
      </c>
      <c r="O61" s="46"/>
      <c r="P61" s="33">
        <v>0</v>
      </c>
      <c r="Q61" s="78">
        <v>0</v>
      </c>
      <c r="R61" s="75">
        <f t="shared" si="4"/>
        <v>0</v>
      </c>
      <c r="T61" s="104">
        <v>0</v>
      </c>
      <c r="U61" s="104">
        <v>0</v>
      </c>
      <c r="V61" s="103">
        <f t="shared" si="5"/>
        <v>0</v>
      </c>
      <c r="W61" s="103"/>
      <c r="X61" s="104">
        <v>0</v>
      </c>
      <c r="Y61" s="103"/>
      <c r="Z61" s="103">
        <f t="shared" si="6"/>
        <v>0</v>
      </c>
      <c r="AA61" s="103"/>
      <c r="AB61" s="103"/>
      <c r="AC61" s="103"/>
      <c r="AD61" s="103"/>
      <c r="AE61" s="103"/>
      <c r="AF61" s="103"/>
      <c r="AG61" s="103"/>
      <c r="AH61" s="103"/>
      <c r="AI61" s="103"/>
    </row>
    <row r="62" spans="1:35" ht="17.5">
      <c r="A62" s="146">
        <f t="shared" si="7"/>
        <v>42938</v>
      </c>
      <c r="B62" s="147">
        <v>614</v>
      </c>
      <c r="C62" s="147">
        <v>83.3</v>
      </c>
      <c r="D62" s="148">
        <f t="shared" si="1"/>
        <v>82.74</v>
      </c>
      <c r="E62" s="148">
        <v>41</v>
      </c>
      <c r="F62" s="197">
        <f t="shared" si="2"/>
        <v>99.98791540785497</v>
      </c>
      <c r="G62" s="149">
        <v>2045</v>
      </c>
      <c r="H62" s="149">
        <v>0</v>
      </c>
      <c r="I62" s="149" t="s">
        <v>50</v>
      </c>
      <c r="J62" s="149" t="s">
        <v>50</v>
      </c>
      <c r="K62" s="149" t="s">
        <v>51</v>
      </c>
      <c r="L62" s="149" t="s">
        <v>51</v>
      </c>
      <c r="M62" s="148">
        <f t="shared" si="3"/>
        <v>2045</v>
      </c>
      <c r="N62" s="150">
        <f t="shared" si="8"/>
        <v>5</v>
      </c>
      <c r="O62" s="46"/>
      <c r="P62" s="33">
        <v>0</v>
      </c>
      <c r="Q62" s="78">
        <v>0</v>
      </c>
      <c r="R62" s="75">
        <f t="shared" si="4"/>
        <v>0</v>
      </c>
      <c r="T62" s="104">
        <v>0</v>
      </c>
      <c r="U62" s="104">
        <v>0</v>
      </c>
      <c r="V62" s="103">
        <f t="shared" si="5"/>
        <v>0</v>
      </c>
      <c r="W62" s="103"/>
      <c r="X62" s="104">
        <v>914</v>
      </c>
      <c r="Y62" s="103"/>
      <c r="Z62" s="103">
        <f t="shared" si="6"/>
        <v>914</v>
      </c>
      <c r="AA62" s="103"/>
      <c r="AB62" s="103"/>
      <c r="AC62" s="103"/>
      <c r="AD62" s="103"/>
      <c r="AE62" s="103"/>
      <c r="AF62" s="103"/>
      <c r="AG62" s="103"/>
      <c r="AH62" s="103"/>
      <c r="AI62" s="103"/>
    </row>
    <row r="63" spans="1:35" ht="17.5">
      <c r="A63" s="146">
        <f t="shared" si="7"/>
        <v>42939</v>
      </c>
      <c r="B63" s="147">
        <v>614</v>
      </c>
      <c r="C63" s="147">
        <v>83.3</v>
      </c>
      <c r="D63" s="148">
        <f t="shared" si="1"/>
        <v>82.74</v>
      </c>
      <c r="E63" s="148">
        <v>58</v>
      </c>
      <c r="F63" s="197">
        <f t="shared" si="2"/>
        <v>99.98791540785497</v>
      </c>
      <c r="G63" s="149">
        <v>1745</v>
      </c>
      <c r="H63" s="149">
        <v>0</v>
      </c>
      <c r="I63" s="149" t="s">
        <v>50</v>
      </c>
      <c r="J63" s="149" t="s">
        <v>50</v>
      </c>
      <c r="K63" s="149" t="s">
        <v>51</v>
      </c>
      <c r="L63" s="149" t="s">
        <v>51</v>
      </c>
      <c r="M63" s="148">
        <f t="shared" si="3"/>
        <v>1745</v>
      </c>
      <c r="N63" s="150">
        <f t="shared" si="8"/>
        <v>4.2699999999999996</v>
      </c>
      <c r="O63" s="46"/>
      <c r="P63" s="33">
        <v>0</v>
      </c>
      <c r="Q63" s="78">
        <v>0</v>
      </c>
      <c r="R63" s="75">
        <f t="shared" si="4"/>
        <v>0</v>
      </c>
      <c r="T63" s="104">
        <v>0</v>
      </c>
      <c r="U63" s="104">
        <v>0</v>
      </c>
      <c r="V63" s="103">
        <f t="shared" si="5"/>
        <v>0</v>
      </c>
      <c r="W63" s="103"/>
      <c r="X63" s="104">
        <v>914</v>
      </c>
      <c r="Y63" s="103"/>
      <c r="Z63" s="103">
        <f t="shared" si="6"/>
        <v>914</v>
      </c>
      <c r="AA63" s="103"/>
      <c r="AB63" s="103"/>
      <c r="AC63" s="103"/>
      <c r="AD63" s="103"/>
      <c r="AE63" s="103"/>
      <c r="AF63" s="103"/>
      <c r="AG63" s="103"/>
      <c r="AH63" s="103"/>
      <c r="AI63" s="103"/>
    </row>
    <row r="64" spans="1:35" ht="17.5">
      <c r="A64" s="146">
        <f t="shared" si="7"/>
        <v>42940</v>
      </c>
      <c r="B64" s="147">
        <v>614</v>
      </c>
      <c r="C64" s="147">
        <v>83.3</v>
      </c>
      <c r="D64" s="148">
        <f t="shared" si="1"/>
        <v>82.74</v>
      </c>
      <c r="E64" s="148">
        <v>38</v>
      </c>
      <c r="F64" s="197">
        <f t="shared" si="2"/>
        <v>99.98791540785497</v>
      </c>
      <c r="G64" s="149">
        <v>1462</v>
      </c>
      <c r="H64" s="149">
        <v>0</v>
      </c>
      <c r="I64" s="149" t="s">
        <v>50</v>
      </c>
      <c r="J64" s="149" t="s">
        <v>50</v>
      </c>
      <c r="K64" s="149" t="s">
        <v>51</v>
      </c>
      <c r="L64" s="149" t="s">
        <v>51</v>
      </c>
      <c r="M64" s="148">
        <f t="shared" si="3"/>
        <v>1462</v>
      </c>
      <c r="N64" s="150">
        <f t="shared" si="8"/>
        <v>3.58</v>
      </c>
      <c r="O64" s="46"/>
      <c r="P64" s="33">
        <v>0</v>
      </c>
      <c r="Q64" s="78">
        <v>0</v>
      </c>
      <c r="R64" s="75">
        <f t="shared" si="4"/>
        <v>0</v>
      </c>
      <c r="T64" s="104">
        <v>0</v>
      </c>
      <c r="U64" s="104">
        <v>0</v>
      </c>
      <c r="V64" s="103">
        <f t="shared" si="5"/>
        <v>0</v>
      </c>
      <c r="W64" s="103"/>
      <c r="X64" s="104">
        <v>0</v>
      </c>
      <c r="Y64" s="103"/>
      <c r="Z64" s="103">
        <f t="shared" si="6"/>
        <v>0</v>
      </c>
      <c r="AA64" s="103"/>
      <c r="AB64" s="103"/>
      <c r="AC64" s="103"/>
      <c r="AD64" s="103"/>
      <c r="AE64" s="103"/>
      <c r="AF64" s="103"/>
      <c r="AG64" s="103"/>
      <c r="AH64" s="103"/>
      <c r="AI64" s="103"/>
    </row>
    <row r="65" spans="1:35" ht="17.5">
      <c r="A65" s="146">
        <f t="shared" si="7"/>
        <v>42941</v>
      </c>
      <c r="B65" s="147">
        <v>614</v>
      </c>
      <c r="C65" s="147">
        <v>83.3</v>
      </c>
      <c r="D65" s="148">
        <f t="shared" si="1"/>
        <v>82.74</v>
      </c>
      <c r="E65" s="148">
        <v>14</v>
      </c>
      <c r="F65" s="197">
        <f t="shared" si="2"/>
        <v>99.98791540785497</v>
      </c>
      <c r="G65" s="149">
        <v>947</v>
      </c>
      <c r="H65" s="149">
        <v>0</v>
      </c>
      <c r="I65" s="149" t="s">
        <v>50</v>
      </c>
      <c r="J65" s="149" t="s">
        <v>50</v>
      </c>
      <c r="K65" s="149" t="s">
        <v>51</v>
      </c>
      <c r="L65" s="149" t="s">
        <v>51</v>
      </c>
      <c r="M65" s="148">
        <f t="shared" si="3"/>
        <v>947</v>
      </c>
      <c r="N65" s="150">
        <f t="shared" si="8"/>
        <v>2.3199999999999998</v>
      </c>
      <c r="O65" s="46"/>
      <c r="P65" s="33">
        <v>0</v>
      </c>
      <c r="Q65" s="78">
        <v>0</v>
      </c>
      <c r="R65" s="75">
        <f t="shared" si="4"/>
        <v>0</v>
      </c>
      <c r="T65" s="104">
        <v>0</v>
      </c>
      <c r="U65" s="104">
        <v>0</v>
      </c>
      <c r="V65" s="103">
        <f t="shared" si="5"/>
        <v>0</v>
      </c>
      <c r="W65" s="103"/>
      <c r="X65" s="104">
        <v>0</v>
      </c>
      <c r="Y65" s="103"/>
      <c r="Z65" s="103">
        <f t="shared" si="6"/>
        <v>0</v>
      </c>
      <c r="AA65" s="103"/>
      <c r="AB65" s="103"/>
      <c r="AC65" s="103"/>
      <c r="AD65" s="103"/>
      <c r="AE65" s="103"/>
      <c r="AF65" s="103"/>
      <c r="AG65" s="103"/>
      <c r="AH65" s="103"/>
      <c r="AI65" s="103"/>
    </row>
    <row r="66" spans="1:35" ht="17.5">
      <c r="A66" s="146">
        <f t="shared" si="7"/>
        <v>42942</v>
      </c>
      <c r="B66" s="147">
        <v>614</v>
      </c>
      <c r="C66" s="147">
        <v>83.3</v>
      </c>
      <c r="D66" s="148">
        <f t="shared" si="1"/>
        <v>82.74</v>
      </c>
      <c r="E66" s="148">
        <v>19</v>
      </c>
      <c r="F66" s="197">
        <f t="shared" si="2"/>
        <v>99.98791540785497</v>
      </c>
      <c r="G66" s="149">
        <v>947</v>
      </c>
      <c r="H66" s="149">
        <v>0</v>
      </c>
      <c r="I66" s="149" t="s">
        <v>50</v>
      </c>
      <c r="J66" s="149" t="s">
        <v>50</v>
      </c>
      <c r="K66" s="149" t="s">
        <v>51</v>
      </c>
      <c r="L66" s="149" t="s">
        <v>51</v>
      </c>
      <c r="M66" s="148">
        <f t="shared" si="3"/>
        <v>947</v>
      </c>
      <c r="N66" s="150">
        <f t="shared" si="8"/>
        <v>2.3199999999999998</v>
      </c>
      <c r="O66" s="46"/>
      <c r="P66" s="33">
        <v>0</v>
      </c>
      <c r="Q66" s="78">
        <v>0</v>
      </c>
      <c r="R66" s="75">
        <f t="shared" si="4"/>
        <v>0</v>
      </c>
      <c r="T66" s="104">
        <v>0</v>
      </c>
      <c r="U66" s="104">
        <v>0</v>
      </c>
      <c r="V66" s="103">
        <f t="shared" si="5"/>
        <v>0</v>
      </c>
      <c r="W66" s="103"/>
      <c r="X66" s="104">
        <v>0</v>
      </c>
      <c r="Y66" s="103"/>
      <c r="Z66" s="103">
        <f t="shared" si="6"/>
        <v>0</v>
      </c>
      <c r="AA66" s="103"/>
      <c r="AB66" s="103"/>
      <c r="AC66" s="103"/>
      <c r="AD66" s="103"/>
      <c r="AE66" s="103"/>
      <c r="AF66" s="103"/>
      <c r="AG66" s="103"/>
      <c r="AH66" s="103"/>
      <c r="AI66" s="103"/>
    </row>
    <row r="67" spans="1:35" ht="17.5">
      <c r="A67" s="146">
        <f t="shared" si="7"/>
        <v>42943</v>
      </c>
      <c r="B67" s="147">
        <v>614</v>
      </c>
      <c r="C67" s="147">
        <v>83.3</v>
      </c>
      <c r="D67" s="148">
        <f t="shared" si="1"/>
        <v>82.74</v>
      </c>
      <c r="E67" s="148">
        <v>9</v>
      </c>
      <c r="F67" s="197">
        <f t="shared" si="2"/>
        <v>99.98791540785497</v>
      </c>
      <c r="G67" s="149">
        <v>722</v>
      </c>
      <c r="H67" s="149">
        <v>0</v>
      </c>
      <c r="I67" s="149" t="s">
        <v>50</v>
      </c>
      <c r="J67" s="149" t="s">
        <v>50</v>
      </c>
      <c r="K67" s="149" t="s">
        <v>51</v>
      </c>
      <c r="L67" s="149" t="s">
        <v>51</v>
      </c>
      <c r="M67" s="148">
        <f t="shared" si="3"/>
        <v>722</v>
      </c>
      <c r="N67" s="150">
        <f t="shared" si="8"/>
        <v>1.77</v>
      </c>
      <c r="O67" s="46"/>
      <c r="P67" s="33">
        <v>0</v>
      </c>
      <c r="Q67" s="78">
        <v>0</v>
      </c>
      <c r="R67" s="75">
        <f t="shared" si="4"/>
        <v>0</v>
      </c>
      <c r="T67" s="104">
        <v>0</v>
      </c>
      <c r="U67" s="104">
        <v>0</v>
      </c>
      <c r="V67" s="103">
        <f t="shared" si="5"/>
        <v>0</v>
      </c>
      <c r="W67" s="103"/>
      <c r="X67" s="104">
        <v>0</v>
      </c>
      <c r="Y67" s="103"/>
      <c r="Z67" s="103">
        <f t="shared" si="6"/>
        <v>0</v>
      </c>
      <c r="AA67" s="103"/>
      <c r="AB67" s="103"/>
      <c r="AC67" s="103"/>
      <c r="AD67" s="103"/>
      <c r="AE67" s="103"/>
      <c r="AF67" s="103"/>
      <c r="AG67" s="103"/>
      <c r="AH67" s="103"/>
      <c r="AI67" s="103"/>
    </row>
    <row r="68" spans="1:35" ht="17.5">
      <c r="A68" s="146">
        <f t="shared" si="7"/>
        <v>42944</v>
      </c>
      <c r="B68" s="147">
        <v>614</v>
      </c>
      <c r="C68" s="147">
        <v>83.3</v>
      </c>
      <c r="D68" s="148">
        <f t="shared" si="1"/>
        <v>82.74</v>
      </c>
      <c r="E68" s="148">
        <v>13</v>
      </c>
      <c r="F68" s="197">
        <f t="shared" si="2"/>
        <v>99.98791540785497</v>
      </c>
      <c r="G68" s="149">
        <v>722</v>
      </c>
      <c r="H68" s="149">
        <v>0</v>
      </c>
      <c r="I68" s="149" t="s">
        <v>50</v>
      </c>
      <c r="J68" s="149" t="s">
        <v>50</v>
      </c>
      <c r="K68" s="149" t="s">
        <v>51</v>
      </c>
      <c r="L68" s="149" t="s">
        <v>51</v>
      </c>
      <c r="M68" s="148">
        <f t="shared" si="3"/>
        <v>722</v>
      </c>
      <c r="N68" s="150">
        <f t="shared" si="8"/>
        <v>1.77</v>
      </c>
      <c r="O68" s="46"/>
      <c r="P68" s="33">
        <v>0</v>
      </c>
      <c r="Q68" s="78">
        <v>0</v>
      </c>
      <c r="R68" s="75">
        <f t="shared" si="4"/>
        <v>0</v>
      </c>
      <c r="T68" s="104">
        <v>0</v>
      </c>
      <c r="U68" s="104">
        <v>0</v>
      </c>
      <c r="V68" s="103">
        <f t="shared" si="5"/>
        <v>0</v>
      </c>
      <c r="W68" s="103"/>
      <c r="X68" s="104">
        <v>0</v>
      </c>
      <c r="Y68" s="103"/>
      <c r="Z68" s="103">
        <f t="shared" si="6"/>
        <v>0</v>
      </c>
      <c r="AA68" s="103"/>
      <c r="AB68" s="103"/>
      <c r="AC68" s="103"/>
      <c r="AD68" s="103"/>
      <c r="AE68" s="103"/>
      <c r="AF68" s="103"/>
      <c r="AG68" s="103"/>
      <c r="AH68" s="103"/>
      <c r="AI68" s="103"/>
    </row>
    <row r="69" spans="1:35" ht="17.5">
      <c r="A69" s="146">
        <f t="shared" si="7"/>
        <v>42945</v>
      </c>
      <c r="B69" s="147">
        <v>614</v>
      </c>
      <c r="C69" s="147">
        <v>83.3</v>
      </c>
      <c r="D69" s="148">
        <f t="shared" si="1"/>
        <v>82.74</v>
      </c>
      <c r="E69" s="148">
        <v>20</v>
      </c>
      <c r="F69" s="197">
        <f t="shared" si="2"/>
        <v>99.98791540785497</v>
      </c>
      <c r="G69" s="149">
        <v>722</v>
      </c>
      <c r="H69" s="149">
        <v>0</v>
      </c>
      <c r="I69" s="149" t="s">
        <v>50</v>
      </c>
      <c r="J69" s="149" t="s">
        <v>50</v>
      </c>
      <c r="K69" s="149" t="s">
        <v>51</v>
      </c>
      <c r="L69" s="149" t="s">
        <v>51</v>
      </c>
      <c r="M69" s="148">
        <f t="shared" si="3"/>
        <v>722</v>
      </c>
      <c r="N69" s="150">
        <f t="shared" si="8"/>
        <v>1.77</v>
      </c>
      <c r="O69" s="46"/>
      <c r="P69" s="33">
        <v>0</v>
      </c>
      <c r="Q69" s="78">
        <v>0</v>
      </c>
      <c r="R69" s="75">
        <f t="shared" si="4"/>
        <v>0</v>
      </c>
      <c r="T69" s="104">
        <v>0</v>
      </c>
      <c r="U69" s="104">
        <v>0</v>
      </c>
      <c r="V69" s="103">
        <f t="shared" si="5"/>
        <v>0</v>
      </c>
      <c r="W69" s="103"/>
      <c r="X69" s="104">
        <v>0</v>
      </c>
      <c r="Y69" s="103"/>
      <c r="Z69" s="103">
        <f t="shared" si="6"/>
        <v>0</v>
      </c>
      <c r="AA69" s="103"/>
      <c r="AB69" s="103"/>
      <c r="AC69" s="103"/>
      <c r="AD69" s="103"/>
      <c r="AE69" s="103"/>
      <c r="AF69" s="103"/>
      <c r="AG69" s="103"/>
      <c r="AH69" s="103"/>
      <c r="AI69" s="103"/>
    </row>
    <row r="70" spans="1:35" ht="17.5">
      <c r="A70" s="146">
        <f t="shared" si="7"/>
        <v>42946</v>
      </c>
      <c r="B70" s="147">
        <v>614</v>
      </c>
      <c r="C70" s="147">
        <v>83.3</v>
      </c>
      <c r="D70" s="148">
        <f t="shared" si="1"/>
        <v>82.74</v>
      </c>
      <c r="E70" s="148">
        <v>9</v>
      </c>
      <c r="F70" s="197">
        <f t="shared" si="2"/>
        <v>99.98791540785497</v>
      </c>
      <c r="G70" s="149">
        <v>722</v>
      </c>
      <c r="H70" s="149">
        <v>0</v>
      </c>
      <c r="I70" s="149" t="s">
        <v>50</v>
      </c>
      <c r="J70" s="149" t="s">
        <v>50</v>
      </c>
      <c r="K70" s="149" t="s">
        <v>51</v>
      </c>
      <c r="L70" s="149" t="s">
        <v>51</v>
      </c>
      <c r="M70" s="148">
        <f t="shared" si="3"/>
        <v>722</v>
      </c>
      <c r="N70" s="150">
        <f t="shared" si="8"/>
        <v>1.77</v>
      </c>
      <c r="O70" s="46"/>
      <c r="P70" s="33">
        <v>0</v>
      </c>
      <c r="Q70" s="78">
        <v>0</v>
      </c>
      <c r="R70" s="75">
        <f t="shared" si="4"/>
        <v>0</v>
      </c>
      <c r="T70" s="104">
        <v>0</v>
      </c>
      <c r="U70" s="104">
        <v>0</v>
      </c>
      <c r="V70" s="103">
        <f t="shared" si="5"/>
        <v>0</v>
      </c>
      <c r="W70" s="103"/>
      <c r="X70" s="104">
        <v>0</v>
      </c>
      <c r="Y70" s="103"/>
      <c r="Z70" s="103">
        <f t="shared" si="6"/>
        <v>0</v>
      </c>
      <c r="AA70" s="103"/>
      <c r="AB70" s="103"/>
      <c r="AC70" s="103"/>
      <c r="AD70" s="103"/>
      <c r="AE70" s="103"/>
      <c r="AF70" s="103"/>
      <c r="AG70" s="103"/>
      <c r="AH70" s="103"/>
      <c r="AI70" s="103"/>
    </row>
    <row r="71" spans="1:35" ht="17.5">
      <c r="A71" s="146">
        <f t="shared" si="7"/>
        <v>42947</v>
      </c>
      <c r="B71" s="147">
        <v>614</v>
      </c>
      <c r="C71" s="147">
        <v>83.3</v>
      </c>
      <c r="D71" s="148">
        <f t="shared" si="1"/>
        <v>82.74</v>
      </c>
      <c r="E71" s="148">
        <v>5</v>
      </c>
      <c r="F71" s="197">
        <f t="shared" si="2"/>
        <v>99.98791540785497</v>
      </c>
      <c r="G71" s="149">
        <v>516</v>
      </c>
      <c r="H71" s="149">
        <v>0</v>
      </c>
      <c r="I71" s="149" t="s">
        <v>50</v>
      </c>
      <c r="J71" s="149" t="s">
        <v>50</v>
      </c>
      <c r="K71" s="149" t="s">
        <v>51</v>
      </c>
      <c r="L71" s="149" t="s">
        <v>51</v>
      </c>
      <c r="M71" s="148">
        <f t="shared" si="3"/>
        <v>516</v>
      </c>
      <c r="N71" s="150">
        <f t="shared" si="8"/>
        <v>1.26</v>
      </c>
      <c r="O71" s="46"/>
      <c r="P71" s="33">
        <v>0</v>
      </c>
      <c r="Q71" s="78">
        <v>0</v>
      </c>
      <c r="R71" s="75">
        <f t="shared" si="4"/>
        <v>0</v>
      </c>
      <c r="T71" s="104">
        <v>0</v>
      </c>
      <c r="U71" s="104">
        <v>0</v>
      </c>
      <c r="V71" s="103">
        <f t="shared" si="5"/>
        <v>0</v>
      </c>
      <c r="W71" s="103"/>
      <c r="X71" s="104">
        <v>224</v>
      </c>
      <c r="Y71" s="103"/>
      <c r="Z71" s="103">
        <f t="shared" si="6"/>
        <v>224</v>
      </c>
      <c r="AA71" s="103"/>
      <c r="AB71" s="103"/>
      <c r="AC71" s="103"/>
      <c r="AD71" s="103"/>
      <c r="AE71" s="103"/>
      <c r="AF71" s="103"/>
      <c r="AG71" s="103"/>
      <c r="AH71" s="103"/>
      <c r="AI71" s="103"/>
    </row>
    <row r="72" spans="1:35" ht="17.5">
      <c r="A72" s="146">
        <f t="shared" si="7"/>
        <v>42948</v>
      </c>
      <c r="B72" s="147">
        <v>614</v>
      </c>
      <c r="C72" s="147">
        <v>83.3</v>
      </c>
      <c r="D72" s="148">
        <f t="shared" si="1"/>
        <v>82.74</v>
      </c>
      <c r="E72" s="148">
        <v>9</v>
      </c>
      <c r="F72" s="197">
        <f t="shared" si="2"/>
        <v>99.98791540785497</v>
      </c>
      <c r="G72" s="149">
        <v>325</v>
      </c>
      <c r="H72" s="149">
        <v>0</v>
      </c>
      <c r="I72" s="149" t="s">
        <v>50</v>
      </c>
      <c r="J72" s="149" t="s">
        <v>50</v>
      </c>
      <c r="K72" s="149" t="s">
        <v>51</v>
      </c>
      <c r="L72" s="149" t="s">
        <v>51</v>
      </c>
      <c r="M72" s="148">
        <f t="shared" si="3"/>
        <v>325</v>
      </c>
      <c r="N72" s="150">
        <f t="shared" si="8"/>
        <v>0.8</v>
      </c>
      <c r="O72" s="46"/>
      <c r="P72" s="33">
        <v>0</v>
      </c>
      <c r="Q72" s="78">
        <v>0</v>
      </c>
      <c r="R72" s="75">
        <f t="shared" si="4"/>
        <v>0</v>
      </c>
      <c r="T72" s="104">
        <v>0</v>
      </c>
      <c r="U72" s="104">
        <v>0</v>
      </c>
      <c r="V72" s="103">
        <f t="shared" si="5"/>
        <v>0</v>
      </c>
      <c r="W72" s="103"/>
      <c r="X72" s="104">
        <v>224</v>
      </c>
      <c r="Y72" s="103"/>
      <c r="Z72" s="103">
        <f t="shared" si="6"/>
        <v>224</v>
      </c>
      <c r="AA72" s="103"/>
      <c r="AB72" s="103"/>
      <c r="AC72" s="103"/>
      <c r="AD72" s="103"/>
      <c r="AE72" s="103"/>
      <c r="AF72" s="103"/>
      <c r="AG72" s="103"/>
      <c r="AH72" s="103"/>
      <c r="AI72" s="103"/>
    </row>
    <row r="73" spans="1:35" ht="17.5">
      <c r="A73" s="146">
        <f t="shared" si="7"/>
        <v>42949</v>
      </c>
      <c r="B73" s="147">
        <v>614</v>
      </c>
      <c r="C73" s="147">
        <v>83.3</v>
      </c>
      <c r="D73" s="148">
        <f t="shared" si="1"/>
        <v>82.74</v>
      </c>
      <c r="E73" s="148">
        <v>7</v>
      </c>
      <c r="F73" s="197">
        <f t="shared" si="2"/>
        <v>99.98791540785497</v>
      </c>
      <c r="G73" s="149">
        <v>335</v>
      </c>
      <c r="H73" s="149">
        <v>0</v>
      </c>
      <c r="I73" s="149" t="s">
        <v>50</v>
      </c>
      <c r="J73" s="149" t="s">
        <v>50</v>
      </c>
      <c r="K73" s="149" t="s">
        <v>51</v>
      </c>
      <c r="L73" s="149" t="s">
        <v>51</v>
      </c>
      <c r="M73" s="148">
        <f t="shared" si="3"/>
        <v>335</v>
      </c>
      <c r="N73" s="150">
        <f t="shared" si="8"/>
        <v>0.82</v>
      </c>
      <c r="O73" s="46"/>
      <c r="P73" s="33">
        <v>0</v>
      </c>
      <c r="Q73" s="78">
        <v>0</v>
      </c>
      <c r="R73" s="75">
        <f t="shared" si="4"/>
        <v>0</v>
      </c>
      <c r="T73" s="104">
        <v>0</v>
      </c>
      <c r="U73" s="104">
        <v>0</v>
      </c>
      <c r="V73" s="103">
        <f t="shared" si="5"/>
        <v>0</v>
      </c>
      <c r="W73" s="103"/>
      <c r="X73" s="104">
        <v>224</v>
      </c>
      <c r="Y73" s="103"/>
      <c r="Z73" s="103">
        <f t="shared" si="6"/>
        <v>224</v>
      </c>
      <c r="AA73" s="103"/>
      <c r="AB73" s="103"/>
      <c r="AC73" s="103"/>
      <c r="AD73" s="103"/>
      <c r="AE73" s="103"/>
      <c r="AF73" s="103"/>
      <c r="AG73" s="103"/>
      <c r="AH73" s="103"/>
      <c r="AI73" s="103"/>
    </row>
    <row r="74" spans="1:35" ht="17.5">
      <c r="A74" s="146">
        <f t="shared" si="7"/>
        <v>42950</v>
      </c>
      <c r="B74" s="147">
        <v>614</v>
      </c>
      <c r="C74" s="147">
        <v>83.3</v>
      </c>
      <c r="D74" s="148">
        <f t="shared" si="1"/>
        <v>82.74</v>
      </c>
      <c r="E74" s="148">
        <v>3</v>
      </c>
      <c r="F74" s="197">
        <f t="shared" si="2"/>
        <v>99.98791540785497</v>
      </c>
      <c r="G74" s="149">
        <v>335</v>
      </c>
      <c r="H74" s="149">
        <v>0</v>
      </c>
      <c r="I74" s="149" t="s">
        <v>50</v>
      </c>
      <c r="J74" s="149" t="s">
        <v>50</v>
      </c>
      <c r="K74" s="149" t="s">
        <v>51</v>
      </c>
      <c r="L74" s="149" t="s">
        <v>51</v>
      </c>
      <c r="M74" s="148">
        <f t="shared" si="3"/>
        <v>335</v>
      </c>
      <c r="N74" s="150">
        <f t="shared" si="8"/>
        <v>0.82</v>
      </c>
      <c r="O74" s="46"/>
      <c r="P74" s="33">
        <v>0</v>
      </c>
      <c r="Q74" s="78">
        <v>0</v>
      </c>
      <c r="R74" s="75">
        <f t="shared" si="4"/>
        <v>0</v>
      </c>
      <c r="T74" s="104">
        <v>0</v>
      </c>
      <c r="U74" s="104">
        <v>0</v>
      </c>
      <c r="V74" s="103">
        <f t="shared" si="5"/>
        <v>0</v>
      </c>
      <c r="W74" s="103"/>
      <c r="X74" s="104">
        <v>224</v>
      </c>
      <c r="Y74" s="103"/>
      <c r="Z74" s="103">
        <f t="shared" si="6"/>
        <v>224</v>
      </c>
      <c r="AA74" s="103"/>
      <c r="AB74" s="103"/>
      <c r="AC74" s="103"/>
      <c r="AD74" s="103"/>
      <c r="AE74" s="103"/>
      <c r="AF74" s="103"/>
      <c r="AG74" s="103"/>
      <c r="AH74" s="103"/>
      <c r="AI74" s="103"/>
    </row>
    <row r="75" spans="1:35" ht="17.5">
      <c r="A75" s="146">
        <f t="shared" si="7"/>
        <v>42951</v>
      </c>
      <c r="B75" s="147">
        <v>614</v>
      </c>
      <c r="C75" s="147">
        <v>83.3</v>
      </c>
      <c r="D75" s="148">
        <f t="shared" si="1"/>
        <v>82.74</v>
      </c>
      <c r="E75" s="148">
        <v>8</v>
      </c>
      <c r="F75" s="197">
        <f t="shared" si="2"/>
        <v>99.98791540785497</v>
      </c>
      <c r="G75" s="149">
        <v>335</v>
      </c>
      <c r="H75" s="149">
        <v>0</v>
      </c>
      <c r="I75" s="149" t="s">
        <v>50</v>
      </c>
      <c r="J75" s="149" t="s">
        <v>50</v>
      </c>
      <c r="K75" s="149" t="s">
        <v>51</v>
      </c>
      <c r="L75" s="149" t="s">
        <v>51</v>
      </c>
      <c r="M75" s="148">
        <f t="shared" si="3"/>
        <v>335</v>
      </c>
      <c r="N75" s="150">
        <f t="shared" si="8"/>
        <v>0.82</v>
      </c>
      <c r="O75" s="46"/>
      <c r="P75" s="33">
        <v>0</v>
      </c>
      <c r="Q75" s="78">
        <v>0</v>
      </c>
      <c r="R75" s="75">
        <f t="shared" si="4"/>
        <v>0</v>
      </c>
      <c r="T75" s="104">
        <v>0</v>
      </c>
      <c r="U75" s="104">
        <v>0</v>
      </c>
      <c r="V75" s="103">
        <f t="shared" si="5"/>
        <v>0</v>
      </c>
      <c r="W75" s="103"/>
      <c r="X75" s="104">
        <v>224</v>
      </c>
      <c r="Y75" s="103"/>
      <c r="Z75" s="103">
        <f t="shared" si="6"/>
        <v>224</v>
      </c>
      <c r="AA75" s="103"/>
      <c r="AB75" s="103"/>
      <c r="AC75" s="103"/>
      <c r="AD75" s="103"/>
      <c r="AE75" s="103"/>
      <c r="AF75" s="103"/>
      <c r="AG75" s="103"/>
      <c r="AH75" s="103"/>
      <c r="AI75" s="103"/>
    </row>
    <row r="76" spans="1:35" ht="17.5">
      <c r="A76" s="146">
        <f t="shared" si="7"/>
        <v>42952</v>
      </c>
      <c r="B76" s="147">
        <v>614</v>
      </c>
      <c r="C76" s="147">
        <v>83.3</v>
      </c>
      <c r="D76" s="148">
        <f t="shared" ref="D76:D139" si="9">C76-0.56</f>
        <v>82.74</v>
      </c>
      <c r="E76" s="148">
        <v>1</v>
      </c>
      <c r="F76" s="197">
        <f t="shared" ref="F76:F139" si="10">D76/82.75*100</f>
        <v>99.98791540785497</v>
      </c>
      <c r="G76" s="149">
        <v>183</v>
      </c>
      <c r="H76" s="149">
        <v>0</v>
      </c>
      <c r="I76" s="149" t="s">
        <v>50</v>
      </c>
      <c r="J76" s="149" t="s">
        <v>50</v>
      </c>
      <c r="K76" s="149" t="s">
        <v>51</v>
      </c>
      <c r="L76" s="149" t="s">
        <v>51</v>
      </c>
      <c r="M76" s="148">
        <f t="shared" ref="M76:M139" si="11">H76+G76</f>
        <v>183</v>
      </c>
      <c r="N76" s="150">
        <f t="shared" si="8"/>
        <v>0.45</v>
      </c>
      <c r="O76" s="46"/>
      <c r="P76" s="33">
        <v>0</v>
      </c>
      <c r="Q76" s="78">
        <v>0</v>
      </c>
      <c r="R76" s="75">
        <f t="shared" ref="R76:R139" si="12">P76*Q76/24</f>
        <v>0</v>
      </c>
      <c r="T76" s="104">
        <v>0</v>
      </c>
      <c r="U76" s="104">
        <v>0</v>
      </c>
      <c r="V76" s="103">
        <f t="shared" ref="V76:V139" si="13">U76+T76</f>
        <v>0</v>
      </c>
      <c r="W76" s="103"/>
      <c r="X76" s="104">
        <v>0</v>
      </c>
      <c r="Y76" s="103"/>
      <c r="Z76" s="103">
        <f t="shared" ref="Z76:Z139" si="14">X76+V76</f>
        <v>0</v>
      </c>
      <c r="AA76" s="103"/>
      <c r="AB76" s="103"/>
      <c r="AC76" s="103"/>
      <c r="AD76" s="103"/>
      <c r="AE76" s="103"/>
      <c r="AF76" s="103"/>
      <c r="AG76" s="103"/>
      <c r="AH76" s="103"/>
      <c r="AI76" s="103"/>
    </row>
    <row r="77" spans="1:35" ht="17.5">
      <c r="A77" s="146">
        <f t="shared" ref="A77:A140" si="15">+A76+1</f>
        <v>42953</v>
      </c>
      <c r="B77" s="147">
        <v>614</v>
      </c>
      <c r="C77" s="147">
        <v>83.3</v>
      </c>
      <c r="D77" s="148">
        <f t="shared" si="9"/>
        <v>82.74</v>
      </c>
      <c r="E77" s="148">
        <v>0</v>
      </c>
      <c r="F77" s="197">
        <f t="shared" si="10"/>
        <v>99.98791540785497</v>
      </c>
      <c r="G77" s="149">
        <v>183</v>
      </c>
      <c r="H77" s="149">
        <v>0</v>
      </c>
      <c r="I77" s="149" t="s">
        <v>50</v>
      </c>
      <c r="J77" s="149" t="s">
        <v>50</v>
      </c>
      <c r="K77" s="149" t="s">
        <v>51</v>
      </c>
      <c r="L77" s="149" t="s">
        <v>51</v>
      </c>
      <c r="M77" s="148">
        <f t="shared" si="11"/>
        <v>183</v>
      </c>
      <c r="N77" s="150">
        <f t="shared" ref="N77:N140" si="16">ROUND((C77-C76)+(M77*0.002447),2)</f>
        <v>0.45</v>
      </c>
      <c r="O77" s="46"/>
      <c r="P77" s="33">
        <v>0</v>
      </c>
      <c r="Q77" s="78">
        <v>0</v>
      </c>
      <c r="R77" s="75">
        <f t="shared" si="12"/>
        <v>0</v>
      </c>
      <c r="T77" s="104">
        <v>0</v>
      </c>
      <c r="U77" s="104">
        <v>0</v>
      </c>
      <c r="V77" s="103">
        <f t="shared" si="13"/>
        <v>0</v>
      </c>
      <c r="W77" s="103"/>
      <c r="X77" s="104">
        <v>0</v>
      </c>
      <c r="Y77" s="103"/>
      <c r="Z77" s="103">
        <f t="shared" si="14"/>
        <v>0</v>
      </c>
      <c r="AA77" s="103"/>
      <c r="AB77" s="103"/>
      <c r="AC77" s="103"/>
      <c r="AD77" s="103"/>
      <c r="AE77" s="103"/>
      <c r="AF77" s="103"/>
      <c r="AG77" s="103"/>
      <c r="AH77" s="103"/>
      <c r="AI77" s="103"/>
    </row>
    <row r="78" spans="1:35" ht="17.5">
      <c r="A78" s="146">
        <f t="shared" si="15"/>
        <v>42954</v>
      </c>
      <c r="B78" s="147">
        <v>614</v>
      </c>
      <c r="C78" s="147">
        <v>83.3</v>
      </c>
      <c r="D78" s="148">
        <f t="shared" si="9"/>
        <v>82.74</v>
      </c>
      <c r="E78" s="148">
        <v>1</v>
      </c>
      <c r="F78" s="197">
        <f t="shared" si="10"/>
        <v>99.98791540785497</v>
      </c>
      <c r="G78" s="149">
        <v>183</v>
      </c>
      <c r="H78" s="149">
        <v>0</v>
      </c>
      <c r="I78" s="149" t="s">
        <v>50</v>
      </c>
      <c r="J78" s="149" t="s">
        <v>50</v>
      </c>
      <c r="K78" s="149" t="s">
        <v>51</v>
      </c>
      <c r="L78" s="149" t="s">
        <v>51</v>
      </c>
      <c r="M78" s="148">
        <f t="shared" si="11"/>
        <v>183</v>
      </c>
      <c r="N78" s="150">
        <f t="shared" si="16"/>
        <v>0.45</v>
      </c>
      <c r="O78" s="46"/>
      <c r="P78" s="33">
        <v>0</v>
      </c>
      <c r="Q78" s="78">
        <v>0</v>
      </c>
      <c r="R78" s="75">
        <f t="shared" si="12"/>
        <v>0</v>
      </c>
      <c r="T78" s="104">
        <v>0</v>
      </c>
      <c r="U78" s="104">
        <v>0</v>
      </c>
      <c r="V78" s="103">
        <f t="shared" si="13"/>
        <v>0</v>
      </c>
      <c r="W78" s="103"/>
      <c r="X78" s="104">
        <v>0</v>
      </c>
      <c r="Y78" s="103"/>
      <c r="Z78" s="103">
        <f t="shared" si="14"/>
        <v>0</v>
      </c>
      <c r="AA78" s="103"/>
      <c r="AB78" s="103"/>
      <c r="AC78" s="103"/>
      <c r="AD78" s="103"/>
      <c r="AE78" s="103"/>
      <c r="AF78" s="103"/>
      <c r="AG78" s="103"/>
      <c r="AH78" s="103"/>
      <c r="AI78" s="103"/>
    </row>
    <row r="79" spans="1:35" ht="17.5">
      <c r="A79" s="146">
        <f t="shared" si="15"/>
        <v>42955</v>
      </c>
      <c r="B79" s="147">
        <v>614</v>
      </c>
      <c r="C79" s="147">
        <v>83.3</v>
      </c>
      <c r="D79" s="148">
        <f t="shared" si="9"/>
        <v>82.74</v>
      </c>
      <c r="E79" s="148">
        <v>1</v>
      </c>
      <c r="F79" s="197">
        <f t="shared" si="10"/>
        <v>99.98791540785497</v>
      </c>
      <c r="G79" s="149">
        <v>65</v>
      </c>
      <c r="H79" s="149">
        <v>0</v>
      </c>
      <c r="I79" s="149" t="s">
        <v>50</v>
      </c>
      <c r="J79" s="149" t="s">
        <v>50</v>
      </c>
      <c r="K79" s="149" t="s">
        <v>51</v>
      </c>
      <c r="L79" s="149" t="s">
        <v>51</v>
      </c>
      <c r="M79" s="148">
        <f t="shared" si="11"/>
        <v>65</v>
      </c>
      <c r="N79" s="150">
        <f t="shared" si="16"/>
        <v>0.16</v>
      </c>
      <c r="O79" s="46"/>
      <c r="P79" s="33">
        <v>0</v>
      </c>
      <c r="Q79" s="78">
        <v>0</v>
      </c>
      <c r="R79" s="75">
        <f t="shared" si="12"/>
        <v>0</v>
      </c>
      <c r="T79" s="104">
        <v>0</v>
      </c>
      <c r="U79" s="104">
        <v>0</v>
      </c>
      <c r="V79" s="103">
        <f t="shared" si="13"/>
        <v>0</v>
      </c>
      <c r="W79" s="103"/>
      <c r="X79" s="104">
        <v>0</v>
      </c>
      <c r="Y79" s="103"/>
      <c r="Z79" s="103">
        <f t="shared" si="14"/>
        <v>0</v>
      </c>
      <c r="AA79" s="103"/>
      <c r="AB79" s="103"/>
      <c r="AC79" s="103"/>
      <c r="AD79" s="103"/>
      <c r="AE79" s="103"/>
      <c r="AF79" s="103"/>
      <c r="AG79" s="103"/>
      <c r="AH79" s="103"/>
      <c r="AI79" s="103"/>
    </row>
    <row r="80" spans="1:35" ht="17.5">
      <c r="A80" s="146">
        <f t="shared" si="15"/>
        <v>42956</v>
      </c>
      <c r="B80" s="147">
        <v>614</v>
      </c>
      <c r="C80" s="147">
        <v>83.3</v>
      </c>
      <c r="D80" s="148">
        <f t="shared" si="9"/>
        <v>82.74</v>
      </c>
      <c r="E80" s="148">
        <v>2</v>
      </c>
      <c r="F80" s="197">
        <f t="shared" si="10"/>
        <v>99.98791540785497</v>
      </c>
      <c r="G80" s="149">
        <v>65</v>
      </c>
      <c r="H80" s="149">
        <v>0</v>
      </c>
      <c r="I80" s="149" t="s">
        <v>50</v>
      </c>
      <c r="J80" s="149" t="s">
        <v>50</v>
      </c>
      <c r="K80" s="149" t="s">
        <v>51</v>
      </c>
      <c r="L80" s="149" t="s">
        <v>51</v>
      </c>
      <c r="M80" s="148">
        <f t="shared" si="11"/>
        <v>65</v>
      </c>
      <c r="N80" s="150">
        <f t="shared" si="16"/>
        <v>0.16</v>
      </c>
      <c r="O80" s="46"/>
      <c r="P80" s="33">
        <v>0</v>
      </c>
      <c r="Q80" s="78">
        <v>0</v>
      </c>
      <c r="R80" s="75">
        <f t="shared" si="12"/>
        <v>0</v>
      </c>
      <c r="T80" s="104">
        <v>0</v>
      </c>
      <c r="U80" s="104">
        <v>0</v>
      </c>
      <c r="V80" s="103">
        <f t="shared" si="13"/>
        <v>0</v>
      </c>
      <c r="W80" s="103"/>
      <c r="X80" s="104">
        <v>0</v>
      </c>
      <c r="Y80" s="103"/>
      <c r="Z80" s="103">
        <f t="shared" si="14"/>
        <v>0</v>
      </c>
      <c r="AA80" s="103"/>
      <c r="AB80" s="103"/>
      <c r="AC80" s="103"/>
      <c r="AD80" s="103"/>
      <c r="AE80" s="103"/>
      <c r="AF80" s="103"/>
      <c r="AG80" s="103"/>
      <c r="AH80" s="103"/>
      <c r="AI80" s="103"/>
    </row>
    <row r="81" spans="1:35" ht="17.5">
      <c r="A81" s="146">
        <f t="shared" si="15"/>
        <v>42957</v>
      </c>
      <c r="B81" s="147">
        <v>614</v>
      </c>
      <c r="C81" s="147">
        <v>83.3</v>
      </c>
      <c r="D81" s="148">
        <f t="shared" si="9"/>
        <v>82.74</v>
      </c>
      <c r="E81" s="148">
        <v>11</v>
      </c>
      <c r="F81" s="197">
        <f t="shared" si="10"/>
        <v>99.98791540785497</v>
      </c>
      <c r="G81" s="149">
        <v>65</v>
      </c>
      <c r="H81" s="149">
        <v>0</v>
      </c>
      <c r="I81" s="149" t="s">
        <v>50</v>
      </c>
      <c r="J81" s="149" t="s">
        <v>50</v>
      </c>
      <c r="K81" s="149" t="s">
        <v>51</v>
      </c>
      <c r="L81" s="149" t="s">
        <v>51</v>
      </c>
      <c r="M81" s="148">
        <f t="shared" si="11"/>
        <v>65</v>
      </c>
      <c r="N81" s="150">
        <f t="shared" si="16"/>
        <v>0.16</v>
      </c>
      <c r="O81" s="46"/>
      <c r="P81" s="33">
        <v>0</v>
      </c>
      <c r="Q81" s="78">
        <v>0</v>
      </c>
      <c r="R81" s="75">
        <f t="shared" si="12"/>
        <v>0</v>
      </c>
      <c r="T81" s="104">
        <v>0</v>
      </c>
      <c r="U81" s="104">
        <v>0</v>
      </c>
      <c r="V81" s="103">
        <f t="shared" si="13"/>
        <v>0</v>
      </c>
      <c r="W81" s="103"/>
      <c r="X81" s="104">
        <v>0</v>
      </c>
      <c r="Y81" s="103"/>
      <c r="Z81" s="103">
        <f t="shared" si="14"/>
        <v>0</v>
      </c>
      <c r="AA81" s="103"/>
      <c r="AB81" s="103"/>
      <c r="AC81" s="103"/>
      <c r="AD81" s="103"/>
      <c r="AE81" s="103"/>
      <c r="AF81" s="103"/>
      <c r="AG81" s="103"/>
      <c r="AH81" s="103"/>
      <c r="AI81" s="103"/>
    </row>
    <row r="82" spans="1:35" ht="17.5">
      <c r="A82" s="146">
        <f t="shared" si="15"/>
        <v>42958</v>
      </c>
      <c r="B82" s="147">
        <v>614</v>
      </c>
      <c r="C82" s="147">
        <v>83.3</v>
      </c>
      <c r="D82" s="148">
        <f t="shared" si="9"/>
        <v>82.74</v>
      </c>
      <c r="E82" s="148">
        <v>6</v>
      </c>
      <c r="F82" s="197">
        <f t="shared" si="10"/>
        <v>99.98791540785497</v>
      </c>
      <c r="G82" s="149">
        <v>65</v>
      </c>
      <c r="H82" s="149">
        <v>0</v>
      </c>
      <c r="I82" s="149" t="s">
        <v>50</v>
      </c>
      <c r="J82" s="149" t="s">
        <v>50</v>
      </c>
      <c r="K82" s="149" t="s">
        <v>51</v>
      </c>
      <c r="L82" s="149" t="s">
        <v>51</v>
      </c>
      <c r="M82" s="148">
        <f t="shared" si="11"/>
        <v>65</v>
      </c>
      <c r="N82" s="150">
        <f t="shared" si="16"/>
        <v>0.16</v>
      </c>
      <c r="O82" s="46"/>
      <c r="P82" s="33">
        <v>0</v>
      </c>
      <c r="Q82" s="78">
        <v>0</v>
      </c>
      <c r="R82" s="75">
        <f t="shared" si="12"/>
        <v>0</v>
      </c>
      <c r="T82" s="104">
        <v>0</v>
      </c>
      <c r="U82" s="104">
        <v>0</v>
      </c>
      <c r="V82" s="103">
        <f t="shared" si="13"/>
        <v>0</v>
      </c>
      <c r="W82" s="103"/>
      <c r="X82" s="104">
        <v>0</v>
      </c>
      <c r="Y82" s="103"/>
      <c r="Z82" s="103">
        <f t="shared" si="14"/>
        <v>0</v>
      </c>
      <c r="AA82" s="103"/>
      <c r="AB82" s="103"/>
      <c r="AC82" s="103"/>
      <c r="AD82" s="103"/>
      <c r="AE82" s="103"/>
      <c r="AF82" s="103"/>
      <c r="AG82" s="103"/>
      <c r="AH82" s="103"/>
      <c r="AI82" s="103"/>
    </row>
    <row r="83" spans="1:35" ht="17.5">
      <c r="A83" s="146">
        <f t="shared" si="15"/>
        <v>42959</v>
      </c>
      <c r="B83" s="147">
        <v>614</v>
      </c>
      <c r="C83" s="147">
        <v>83.3</v>
      </c>
      <c r="D83" s="148">
        <f t="shared" si="9"/>
        <v>82.74</v>
      </c>
      <c r="E83" s="148">
        <v>8</v>
      </c>
      <c r="F83" s="197">
        <f t="shared" si="10"/>
        <v>99.98791540785497</v>
      </c>
      <c r="G83" s="149">
        <v>65</v>
      </c>
      <c r="H83" s="149">
        <v>0</v>
      </c>
      <c r="I83" s="149" t="s">
        <v>50</v>
      </c>
      <c r="J83" s="149" t="s">
        <v>50</v>
      </c>
      <c r="K83" s="149" t="s">
        <v>51</v>
      </c>
      <c r="L83" s="149" t="s">
        <v>51</v>
      </c>
      <c r="M83" s="148">
        <f t="shared" si="11"/>
        <v>65</v>
      </c>
      <c r="N83" s="150">
        <f t="shared" si="16"/>
        <v>0.16</v>
      </c>
      <c r="O83" s="46"/>
      <c r="P83" s="33">
        <v>0</v>
      </c>
      <c r="Q83" s="78">
        <v>0</v>
      </c>
      <c r="R83" s="75">
        <f t="shared" si="12"/>
        <v>0</v>
      </c>
      <c r="T83" s="104">
        <v>0</v>
      </c>
      <c r="U83" s="104">
        <v>0</v>
      </c>
      <c r="V83" s="103">
        <f t="shared" si="13"/>
        <v>0</v>
      </c>
      <c r="W83" s="103"/>
      <c r="X83" s="104">
        <v>0</v>
      </c>
      <c r="Y83" s="103"/>
      <c r="Z83" s="103">
        <f t="shared" si="14"/>
        <v>0</v>
      </c>
      <c r="AA83" s="103"/>
      <c r="AB83" s="103"/>
      <c r="AC83" s="103"/>
      <c r="AD83" s="103"/>
      <c r="AE83" s="103"/>
      <c r="AF83" s="103"/>
      <c r="AG83" s="103"/>
      <c r="AH83" s="103"/>
      <c r="AI83" s="103"/>
    </row>
    <row r="84" spans="1:35" ht="17.5">
      <c r="A84" s="146">
        <f t="shared" si="15"/>
        <v>42960</v>
      </c>
      <c r="B84" s="147">
        <v>614</v>
      </c>
      <c r="C84" s="147">
        <v>83.3</v>
      </c>
      <c r="D84" s="148">
        <f t="shared" si="9"/>
        <v>82.74</v>
      </c>
      <c r="E84" s="148">
        <v>3</v>
      </c>
      <c r="F84" s="197">
        <f t="shared" si="10"/>
        <v>99.98791540785497</v>
      </c>
      <c r="G84" s="149">
        <v>65</v>
      </c>
      <c r="H84" s="149">
        <v>0</v>
      </c>
      <c r="I84" s="149" t="s">
        <v>50</v>
      </c>
      <c r="J84" s="149" t="s">
        <v>50</v>
      </c>
      <c r="K84" s="149" t="s">
        <v>51</v>
      </c>
      <c r="L84" s="149" t="s">
        <v>51</v>
      </c>
      <c r="M84" s="148">
        <f t="shared" si="11"/>
        <v>65</v>
      </c>
      <c r="N84" s="150">
        <f t="shared" si="16"/>
        <v>0.16</v>
      </c>
      <c r="O84" s="46"/>
      <c r="P84" s="33">
        <v>0</v>
      </c>
      <c r="Q84" s="78">
        <v>0</v>
      </c>
      <c r="R84" s="75">
        <f t="shared" si="12"/>
        <v>0</v>
      </c>
      <c r="T84" s="104">
        <v>0</v>
      </c>
      <c r="U84" s="104">
        <v>0</v>
      </c>
      <c r="V84" s="103">
        <f t="shared" si="13"/>
        <v>0</v>
      </c>
      <c r="W84" s="103"/>
      <c r="X84" s="104">
        <v>0</v>
      </c>
      <c r="Y84" s="103"/>
      <c r="Z84" s="103">
        <f t="shared" si="14"/>
        <v>0</v>
      </c>
      <c r="AA84" s="103"/>
      <c r="AB84" s="103"/>
      <c r="AC84" s="103"/>
      <c r="AD84" s="103"/>
      <c r="AE84" s="103"/>
      <c r="AF84" s="103"/>
      <c r="AG84" s="103"/>
      <c r="AH84" s="103"/>
      <c r="AI84" s="103"/>
    </row>
    <row r="85" spans="1:35" ht="17.5">
      <c r="A85" s="146">
        <f t="shared" si="15"/>
        <v>42961</v>
      </c>
      <c r="B85" s="147">
        <v>614</v>
      </c>
      <c r="C85" s="147">
        <v>83.3</v>
      </c>
      <c r="D85" s="148">
        <f t="shared" si="9"/>
        <v>82.74</v>
      </c>
      <c r="E85" s="148">
        <v>1</v>
      </c>
      <c r="F85" s="197">
        <f t="shared" si="10"/>
        <v>99.98791540785497</v>
      </c>
      <c r="G85" s="149">
        <v>65</v>
      </c>
      <c r="H85" s="149">
        <v>0</v>
      </c>
      <c r="I85" s="149" t="s">
        <v>50</v>
      </c>
      <c r="J85" s="149" t="s">
        <v>50</v>
      </c>
      <c r="K85" s="149" t="s">
        <v>51</v>
      </c>
      <c r="L85" s="149" t="s">
        <v>51</v>
      </c>
      <c r="M85" s="148">
        <f t="shared" si="11"/>
        <v>65</v>
      </c>
      <c r="N85" s="150">
        <f t="shared" si="16"/>
        <v>0.16</v>
      </c>
      <c r="O85" s="46"/>
      <c r="P85" s="33">
        <v>0</v>
      </c>
      <c r="Q85" s="78">
        <v>0</v>
      </c>
      <c r="R85" s="75">
        <f t="shared" si="12"/>
        <v>0</v>
      </c>
      <c r="T85" s="104">
        <v>0</v>
      </c>
      <c r="U85" s="104">
        <v>0</v>
      </c>
      <c r="V85" s="103">
        <f t="shared" si="13"/>
        <v>0</v>
      </c>
      <c r="W85" s="103"/>
      <c r="X85" s="104">
        <v>0</v>
      </c>
      <c r="Y85" s="103"/>
      <c r="Z85" s="103">
        <f t="shared" si="14"/>
        <v>0</v>
      </c>
      <c r="AA85" s="103"/>
      <c r="AB85" s="103"/>
      <c r="AC85" s="103"/>
      <c r="AD85" s="103"/>
      <c r="AE85" s="103"/>
      <c r="AF85" s="103"/>
      <c r="AG85" s="103"/>
      <c r="AH85" s="103"/>
      <c r="AI85" s="103"/>
    </row>
    <row r="86" spans="1:35" ht="17.5">
      <c r="A86" s="146">
        <f t="shared" si="15"/>
        <v>42962</v>
      </c>
      <c r="B86" s="147">
        <v>614</v>
      </c>
      <c r="C86" s="147">
        <v>83.3</v>
      </c>
      <c r="D86" s="148">
        <f t="shared" si="9"/>
        <v>82.74</v>
      </c>
      <c r="E86" s="148">
        <v>4</v>
      </c>
      <c r="F86" s="197">
        <f t="shared" si="10"/>
        <v>99.98791540785497</v>
      </c>
      <c r="G86" s="149">
        <v>65</v>
      </c>
      <c r="H86" s="149">
        <v>0</v>
      </c>
      <c r="I86" s="149" t="s">
        <v>50</v>
      </c>
      <c r="J86" s="149" t="s">
        <v>50</v>
      </c>
      <c r="K86" s="149" t="s">
        <v>51</v>
      </c>
      <c r="L86" s="149" t="s">
        <v>51</v>
      </c>
      <c r="M86" s="148">
        <f t="shared" si="11"/>
        <v>65</v>
      </c>
      <c r="N86" s="150">
        <f t="shared" si="16"/>
        <v>0.16</v>
      </c>
      <c r="O86" s="46"/>
      <c r="P86" s="33">
        <v>0</v>
      </c>
      <c r="Q86" s="78">
        <v>0</v>
      </c>
      <c r="R86" s="75">
        <f t="shared" si="12"/>
        <v>0</v>
      </c>
      <c r="T86" s="104">
        <v>0</v>
      </c>
      <c r="U86" s="104">
        <v>0</v>
      </c>
      <c r="V86" s="103">
        <f t="shared" si="13"/>
        <v>0</v>
      </c>
      <c r="W86" s="103"/>
      <c r="X86" s="104">
        <v>0</v>
      </c>
      <c r="Y86" s="103"/>
      <c r="Z86" s="103">
        <f t="shared" si="14"/>
        <v>0</v>
      </c>
      <c r="AA86" s="103"/>
      <c r="AB86" s="103"/>
      <c r="AC86" s="103"/>
      <c r="AD86" s="103"/>
      <c r="AE86" s="103"/>
      <c r="AF86" s="103"/>
      <c r="AG86" s="103"/>
      <c r="AH86" s="103"/>
      <c r="AI86" s="103"/>
    </row>
    <row r="87" spans="1:35" ht="17.5">
      <c r="A87" s="146">
        <f t="shared" si="15"/>
        <v>42963</v>
      </c>
      <c r="B87" s="147">
        <v>614</v>
      </c>
      <c r="C87" s="147">
        <v>83.3</v>
      </c>
      <c r="D87" s="148">
        <f t="shared" si="9"/>
        <v>82.74</v>
      </c>
      <c r="E87" s="148">
        <v>3</v>
      </c>
      <c r="F87" s="197">
        <f t="shared" si="10"/>
        <v>99.98791540785497</v>
      </c>
      <c r="G87" s="149">
        <v>65</v>
      </c>
      <c r="H87" s="149">
        <v>0</v>
      </c>
      <c r="I87" s="149" t="s">
        <v>50</v>
      </c>
      <c r="J87" s="149" t="s">
        <v>50</v>
      </c>
      <c r="K87" s="149" t="s">
        <v>51</v>
      </c>
      <c r="L87" s="149" t="s">
        <v>51</v>
      </c>
      <c r="M87" s="148">
        <f t="shared" si="11"/>
        <v>65</v>
      </c>
      <c r="N87" s="150">
        <f t="shared" si="16"/>
        <v>0.16</v>
      </c>
      <c r="O87" s="46"/>
      <c r="P87" s="33">
        <v>0</v>
      </c>
      <c r="Q87" s="78">
        <v>0</v>
      </c>
      <c r="R87" s="75">
        <f t="shared" si="12"/>
        <v>0</v>
      </c>
      <c r="T87" s="104">
        <v>0</v>
      </c>
      <c r="U87" s="104">
        <v>0</v>
      </c>
      <c r="V87" s="103">
        <f t="shared" si="13"/>
        <v>0</v>
      </c>
      <c r="W87" s="103"/>
      <c r="X87" s="104">
        <v>0</v>
      </c>
      <c r="Y87" s="103"/>
      <c r="Z87" s="103">
        <f t="shared" si="14"/>
        <v>0</v>
      </c>
      <c r="AA87" s="103"/>
      <c r="AB87" s="103"/>
      <c r="AC87" s="103"/>
      <c r="AD87" s="103"/>
      <c r="AE87" s="103"/>
      <c r="AF87" s="103"/>
      <c r="AG87" s="103"/>
      <c r="AH87" s="103"/>
      <c r="AI87" s="103"/>
    </row>
    <row r="88" spans="1:35" ht="17.5">
      <c r="A88" s="146">
        <f t="shared" si="15"/>
        <v>42964</v>
      </c>
      <c r="B88" s="147">
        <v>614</v>
      </c>
      <c r="C88" s="147">
        <v>83.3</v>
      </c>
      <c r="D88" s="148">
        <f t="shared" si="9"/>
        <v>82.74</v>
      </c>
      <c r="E88" s="148">
        <v>3</v>
      </c>
      <c r="F88" s="197">
        <f t="shared" si="10"/>
        <v>99.98791540785497</v>
      </c>
      <c r="G88" s="149">
        <v>65</v>
      </c>
      <c r="H88" s="149">
        <v>0</v>
      </c>
      <c r="I88" s="149" t="s">
        <v>50</v>
      </c>
      <c r="J88" s="149" t="s">
        <v>50</v>
      </c>
      <c r="K88" s="149" t="s">
        <v>51</v>
      </c>
      <c r="L88" s="149" t="s">
        <v>51</v>
      </c>
      <c r="M88" s="148">
        <f t="shared" si="11"/>
        <v>65</v>
      </c>
      <c r="N88" s="150">
        <f t="shared" si="16"/>
        <v>0.16</v>
      </c>
      <c r="O88" s="46"/>
      <c r="P88" s="33">
        <v>0</v>
      </c>
      <c r="Q88" s="78">
        <v>0</v>
      </c>
      <c r="R88" s="75">
        <f t="shared" si="12"/>
        <v>0</v>
      </c>
      <c r="T88" s="104">
        <v>0</v>
      </c>
      <c r="U88" s="104">
        <v>0</v>
      </c>
      <c r="V88" s="103">
        <f t="shared" si="13"/>
        <v>0</v>
      </c>
      <c r="W88" s="103"/>
      <c r="X88" s="104">
        <v>0</v>
      </c>
      <c r="Y88" s="103"/>
      <c r="Z88" s="103">
        <f t="shared" si="14"/>
        <v>0</v>
      </c>
      <c r="AA88" s="103"/>
      <c r="AB88" s="103"/>
      <c r="AC88" s="103"/>
      <c r="AD88" s="103"/>
      <c r="AE88" s="103"/>
      <c r="AF88" s="103"/>
      <c r="AG88" s="103"/>
      <c r="AH88" s="103"/>
      <c r="AI88" s="103"/>
    </row>
    <row r="89" spans="1:35" ht="17.5">
      <c r="A89" s="146">
        <f t="shared" si="15"/>
        <v>42965</v>
      </c>
      <c r="B89" s="147">
        <v>614</v>
      </c>
      <c r="C89" s="147">
        <v>83.3</v>
      </c>
      <c r="D89" s="148">
        <f t="shared" si="9"/>
        <v>82.74</v>
      </c>
      <c r="E89" s="148">
        <v>1</v>
      </c>
      <c r="F89" s="197">
        <f t="shared" si="10"/>
        <v>99.98791540785497</v>
      </c>
      <c r="G89" s="149">
        <v>65</v>
      </c>
      <c r="H89" s="149">
        <v>0</v>
      </c>
      <c r="I89" s="149" t="s">
        <v>50</v>
      </c>
      <c r="J89" s="149" t="s">
        <v>50</v>
      </c>
      <c r="K89" s="149" t="s">
        <v>51</v>
      </c>
      <c r="L89" s="149" t="s">
        <v>51</v>
      </c>
      <c r="M89" s="148">
        <f t="shared" si="11"/>
        <v>65</v>
      </c>
      <c r="N89" s="150">
        <f t="shared" si="16"/>
        <v>0.16</v>
      </c>
      <c r="O89" s="46"/>
      <c r="P89" s="33">
        <v>0</v>
      </c>
      <c r="Q89" s="78">
        <v>0</v>
      </c>
      <c r="R89" s="75">
        <f t="shared" si="12"/>
        <v>0</v>
      </c>
      <c r="T89" s="104">
        <v>0</v>
      </c>
      <c r="U89" s="104">
        <v>0</v>
      </c>
      <c r="V89" s="103">
        <f t="shared" si="13"/>
        <v>0</v>
      </c>
      <c r="W89" s="103"/>
      <c r="X89" s="104">
        <v>0</v>
      </c>
      <c r="Y89" s="103"/>
      <c r="Z89" s="103">
        <f t="shared" si="14"/>
        <v>0</v>
      </c>
      <c r="AA89" s="103"/>
      <c r="AB89" s="103"/>
      <c r="AC89" s="103"/>
      <c r="AD89" s="103"/>
      <c r="AE89" s="103"/>
      <c r="AF89" s="103"/>
      <c r="AG89" s="103"/>
      <c r="AH89" s="103"/>
      <c r="AI89" s="103"/>
    </row>
    <row r="90" spans="1:35" ht="17.5">
      <c r="A90" s="146">
        <f t="shared" si="15"/>
        <v>42966</v>
      </c>
      <c r="B90" s="147">
        <v>614</v>
      </c>
      <c r="C90" s="147">
        <v>83.3</v>
      </c>
      <c r="D90" s="148">
        <f t="shared" si="9"/>
        <v>82.74</v>
      </c>
      <c r="E90" s="148">
        <v>0</v>
      </c>
      <c r="F90" s="197">
        <f t="shared" si="10"/>
        <v>99.98791540785497</v>
      </c>
      <c r="G90" s="149">
        <v>65</v>
      </c>
      <c r="H90" s="149">
        <v>0</v>
      </c>
      <c r="I90" s="149" t="s">
        <v>50</v>
      </c>
      <c r="J90" s="149" t="s">
        <v>50</v>
      </c>
      <c r="K90" s="149" t="s">
        <v>51</v>
      </c>
      <c r="L90" s="149" t="s">
        <v>51</v>
      </c>
      <c r="M90" s="148">
        <f t="shared" si="11"/>
        <v>65</v>
      </c>
      <c r="N90" s="150">
        <f t="shared" si="16"/>
        <v>0.16</v>
      </c>
      <c r="O90" s="46"/>
      <c r="P90" s="33">
        <v>0</v>
      </c>
      <c r="Q90" s="78">
        <v>0</v>
      </c>
      <c r="R90" s="75">
        <f t="shared" si="12"/>
        <v>0</v>
      </c>
      <c r="T90" s="104">
        <v>0</v>
      </c>
      <c r="U90" s="104">
        <v>0</v>
      </c>
      <c r="V90" s="103">
        <f t="shared" si="13"/>
        <v>0</v>
      </c>
      <c r="W90" s="103"/>
      <c r="X90" s="104">
        <v>0</v>
      </c>
      <c r="Y90" s="103"/>
      <c r="Z90" s="103">
        <f t="shared" si="14"/>
        <v>0</v>
      </c>
      <c r="AA90" s="103"/>
      <c r="AB90" s="103"/>
      <c r="AC90" s="103"/>
      <c r="AD90" s="103"/>
      <c r="AE90" s="103"/>
      <c r="AF90" s="103"/>
      <c r="AG90" s="103"/>
      <c r="AH90" s="103"/>
      <c r="AI90" s="103"/>
    </row>
    <row r="91" spans="1:35" ht="17.5">
      <c r="A91" s="146">
        <f t="shared" si="15"/>
        <v>42967</v>
      </c>
      <c r="B91" s="147">
        <v>614</v>
      </c>
      <c r="C91" s="147">
        <v>83.3</v>
      </c>
      <c r="D91" s="148">
        <f t="shared" si="9"/>
        <v>82.74</v>
      </c>
      <c r="E91" s="148">
        <v>21</v>
      </c>
      <c r="F91" s="197">
        <f t="shared" si="10"/>
        <v>99.98791540785497</v>
      </c>
      <c r="G91" s="149">
        <v>183</v>
      </c>
      <c r="H91" s="149">
        <v>0</v>
      </c>
      <c r="I91" s="149" t="s">
        <v>50</v>
      </c>
      <c r="J91" s="149" t="s">
        <v>50</v>
      </c>
      <c r="K91" s="149" t="s">
        <v>51</v>
      </c>
      <c r="L91" s="149" t="s">
        <v>51</v>
      </c>
      <c r="M91" s="148">
        <f t="shared" si="11"/>
        <v>183</v>
      </c>
      <c r="N91" s="150">
        <f t="shared" si="16"/>
        <v>0.45</v>
      </c>
      <c r="O91" s="46"/>
      <c r="P91" s="33">
        <v>0</v>
      </c>
      <c r="Q91" s="78">
        <v>0</v>
      </c>
      <c r="R91" s="75">
        <f t="shared" si="12"/>
        <v>0</v>
      </c>
      <c r="T91" s="104">
        <v>0</v>
      </c>
      <c r="U91" s="104">
        <v>0</v>
      </c>
      <c r="V91" s="103">
        <f t="shared" si="13"/>
        <v>0</v>
      </c>
      <c r="W91" s="103"/>
      <c r="X91" s="104">
        <v>0</v>
      </c>
      <c r="Y91" s="103"/>
      <c r="Z91" s="103">
        <f t="shared" si="14"/>
        <v>0</v>
      </c>
      <c r="AA91" s="103"/>
      <c r="AB91" s="103"/>
      <c r="AC91" s="103"/>
      <c r="AD91" s="103"/>
      <c r="AE91" s="103"/>
      <c r="AF91" s="103"/>
      <c r="AG91" s="103"/>
      <c r="AH91" s="103"/>
      <c r="AI91" s="103"/>
    </row>
    <row r="92" spans="1:35" ht="17.5">
      <c r="A92" s="146">
        <f t="shared" si="15"/>
        <v>42968</v>
      </c>
      <c r="B92" s="147">
        <v>614</v>
      </c>
      <c r="C92" s="147">
        <v>83.3</v>
      </c>
      <c r="D92" s="148">
        <f t="shared" si="9"/>
        <v>82.74</v>
      </c>
      <c r="E92" s="148">
        <v>71</v>
      </c>
      <c r="F92" s="197">
        <f t="shared" si="10"/>
        <v>99.98791540785497</v>
      </c>
      <c r="G92" s="149">
        <v>1462</v>
      </c>
      <c r="H92" s="149">
        <v>0</v>
      </c>
      <c r="I92" s="149" t="s">
        <v>50</v>
      </c>
      <c r="J92" s="149" t="s">
        <v>50</v>
      </c>
      <c r="K92" s="149" t="s">
        <v>51</v>
      </c>
      <c r="L92" s="149" t="s">
        <v>51</v>
      </c>
      <c r="M92" s="148">
        <f t="shared" si="11"/>
        <v>1462</v>
      </c>
      <c r="N92" s="150">
        <f t="shared" si="16"/>
        <v>3.58</v>
      </c>
      <c r="O92" s="46"/>
      <c r="P92" s="33">
        <v>0</v>
      </c>
      <c r="Q92" s="78">
        <v>0</v>
      </c>
      <c r="R92" s="75">
        <f t="shared" si="12"/>
        <v>0</v>
      </c>
      <c r="T92" s="104">
        <v>0</v>
      </c>
      <c r="U92" s="104">
        <v>0</v>
      </c>
      <c r="V92" s="103">
        <f t="shared" si="13"/>
        <v>0</v>
      </c>
      <c r="W92" s="103"/>
      <c r="X92" s="104">
        <v>0</v>
      </c>
      <c r="Y92" s="103"/>
      <c r="Z92" s="103">
        <f t="shared" si="14"/>
        <v>0</v>
      </c>
      <c r="AA92" s="103"/>
      <c r="AB92" s="103"/>
      <c r="AC92" s="103"/>
      <c r="AD92" s="103"/>
      <c r="AE92" s="103"/>
      <c r="AF92" s="103"/>
      <c r="AG92" s="103"/>
      <c r="AH92" s="103"/>
      <c r="AI92" s="103"/>
    </row>
    <row r="93" spans="1:35" ht="17.5">
      <c r="A93" s="146">
        <f t="shared" si="15"/>
        <v>42969</v>
      </c>
      <c r="B93" s="147">
        <v>614</v>
      </c>
      <c r="C93" s="147">
        <v>83.3</v>
      </c>
      <c r="D93" s="148">
        <f t="shared" si="9"/>
        <v>82.74</v>
      </c>
      <c r="E93" s="148">
        <v>4</v>
      </c>
      <c r="F93" s="197">
        <f t="shared" si="10"/>
        <v>99.98791540785497</v>
      </c>
      <c r="G93" s="149">
        <v>722</v>
      </c>
      <c r="H93" s="149">
        <v>0</v>
      </c>
      <c r="I93" s="149" t="s">
        <v>50</v>
      </c>
      <c r="J93" s="149" t="s">
        <v>50</v>
      </c>
      <c r="K93" s="149" t="s">
        <v>51</v>
      </c>
      <c r="L93" s="149" t="s">
        <v>51</v>
      </c>
      <c r="M93" s="148">
        <f t="shared" si="11"/>
        <v>722</v>
      </c>
      <c r="N93" s="150">
        <f t="shared" si="16"/>
        <v>1.77</v>
      </c>
      <c r="O93" s="46"/>
      <c r="P93" s="33">
        <v>0</v>
      </c>
      <c r="Q93" s="78">
        <v>0</v>
      </c>
      <c r="R93" s="75">
        <f t="shared" si="12"/>
        <v>0</v>
      </c>
      <c r="T93" s="104">
        <v>0</v>
      </c>
      <c r="U93" s="104">
        <v>0</v>
      </c>
      <c r="V93" s="103">
        <f t="shared" si="13"/>
        <v>0</v>
      </c>
      <c r="W93" s="103"/>
      <c r="X93" s="104">
        <v>0</v>
      </c>
      <c r="Y93" s="103"/>
      <c r="Z93" s="103">
        <f t="shared" si="14"/>
        <v>0</v>
      </c>
      <c r="AA93" s="103"/>
      <c r="AB93" s="103"/>
      <c r="AC93" s="103"/>
      <c r="AD93" s="103"/>
      <c r="AE93" s="103"/>
      <c r="AF93" s="103"/>
      <c r="AG93" s="103"/>
      <c r="AH93" s="103"/>
      <c r="AI93" s="103"/>
    </row>
    <row r="94" spans="1:35" ht="17.5">
      <c r="A94" s="146">
        <f t="shared" si="15"/>
        <v>42970</v>
      </c>
      <c r="B94" s="147">
        <v>614</v>
      </c>
      <c r="C94" s="147">
        <v>83.3</v>
      </c>
      <c r="D94" s="148">
        <f t="shared" si="9"/>
        <v>82.74</v>
      </c>
      <c r="E94" s="148">
        <v>1</v>
      </c>
      <c r="F94" s="197">
        <f t="shared" si="10"/>
        <v>99.98791540785497</v>
      </c>
      <c r="G94" s="149">
        <v>516</v>
      </c>
      <c r="H94" s="149">
        <v>0</v>
      </c>
      <c r="I94" s="149" t="s">
        <v>50</v>
      </c>
      <c r="J94" s="149" t="s">
        <v>50</v>
      </c>
      <c r="K94" s="149" t="s">
        <v>51</v>
      </c>
      <c r="L94" s="149" t="s">
        <v>51</v>
      </c>
      <c r="M94" s="148">
        <f t="shared" si="11"/>
        <v>516</v>
      </c>
      <c r="N94" s="150">
        <f t="shared" si="16"/>
        <v>1.26</v>
      </c>
      <c r="O94" s="46"/>
      <c r="P94" s="33">
        <v>0</v>
      </c>
      <c r="Q94" s="78">
        <v>0</v>
      </c>
      <c r="R94" s="75">
        <f t="shared" si="12"/>
        <v>0</v>
      </c>
      <c r="T94" s="104">
        <v>0</v>
      </c>
      <c r="U94" s="104">
        <v>0</v>
      </c>
      <c r="V94" s="103">
        <f t="shared" si="13"/>
        <v>0</v>
      </c>
      <c r="W94" s="103"/>
      <c r="X94" s="104">
        <v>0</v>
      </c>
      <c r="Y94" s="103"/>
      <c r="Z94" s="103">
        <f t="shared" si="14"/>
        <v>0</v>
      </c>
      <c r="AA94" s="103"/>
      <c r="AB94" s="103"/>
      <c r="AC94" s="103"/>
      <c r="AD94" s="103"/>
      <c r="AE94" s="103"/>
      <c r="AF94" s="103"/>
      <c r="AG94" s="103"/>
      <c r="AH94" s="103"/>
      <c r="AI94" s="103"/>
    </row>
    <row r="95" spans="1:35" ht="17.5">
      <c r="A95" s="146">
        <f t="shared" si="15"/>
        <v>42971</v>
      </c>
      <c r="B95" s="147">
        <v>614</v>
      </c>
      <c r="C95" s="147">
        <v>83.3</v>
      </c>
      <c r="D95" s="148">
        <f t="shared" si="9"/>
        <v>82.74</v>
      </c>
      <c r="E95" s="148">
        <v>2</v>
      </c>
      <c r="F95" s="197">
        <f t="shared" si="10"/>
        <v>99.98791540785497</v>
      </c>
      <c r="G95" s="149">
        <v>335</v>
      </c>
      <c r="H95" s="149">
        <v>0</v>
      </c>
      <c r="I95" s="149" t="s">
        <v>50</v>
      </c>
      <c r="J95" s="149" t="s">
        <v>50</v>
      </c>
      <c r="K95" s="149" t="s">
        <v>51</v>
      </c>
      <c r="L95" s="149" t="s">
        <v>51</v>
      </c>
      <c r="M95" s="148">
        <f t="shared" si="11"/>
        <v>335</v>
      </c>
      <c r="N95" s="150">
        <f t="shared" si="16"/>
        <v>0.82</v>
      </c>
      <c r="O95" s="46"/>
      <c r="P95" s="33">
        <v>0</v>
      </c>
      <c r="Q95" s="78">
        <v>0</v>
      </c>
      <c r="R95" s="75">
        <f t="shared" si="12"/>
        <v>0</v>
      </c>
      <c r="T95" s="104">
        <v>0</v>
      </c>
      <c r="U95" s="104">
        <v>0</v>
      </c>
      <c r="V95" s="103">
        <f t="shared" si="13"/>
        <v>0</v>
      </c>
      <c r="W95" s="103"/>
      <c r="X95" s="104">
        <v>0</v>
      </c>
      <c r="Y95" s="103"/>
      <c r="Z95" s="103">
        <f t="shared" si="14"/>
        <v>0</v>
      </c>
      <c r="AA95" s="103"/>
      <c r="AB95" s="103"/>
      <c r="AC95" s="103"/>
      <c r="AD95" s="103"/>
      <c r="AE95" s="103"/>
      <c r="AF95" s="103"/>
      <c r="AG95" s="103"/>
      <c r="AH95" s="103"/>
      <c r="AI95" s="103"/>
    </row>
    <row r="96" spans="1:35" ht="17.5">
      <c r="A96" s="146">
        <f t="shared" si="15"/>
        <v>42972</v>
      </c>
      <c r="B96" s="147">
        <v>614</v>
      </c>
      <c r="C96" s="147">
        <v>83.3</v>
      </c>
      <c r="D96" s="148">
        <f t="shared" si="9"/>
        <v>82.74</v>
      </c>
      <c r="E96" s="148">
        <v>0</v>
      </c>
      <c r="F96" s="197">
        <f t="shared" si="10"/>
        <v>99.98791540785497</v>
      </c>
      <c r="G96" s="149">
        <v>183</v>
      </c>
      <c r="H96" s="149">
        <v>0</v>
      </c>
      <c r="I96" s="149" t="s">
        <v>50</v>
      </c>
      <c r="J96" s="149" t="s">
        <v>50</v>
      </c>
      <c r="K96" s="149" t="s">
        <v>51</v>
      </c>
      <c r="L96" s="149" t="s">
        <v>51</v>
      </c>
      <c r="M96" s="148">
        <f t="shared" si="11"/>
        <v>183</v>
      </c>
      <c r="N96" s="150">
        <f t="shared" si="16"/>
        <v>0.45</v>
      </c>
      <c r="O96" s="46"/>
      <c r="P96" s="33">
        <v>0</v>
      </c>
      <c r="Q96" s="78">
        <v>0</v>
      </c>
      <c r="R96" s="75">
        <f t="shared" si="12"/>
        <v>0</v>
      </c>
      <c r="T96" s="104">
        <v>0</v>
      </c>
      <c r="U96" s="104">
        <v>0</v>
      </c>
      <c r="V96" s="103">
        <f t="shared" si="13"/>
        <v>0</v>
      </c>
      <c r="W96" s="103"/>
      <c r="X96" s="104">
        <v>0</v>
      </c>
      <c r="Y96" s="103"/>
      <c r="Z96" s="103">
        <f t="shared" si="14"/>
        <v>0</v>
      </c>
      <c r="AA96" s="103"/>
      <c r="AB96" s="103"/>
      <c r="AC96" s="103"/>
      <c r="AD96" s="103"/>
      <c r="AE96" s="103"/>
      <c r="AF96" s="103"/>
      <c r="AG96" s="103"/>
      <c r="AH96" s="103"/>
      <c r="AI96" s="103"/>
    </row>
    <row r="97" spans="1:35" ht="17.5">
      <c r="A97" s="146">
        <f t="shared" si="15"/>
        <v>42973</v>
      </c>
      <c r="B97" s="147">
        <v>614</v>
      </c>
      <c r="C97" s="147">
        <v>83.3</v>
      </c>
      <c r="D97" s="148">
        <f t="shared" si="9"/>
        <v>82.74</v>
      </c>
      <c r="E97" s="148">
        <v>44</v>
      </c>
      <c r="F97" s="197">
        <f t="shared" si="10"/>
        <v>99.98791540785497</v>
      </c>
      <c r="G97" s="149">
        <v>947</v>
      </c>
      <c r="H97" s="149">
        <v>0</v>
      </c>
      <c r="I97" s="149" t="s">
        <v>50</v>
      </c>
      <c r="J97" s="149" t="s">
        <v>50</v>
      </c>
      <c r="K97" s="149" t="s">
        <v>51</v>
      </c>
      <c r="L97" s="149" t="s">
        <v>51</v>
      </c>
      <c r="M97" s="148">
        <f t="shared" si="11"/>
        <v>947</v>
      </c>
      <c r="N97" s="150">
        <f t="shared" si="16"/>
        <v>2.3199999999999998</v>
      </c>
      <c r="O97" s="46"/>
      <c r="P97" s="33">
        <v>0</v>
      </c>
      <c r="Q97" s="78">
        <v>0</v>
      </c>
      <c r="R97" s="75">
        <f t="shared" si="12"/>
        <v>0</v>
      </c>
      <c r="T97" s="104">
        <v>0</v>
      </c>
      <c r="U97" s="104">
        <v>0</v>
      </c>
      <c r="V97" s="103">
        <f t="shared" si="13"/>
        <v>0</v>
      </c>
      <c r="W97" s="103"/>
      <c r="X97" s="104">
        <v>0</v>
      </c>
      <c r="Y97" s="103"/>
      <c r="Z97" s="103">
        <f t="shared" si="14"/>
        <v>0</v>
      </c>
      <c r="AA97" s="103"/>
      <c r="AB97" s="103"/>
      <c r="AC97" s="103"/>
      <c r="AD97" s="103"/>
      <c r="AE97" s="103"/>
      <c r="AF97" s="103"/>
      <c r="AG97" s="103"/>
      <c r="AH97" s="103"/>
      <c r="AI97" s="103"/>
    </row>
    <row r="98" spans="1:35" ht="17.5">
      <c r="A98" s="146">
        <f t="shared" si="15"/>
        <v>42974</v>
      </c>
      <c r="B98" s="147">
        <v>614</v>
      </c>
      <c r="C98" s="147">
        <v>83.3</v>
      </c>
      <c r="D98" s="148">
        <f t="shared" si="9"/>
        <v>82.74</v>
      </c>
      <c r="E98" s="148">
        <v>24</v>
      </c>
      <c r="F98" s="197">
        <f t="shared" si="10"/>
        <v>99.98791540785497</v>
      </c>
      <c r="G98" s="149">
        <v>722</v>
      </c>
      <c r="H98" s="149">
        <v>0</v>
      </c>
      <c r="I98" s="149" t="s">
        <v>50</v>
      </c>
      <c r="J98" s="149" t="s">
        <v>50</v>
      </c>
      <c r="K98" s="149" t="s">
        <v>51</v>
      </c>
      <c r="L98" s="149" t="s">
        <v>51</v>
      </c>
      <c r="M98" s="148">
        <f t="shared" si="11"/>
        <v>722</v>
      </c>
      <c r="N98" s="150">
        <f t="shared" si="16"/>
        <v>1.77</v>
      </c>
      <c r="O98" s="46"/>
      <c r="P98" s="33">
        <v>0</v>
      </c>
      <c r="Q98" s="78">
        <v>0</v>
      </c>
      <c r="R98" s="75">
        <f t="shared" si="12"/>
        <v>0</v>
      </c>
      <c r="T98" s="104">
        <v>0</v>
      </c>
      <c r="U98" s="104">
        <v>0</v>
      </c>
      <c r="V98" s="103">
        <f t="shared" si="13"/>
        <v>0</v>
      </c>
      <c r="W98" s="103"/>
      <c r="X98" s="104">
        <v>0</v>
      </c>
      <c r="Y98" s="103"/>
      <c r="Z98" s="103">
        <f t="shared" si="14"/>
        <v>0</v>
      </c>
      <c r="AA98" s="103"/>
      <c r="AB98" s="103"/>
      <c r="AC98" s="103"/>
      <c r="AD98" s="103"/>
      <c r="AE98" s="103"/>
      <c r="AF98" s="103"/>
      <c r="AG98" s="103"/>
      <c r="AH98" s="103"/>
      <c r="AI98" s="103"/>
    </row>
    <row r="99" spans="1:35" ht="17.5">
      <c r="A99" s="146">
        <f t="shared" si="15"/>
        <v>42975</v>
      </c>
      <c r="B99" s="147">
        <v>614</v>
      </c>
      <c r="C99" s="147">
        <v>83.3</v>
      </c>
      <c r="D99" s="148">
        <f t="shared" si="9"/>
        <v>82.74</v>
      </c>
      <c r="E99" s="148">
        <v>19</v>
      </c>
      <c r="F99" s="197">
        <f t="shared" si="10"/>
        <v>99.98791540785497</v>
      </c>
      <c r="G99" s="149">
        <v>722</v>
      </c>
      <c r="H99" s="149">
        <v>0</v>
      </c>
      <c r="I99" s="149" t="s">
        <v>50</v>
      </c>
      <c r="J99" s="149" t="s">
        <v>50</v>
      </c>
      <c r="K99" s="149" t="s">
        <v>51</v>
      </c>
      <c r="L99" s="149" t="s">
        <v>51</v>
      </c>
      <c r="M99" s="148">
        <f t="shared" si="11"/>
        <v>722</v>
      </c>
      <c r="N99" s="150">
        <f t="shared" si="16"/>
        <v>1.77</v>
      </c>
      <c r="O99" s="46"/>
      <c r="P99" s="33">
        <v>0</v>
      </c>
      <c r="Q99" s="78">
        <v>0</v>
      </c>
      <c r="R99" s="75">
        <f t="shared" si="12"/>
        <v>0</v>
      </c>
      <c r="T99" s="104">
        <v>0</v>
      </c>
      <c r="U99" s="104">
        <v>0</v>
      </c>
      <c r="V99" s="103">
        <f t="shared" si="13"/>
        <v>0</v>
      </c>
      <c r="W99" s="103"/>
      <c r="X99" s="104">
        <v>0</v>
      </c>
      <c r="Y99" s="103"/>
      <c r="Z99" s="103">
        <f t="shared" si="14"/>
        <v>0</v>
      </c>
      <c r="AA99" s="103"/>
      <c r="AB99" s="103"/>
      <c r="AC99" s="103"/>
      <c r="AD99" s="103"/>
      <c r="AE99" s="103"/>
      <c r="AF99" s="103"/>
      <c r="AG99" s="103"/>
      <c r="AH99" s="103"/>
      <c r="AI99" s="103"/>
    </row>
    <row r="100" spans="1:35" ht="17.5">
      <c r="A100" s="146">
        <f t="shared" si="15"/>
        <v>42976</v>
      </c>
      <c r="B100" s="147">
        <v>614</v>
      </c>
      <c r="C100" s="147">
        <v>83.3</v>
      </c>
      <c r="D100" s="148">
        <f t="shared" si="9"/>
        <v>82.74</v>
      </c>
      <c r="E100" s="148">
        <v>16</v>
      </c>
      <c r="F100" s="197">
        <f t="shared" si="10"/>
        <v>99.98791540785497</v>
      </c>
      <c r="G100" s="149">
        <v>722</v>
      </c>
      <c r="H100" s="149">
        <v>0</v>
      </c>
      <c r="I100" s="149" t="s">
        <v>50</v>
      </c>
      <c r="J100" s="149" t="s">
        <v>50</v>
      </c>
      <c r="K100" s="149" t="s">
        <v>51</v>
      </c>
      <c r="L100" s="149" t="s">
        <v>51</v>
      </c>
      <c r="M100" s="148">
        <f t="shared" si="11"/>
        <v>722</v>
      </c>
      <c r="N100" s="150">
        <f t="shared" si="16"/>
        <v>1.77</v>
      </c>
      <c r="O100" s="46"/>
      <c r="P100" s="33">
        <v>0</v>
      </c>
      <c r="Q100" s="78">
        <v>0</v>
      </c>
      <c r="R100" s="75">
        <f t="shared" si="12"/>
        <v>0</v>
      </c>
      <c r="T100" s="104">
        <v>0</v>
      </c>
      <c r="U100" s="104">
        <v>0</v>
      </c>
      <c r="V100" s="103">
        <f t="shared" si="13"/>
        <v>0</v>
      </c>
      <c r="W100" s="103"/>
      <c r="X100" s="104">
        <v>0</v>
      </c>
      <c r="Y100" s="103"/>
      <c r="Z100" s="103">
        <f t="shared" si="14"/>
        <v>0</v>
      </c>
      <c r="AA100" s="103"/>
      <c r="AB100" s="103"/>
      <c r="AC100" s="103"/>
      <c r="AD100" s="103"/>
      <c r="AE100" s="103"/>
      <c r="AF100" s="103"/>
      <c r="AG100" s="103"/>
      <c r="AH100" s="103"/>
      <c r="AI100" s="103"/>
    </row>
    <row r="101" spans="1:35" ht="17.5">
      <c r="A101" s="146">
        <f t="shared" si="15"/>
        <v>42977</v>
      </c>
      <c r="B101" s="147">
        <v>614</v>
      </c>
      <c r="C101" s="147">
        <v>83.3</v>
      </c>
      <c r="D101" s="148">
        <f t="shared" si="9"/>
        <v>82.74</v>
      </c>
      <c r="E101" s="148">
        <v>35</v>
      </c>
      <c r="F101" s="197">
        <f t="shared" si="10"/>
        <v>99.98791540785497</v>
      </c>
      <c r="G101" s="149">
        <v>1462</v>
      </c>
      <c r="H101" s="149">
        <v>0</v>
      </c>
      <c r="I101" s="149" t="s">
        <v>50</v>
      </c>
      <c r="J101" s="149" t="s">
        <v>50</v>
      </c>
      <c r="K101" s="149" t="s">
        <v>51</v>
      </c>
      <c r="L101" s="149" t="s">
        <v>51</v>
      </c>
      <c r="M101" s="148">
        <f t="shared" si="11"/>
        <v>1462</v>
      </c>
      <c r="N101" s="150">
        <f t="shared" si="16"/>
        <v>3.58</v>
      </c>
      <c r="O101" s="46"/>
      <c r="P101" s="33">
        <v>0</v>
      </c>
      <c r="Q101" s="78">
        <v>0</v>
      </c>
      <c r="R101" s="75">
        <f t="shared" si="12"/>
        <v>0</v>
      </c>
      <c r="T101" s="104">
        <v>0</v>
      </c>
      <c r="U101" s="104">
        <v>0</v>
      </c>
      <c r="V101" s="103">
        <f t="shared" si="13"/>
        <v>0</v>
      </c>
      <c r="W101" s="103"/>
      <c r="X101" s="104">
        <v>0</v>
      </c>
      <c r="Y101" s="103"/>
      <c r="Z101" s="103">
        <f t="shared" si="14"/>
        <v>0</v>
      </c>
      <c r="AA101" s="103"/>
      <c r="AB101" s="103"/>
      <c r="AC101" s="103"/>
      <c r="AD101" s="103"/>
      <c r="AE101" s="103"/>
      <c r="AF101" s="103"/>
      <c r="AG101" s="103"/>
      <c r="AH101" s="103"/>
      <c r="AI101" s="103"/>
    </row>
    <row r="102" spans="1:35" ht="17.5">
      <c r="A102" s="146">
        <f t="shared" si="15"/>
        <v>42978</v>
      </c>
      <c r="B102" s="147">
        <v>614</v>
      </c>
      <c r="C102" s="147">
        <v>83.3</v>
      </c>
      <c r="D102" s="148">
        <f t="shared" si="9"/>
        <v>82.74</v>
      </c>
      <c r="E102" s="148">
        <v>13</v>
      </c>
      <c r="F102" s="197">
        <f t="shared" si="10"/>
        <v>99.98791540785497</v>
      </c>
      <c r="G102" s="149">
        <v>1196</v>
      </c>
      <c r="H102" s="149">
        <v>0</v>
      </c>
      <c r="I102" s="149" t="s">
        <v>50</v>
      </c>
      <c r="J102" s="149" t="s">
        <v>50</v>
      </c>
      <c r="K102" s="149" t="s">
        <v>51</v>
      </c>
      <c r="L102" s="149" t="s">
        <v>51</v>
      </c>
      <c r="M102" s="148">
        <f t="shared" si="11"/>
        <v>1196</v>
      </c>
      <c r="N102" s="150">
        <f t="shared" si="16"/>
        <v>2.93</v>
      </c>
      <c r="O102" s="46"/>
      <c r="P102" s="33">
        <v>0</v>
      </c>
      <c r="Q102" s="78">
        <v>0</v>
      </c>
      <c r="R102" s="75">
        <f t="shared" si="12"/>
        <v>0</v>
      </c>
      <c r="T102" s="104">
        <v>0</v>
      </c>
      <c r="U102" s="104">
        <v>0</v>
      </c>
      <c r="V102" s="103">
        <f t="shared" si="13"/>
        <v>0</v>
      </c>
      <c r="W102" s="103"/>
      <c r="X102" s="104">
        <v>0</v>
      </c>
      <c r="Y102" s="103"/>
      <c r="Z102" s="103">
        <f t="shared" si="14"/>
        <v>0</v>
      </c>
      <c r="AA102" s="103"/>
      <c r="AB102" s="103"/>
      <c r="AC102" s="103"/>
      <c r="AD102" s="103"/>
      <c r="AE102" s="103"/>
      <c r="AF102" s="103"/>
      <c r="AG102" s="103"/>
      <c r="AH102" s="103"/>
      <c r="AI102" s="103"/>
    </row>
    <row r="103" spans="1:35" ht="17.5">
      <c r="A103" s="146">
        <f t="shared" si="15"/>
        <v>42979</v>
      </c>
      <c r="B103" s="147">
        <v>614</v>
      </c>
      <c r="C103" s="147">
        <v>83.3</v>
      </c>
      <c r="D103" s="148">
        <f t="shared" si="9"/>
        <v>82.74</v>
      </c>
      <c r="E103" s="148">
        <v>0</v>
      </c>
      <c r="F103" s="197">
        <f t="shared" si="10"/>
        <v>99.98791540785497</v>
      </c>
      <c r="G103" s="149">
        <v>516</v>
      </c>
      <c r="H103" s="149">
        <v>0</v>
      </c>
      <c r="I103" s="149" t="s">
        <v>50</v>
      </c>
      <c r="J103" s="149" t="s">
        <v>50</v>
      </c>
      <c r="K103" s="149" t="s">
        <v>51</v>
      </c>
      <c r="L103" s="149" t="s">
        <v>51</v>
      </c>
      <c r="M103" s="148">
        <f t="shared" si="11"/>
        <v>516</v>
      </c>
      <c r="N103" s="150">
        <f t="shared" si="16"/>
        <v>1.26</v>
      </c>
      <c r="O103" s="46"/>
      <c r="P103" s="33">
        <v>0</v>
      </c>
      <c r="Q103" s="78">
        <v>0</v>
      </c>
      <c r="R103" s="75">
        <f t="shared" si="12"/>
        <v>0</v>
      </c>
      <c r="T103" s="104">
        <v>0</v>
      </c>
      <c r="U103" s="104">
        <v>0</v>
      </c>
      <c r="V103" s="103">
        <f t="shared" si="13"/>
        <v>0</v>
      </c>
      <c r="W103" s="103"/>
      <c r="X103" s="104">
        <v>0</v>
      </c>
      <c r="Y103" s="103"/>
      <c r="Z103" s="103">
        <f t="shared" si="14"/>
        <v>0</v>
      </c>
      <c r="AA103" s="103"/>
      <c r="AB103" s="103"/>
      <c r="AC103" s="103"/>
      <c r="AD103" s="103"/>
      <c r="AE103" s="103"/>
      <c r="AF103" s="103"/>
      <c r="AG103" s="103"/>
      <c r="AH103" s="103"/>
      <c r="AI103" s="103"/>
    </row>
    <row r="104" spans="1:35" ht="17.5">
      <c r="A104" s="146">
        <f t="shared" si="15"/>
        <v>42980</v>
      </c>
      <c r="B104" s="147">
        <v>614</v>
      </c>
      <c r="C104" s="147">
        <v>83.3</v>
      </c>
      <c r="D104" s="148">
        <f t="shared" si="9"/>
        <v>82.74</v>
      </c>
      <c r="E104" s="148">
        <v>0</v>
      </c>
      <c r="F104" s="197">
        <f t="shared" si="10"/>
        <v>99.98791540785497</v>
      </c>
      <c r="G104" s="149">
        <v>335</v>
      </c>
      <c r="H104" s="149">
        <v>0</v>
      </c>
      <c r="I104" s="149" t="s">
        <v>50</v>
      </c>
      <c r="J104" s="149" t="s">
        <v>50</v>
      </c>
      <c r="K104" s="149" t="s">
        <v>51</v>
      </c>
      <c r="L104" s="149" t="s">
        <v>51</v>
      </c>
      <c r="M104" s="148">
        <f t="shared" si="11"/>
        <v>335</v>
      </c>
      <c r="N104" s="150">
        <f t="shared" si="16"/>
        <v>0.82</v>
      </c>
      <c r="O104" s="46"/>
      <c r="P104" s="33">
        <v>0</v>
      </c>
      <c r="Q104" s="78">
        <v>0</v>
      </c>
      <c r="R104" s="75">
        <f t="shared" si="12"/>
        <v>0</v>
      </c>
      <c r="T104" s="104">
        <v>0</v>
      </c>
      <c r="U104" s="104">
        <v>0</v>
      </c>
      <c r="V104" s="103">
        <f t="shared" si="13"/>
        <v>0</v>
      </c>
      <c r="W104" s="103"/>
      <c r="X104" s="104">
        <v>0</v>
      </c>
      <c r="Y104" s="103"/>
      <c r="Z104" s="103">
        <f t="shared" si="14"/>
        <v>0</v>
      </c>
      <c r="AA104" s="103"/>
      <c r="AB104" s="103"/>
      <c r="AC104" s="103"/>
      <c r="AD104" s="103"/>
      <c r="AE104" s="103"/>
      <c r="AF104" s="103"/>
      <c r="AG104" s="103"/>
      <c r="AH104" s="103"/>
      <c r="AI104" s="103"/>
    </row>
    <row r="105" spans="1:35" ht="17.5">
      <c r="A105" s="146">
        <f t="shared" si="15"/>
        <v>42981</v>
      </c>
      <c r="B105" s="147">
        <v>614</v>
      </c>
      <c r="C105" s="147">
        <v>83.3</v>
      </c>
      <c r="D105" s="148">
        <f t="shared" si="9"/>
        <v>82.74</v>
      </c>
      <c r="E105" s="148">
        <v>0</v>
      </c>
      <c r="F105" s="197">
        <f t="shared" si="10"/>
        <v>99.98791540785497</v>
      </c>
      <c r="G105" s="149">
        <v>183</v>
      </c>
      <c r="H105" s="149">
        <v>0</v>
      </c>
      <c r="I105" s="149" t="s">
        <v>50</v>
      </c>
      <c r="J105" s="149" t="s">
        <v>50</v>
      </c>
      <c r="K105" s="149" t="s">
        <v>51</v>
      </c>
      <c r="L105" s="149" t="s">
        <v>51</v>
      </c>
      <c r="M105" s="148">
        <f t="shared" si="11"/>
        <v>183</v>
      </c>
      <c r="N105" s="150">
        <f t="shared" si="16"/>
        <v>0.45</v>
      </c>
      <c r="O105" s="46"/>
      <c r="P105" s="33">
        <v>0</v>
      </c>
      <c r="Q105" s="78">
        <v>0</v>
      </c>
      <c r="R105" s="75">
        <f t="shared" si="12"/>
        <v>0</v>
      </c>
      <c r="T105" s="104">
        <v>0</v>
      </c>
      <c r="U105" s="104">
        <v>0</v>
      </c>
      <c r="V105" s="103">
        <f t="shared" si="13"/>
        <v>0</v>
      </c>
      <c r="W105" s="103"/>
      <c r="X105" s="104">
        <v>0</v>
      </c>
      <c r="Y105" s="103"/>
      <c r="Z105" s="103">
        <f t="shared" si="14"/>
        <v>0</v>
      </c>
      <c r="AA105" s="103"/>
      <c r="AB105" s="103"/>
      <c r="AC105" s="103"/>
      <c r="AD105" s="103"/>
      <c r="AE105" s="103"/>
      <c r="AF105" s="103"/>
      <c r="AG105" s="103"/>
      <c r="AH105" s="103"/>
      <c r="AI105" s="103"/>
    </row>
    <row r="106" spans="1:35" ht="17.5">
      <c r="A106" s="146">
        <f t="shared" si="15"/>
        <v>42982</v>
      </c>
      <c r="B106" s="147">
        <v>614</v>
      </c>
      <c r="C106" s="147">
        <v>83.3</v>
      </c>
      <c r="D106" s="148">
        <f t="shared" si="9"/>
        <v>82.74</v>
      </c>
      <c r="E106" s="148">
        <v>2</v>
      </c>
      <c r="F106" s="197">
        <f t="shared" si="10"/>
        <v>99.98791540785497</v>
      </c>
      <c r="G106" s="149">
        <v>183</v>
      </c>
      <c r="H106" s="149">
        <v>0</v>
      </c>
      <c r="I106" s="149" t="s">
        <v>50</v>
      </c>
      <c r="J106" s="149" t="s">
        <v>50</v>
      </c>
      <c r="K106" s="149" t="s">
        <v>51</v>
      </c>
      <c r="L106" s="149" t="s">
        <v>51</v>
      </c>
      <c r="M106" s="148">
        <f t="shared" si="11"/>
        <v>183</v>
      </c>
      <c r="N106" s="150">
        <f t="shared" si="16"/>
        <v>0.45</v>
      </c>
      <c r="O106" s="46"/>
      <c r="P106" s="33">
        <v>0</v>
      </c>
      <c r="Q106" s="78">
        <v>0</v>
      </c>
      <c r="R106" s="75">
        <f t="shared" si="12"/>
        <v>0</v>
      </c>
      <c r="T106" s="104">
        <v>0</v>
      </c>
      <c r="U106" s="104">
        <v>0</v>
      </c>
      <c r="V106" s="103">
        <f t="shared" si="13"/>
        <v>0</v>
      </c>
      <c r="W106" s="103"/>
      <c r="X106" s="104">
        <v>0</v>
      </c>
      <c r="Y106" s="103"/>
      <c r="Z106" s="103">
        <f t="shared" si="14"/>
        <v>0</v>
      </c>
      <c r="AA106" s="103"/>
      <c r="AB106" s="103"/>
      <c r="AC106" s="103"/>
      <c r="AD106" s="103"/>
      <c r="AE106" s="103"/>
      <c r="AF106" s="103"/>
      <c r="AG106" s="103"/>
      <c r="AH106" s="103"/>
      <c r="AI106" s="103"/>
    </row>
    <row r="107" spans="1:35" ht="17.5">
      <c r="A107" s="146">
        <f t="shared" si="15"/>
        <v>42983</v>
      </c>
      <c r="B107" s="147">
        <v>614</v>
      </c>
      <c r="C107" s="147">
        <v>83.3</v>
      </c>
      <c r="D107" s="148">
        <f t="shared" si="9"/>
        <v>82.74</v>
      </c>
      <c r="E107" s="148">
        <v>0</v>
      </c>
      <c r="F107" s="197">
        <f t="shared" si="10"/>
        <v>99.98791540785497</v>
      </c>
      <c r="G107" s="149">
        <v>183</v>
      </c>
      <c r="H107" s="149">
        <v>0</v>
      </c>
      <c r="I107" s="149" t="s">
        <v>50</v>
      </c>
      <c r="J107" s="149" t="s">
        <v>50</v>
      </c>
      <c r="K107" s="149" t="s">
        <v>51</v>
      </c>
      <c r="L107" s="149" t="s">
        <v>51</v>
      </c>
      <c r="M107" s="148">
        <f t="shared" si="11"/>
        <v>183</v>
      </c>
      <c r="N107" s="150">
        <f t="shared" si="16"/>
        <v>0.45</v>
      </c>
      <c r="O107" s="46"/>
      <c r="P107" s="33">
        <v>0</v>
      </c>
      <c r="Q107" s="78">
        <v>0</v>
      </c>
      <c r="R107" s="75">
        <f t="shared" si="12"/>
        <v>0</v>
      </c>
      <c r="T107" s="104">
        <v>0</v>
      </c>
      <c r="U107" s="104">
        <v>0</v>
      </c>
      <c r="V107" s="103">
        <f t="shared" si="13"/>
        <v>0</v>
      </c>
      <c r="W107" s="103"/>
      <c r="X107" s="104">
        <v>0</v>
      </c>
      <c r="Y107" s="103"/>
      <c r="Z107" s="103">
        <f t="shared" si="14"/>
        <v>0</v>
      </c>
      <c r="AA107" s="103"/>
      <c r="AB107" s="103"/>
      <c r="AC107" s="103"/>
      <c r="AD107" s="103"/>
      <c r="AE107" s="103"/>
      <c r="AF107" s="103"/>
      <c r="AG107" s="103"/>
      <c r="AH107" s="103"/>
      <c r="AI107" s="103"/>
    </row>
    <row r="108" spans="1:35" ht="17.5">
      <c r="A108" s="146">
        <f t="shared" si="15"/>
        <v>42984</v>
      </c>
      <c r="B108" s="147">
        <v>614</v>
      </c>
      <c r="C108" s="147">
        <v>83.3</v>
      </c>
      <c r="D108" s="148">
        <f t="shared" si="9"/>
        <v>82.74</v>
      </c>
      <c r="E108" s="148">
        <v>0</v>
      </c>
      <c r="F108" s="197">
        <f t="shared" si="10"/>
        <v>99.98791540785497</v>
      </c>
      <c r="G108" s="149">
        <v>183</v>
      </c>
      <c r="H108" s="149">
        <v>0</v>
      </c>
      <c r="I108" s="149" t="s">
        <v>50</v>
      </c>
      <c r="J108" s="149" t="s">
        <v>50</v>
      </c>
      <c r="K108" s="149" t="s">
        <v>51</v>
      </c>
      <c r="L108" s="149" t="s">
        <v>51</v>
      </c>
      <c r="M108" s="148">
        <f t="shared" si="11"/>
        <v>183</v>
      </c>
      <c r="N108" s="150">
        <f t="shared" si="16"/>
        <v>0.45</v>
      </c>
      <c r="O108" s="46"/>
      <c r="P108" s="33">
        <v>0</v>
      </c>
      <c r="Q108" s="78">
        <v>0</v>
      </c>
      <c r="R108" s="75">
        <f t="shared" si="12"/>
        <v>0</v>
      </c>
      <c r="T108" s="104">
        <v>0</v>
      </c>
      <c r="U108" s="104">
        <v>0</v>
      </c>
      <c r="V108" s="103">
        <f t="shared" si="13"/>
        <v>0</v>
      </c>
      <c r="W108" s="103"/>
      <c r="X108" s="104">
        <v>0</v>
      </c>
      <c r="Y108" s="103"/>
      <c r="Z108" s="103">
        <f t="shared" si="14"/>
        <v>0</v>
      </c>
      <c r="AA108" s="103"/>
      <c r="AB108" s="103"/>
      <c r="AC108" s="103"/>
      <c r="AD108" s="103"/>
      <c r="AE108" s="103"/>
      <c r="AF108" s="103"/>
      <c r="AG108" s="103"/>
      <c r="AH108" s="103"/>
      <c r="AI108" s="103"/>
    </row>
    <row r="109" spans="1:35" ht="17.5">
      <c r="A109" s="146">
        <f t="shared" si="15"/>
        <v>42985</v>
      </c>
      <c r="B109" s="147">
        <v>614</v>
      </c>
      <c r="C109" s="147">
        <v>83.3</v>
      </c>
      <c r="D109" s="148">
        <f t="shared" si="9"/>
        <v>82.74</v>
      </c>
      <c r="E109" s="148">
        <v>0</v>
      </c>
      <c r="F109" s="197">
        <f t="shared" si="10"/>
        <v>99.98791540785497</v>
      </c>
      <c r="G109" s="149">
        <v>65</v>
      </c>
      <c r="H109" s="149">
        <v>0</v>
      </c>
      <c r="I109" s="149" t="s">
        <v>50</v>
      </c>
      <c r="J109" s="149" t="s">
        <v>50</v>
      </c>
      <c r="K109" s="149" t="s">
        <v>51</v>
      </c>
      <c r="L109" s="149" t="s">
        <v>51</v>
      </c>
      <c r="M109" s="148">
        <f t="shared" si="11"/>
        <v>65</v>
      </c>
      <c r="N109" s="150">
        <f t="shared" si="16"/>
        <v>0.16</v>
      </c>
      <c r="O109" s="46"/>
      <c r="P109" s="33">
        <v>0</v>
      </c>
      <c r="Q109" s="78">
        <v>0</v>
      </c>
      <c r="R109" s="75">
        <f t="shared" si="12"/>
        <v>0</v>
      </c>
      <c r="T109" s="104">
        <v>0</v>
      </c>
      <c r="U109" s="104">
        <v>0</v>
      </c>
      <c r="V109" s="103">
        <f t="shared" si="13"/>
        <v>0</v>
      </c>
      <c r="W109" s="103"/>
      <c r="X109" s="104">
        <v>0</v>
      </c>
      <c r="Y109" s="103"/>
      <c r="Z109" s="103">
        <f t="shared" si="14"/>
        <v>0</v>
      </c>
      <c r="AA109" s="103"/>
      <c r="AB109" s="103"/>
      <c r="AC109" s="103"/>
      <c r="AD109" s="103"/>
      <c r="AE109" s="103"/>
      <c r="AF109" s="103"/>
      <c r="AG109" s="103"/>
      <c r="AH109" s="103"/>
      <c r="AI109" s="103"/>
    </row>
    <row r="110" spans="1:35" ht="17.5">
      <c r="A110" s="146">
        <f t="shared" si="15"/>
        <v>42986</v>
      </c>
      <c r="B110" s="147">
        <v>614</v>
      </c>
      <c r="C110" s="147">
        <v>83.3</v>
      </c>
      <c r="D110" s="148">
        <f t="shared" si="9"/>
        <v>82.74</v>
      </c>
      <c r="E110" s="148">
        <v>5</v>
      </c>
      <c r="F110" s="197">
        <f t="shared" si="10"/>
        <v>99.98791540785497</v>
      </c>
      <c r="G110" s="149">
        <v>65</v>
      </c>
      <c r="H110" s="149">
        <v>0</v>
      </c>
      <c r="I110" s="149" t="s">
        <v>50</v>
      </c>
      <c r="J110" s="149" t="s">
        <v>50</v>
      </c>
      <c r="K110" s="149" t="s">
        <v>51</v>
      </c>
      <c r="L110" s="149" t="s">
        <v>51</v>
      </c>
      <c r="M110" s="148">
        <f t="shared" si="11"/>
        <v>65</v>
      </c>
      <c r="N110" s="150">
        <f t="shared" si="16"/>
        <v>0.16</v>
      </c>
      <c r="O110" s="46"/>
      <c r="P110" s="33">
        <v>0</v>
      </c>
      <c r="Q110" s="78">
        <v>0</v>
      </c>
      <c r="R110" s="75">
        <f t="shared" si="12"/>
        <v>0</v>
      </c>
      <c r="T110" s="104">
        <v>0</v>
      </c>
      <c r="U110" s="104">
        <v>0</v>
      </c>
      <c r="V110" s="103">
        <f t="shared" si="13"/>
        <v>0</v>
      </c>
      <c r="W110" s="103"/>
      <c r="X110" s="104">
        <v>0</v>
      </c>
      <c r="Y110" s="103"/>
      <c r="Z110" s="103">
        <f t="shared" si="14"/>
        <v>0</v>
      </c>
      <c r="AA110" s="103"/>
      <c r="AB110" s="103"/>
      <c r="AC110" s="103"/>
      <c r="AD110" s="103"/>
      <c r="AE110" s="103"/>
      <c r="AF110" s="103"/>
      <c r="AG110" s="103"/>
      <c r="AH110" s="103"/>
      <c r="AI110" s="103"/>
    </row>
    <row r="111" spans="1:35" ht="17.5">
      <c r="A111" s="146">
        <f t="shared" si="15"/>
        <v>42987</v>
      </c>
      <c r="B111" s="147">
        <v>614</v>
      </c>
      <c r="C111" s="147">
        <v>83.3</v>
      </c>
      <c r="D111" s="148">
        <f t="shared" si="9"/>
        <v>82.74</v>
      </c>
      <c r="E111" s="148">
        <v>7</v>
      </c>
      <c r="F111" s="197">
        <f t="shared" si="10"/>
        <v>99.98791540785497</v>
      </c>
      <c r="G111" s="149">
        <v>65</v>
      </c>
      <c r="H111" s="149">
        <v>0</v>
      </c>
      <c r="I111" s="149" t="s">
        <v>50</v>
      </c>
      <c r="J111" s="149" t="s">
        <v>50</v>
      </c>
      <c r="K111" s="149" t="s">
        <v>51</v>
      </c>
      <c r="L111" s="149" t="s">
        <v>51</v>
      </c>
      <c r="M111" s="148">
        <f t="shared" si="11"/>
        <v>65</v>
      </c>
      <c r="N111" s="150">
        <f t="shared" si="16"/>
        <v>0.16</v>
      </c>
      <c r="O111" s="46"/>
      <c r="P111" s="33">
        <v>0</v>
      </c>
      <c r="Q111" s="78">
        <v>0</v>
      </c>
      <c r="R111" s="75">
        <f t="shared" si="12"/>
        <v>0</v>
      </c>
      <c r="T111" s="104">
        <v>0</v>
      </c>
      <c r="U111" s="104">
        <v>0</v>
      </c>
      <c r="V111" s="103">
        <f t="shared" si="13"/>
        <v>0</v>
      </c>
      <c r="W111" s="103"/>
      <c r="X111" s="104">
        <v>0</v>
      </c>
      <c r="Y111" s="103"/>
      <c r="Z111" s="103">
        <f t="shared" si="14"/>
        <v>0</v>
      </c>
      <c r="AA111" s="103"/>
      <c r="AB111" s="103"/>
      <c r="AC111" s="103"/>
      <c r="AD111" s="103"/>
      <c r="AE111" s="103"/>
      <c r="AF111" s="103"/>
      <c r="AG111" s="103"/>
      <c r="AH111" s="103"/>
      <c r="AI111" s="103"/>
    </row>
    <row r="112" spans="1:35" ht="17.5">
      <c r="A112" s="146">
        <f t="shared" si="15"/>
        <v>42988</v>
      </c>
      <c r="B112" s="147">
        <v>614</v>
      </c>
      <c r="C112" s="147">
        <v>83.3</v>
      </c>
      <c r="D112" s="148">
        <f t="shared" si="9"/>
        <v>82.74</v>
      </c>
      <c r="E112" s="148">
        <v>0</v>
      </c>
      <c r="F112" s="197">
        <f t="shared" si="10"/>
        <v>99.98791540785497</v>
      </c>
      <c r="G112" s="149">
        <v>65</v>
      </c>
      <c r="H112" s="149">
        <v>0</v>
      </c>
      <c r="I112" s="149" t="s">
        <v>50</v>
      </c>
      <c r="J112" s="149" t="s">
        <v>50</v>
      </c>
      <c r="K112" s="149" t="s">
        <v>51</v>
      </c>
      <c r="L112" s="149" t="s">
        <v>51</v>
      </c>
      <c r="M112" s="148">
        <f t="shared" si="11"/>
        <v>65</v>
      </c>
      <c r="N112" s="150">
        <f t="shared" si="16"/>
        <v>0.16</v>
      </c>
      <c r="O112" s="46"/>
      <c r="P112" s="33">
        <v>0</v>
      </c>
      <c r="Q112" s="78">
        <v>0</v>
      </c>
      <c r="R112" s="75">
        <f t="shared" si="12"/>
        <v>0</v>
      </c>
      <c r="T112" s="104">
        <v>0</v>
      </c>
      <c r="U112" s="104">
        <v>0</v>
      </c>
      <c r="V112" s="103">
        <f t="shared" si="13"/>
        <v>0</v>
      </c>
      <c r="W112" s="103"/>
      <c r="X112" s="104">
        <v>0</v>
      </c>
      <c r="Y112" s="103"/>
      <c r="Z112" s="103">
        <f t="shared" si="14"/>
        <v>0</v>
      </c>
      <c r="AA112" s="103"/>
      <c r="AB112" s="103"/>
      <c r="AC112" s="103"/>
      <c r="AD112" s="103"/>
      <c r="AE112" s="103"/>
      <c r="AF112" s="103"/>
      <c r="AG112" s="103"/>
      <c r="AH112" s="103"/>
      <c r="AI112" s="103"/>
    </row>
    <row r="113" spans="1:35" ht="17.5">
      <c r="A113" s="146">
        <f t="shared" si="15"/>
        <v>42989</v>
      </c>
      <c r="B113" s="147">
        <v>614</v>
      </c>
      <c r="C113" s="147">
        <v>83.3</v>
      </c>
      <c r="D113" s="148">
        <f t="shared" si="9"/>
        <v>82.74</v>
      </c>
      <c r="E113" s="148">
        <v>0</v>
      </c>
      <c r="F113" s="197">
        <f t="shared" si="10"/>
        <v>99.98791540785497</v>
      </c>
      <c r="G113" s="149">
        <v>65</v>
      </c>
      <c r="H113" s="149">
        <v>0</v>
      </c>
      <c r="I113" s="149" t="s">
        <v>50</v>
      </c>
      <c r="J113" s="149" t="s">
        <v>50</v>
      </c>
      <c r="K113" s="149" t="s">
        <v>51</v>
      </c>
      <c r="L113" s="149" t="s">
        <v>51</v>
      </c>
      <c r="M113" s="148">
        <f t="shared" si="11"/>
        <v>65</v>
      </c>
      <c r="N113" s="150">
        <f t="shared" si="16"/>
        <v>0.16</v>
      </c>
      <c r="O113" s="46"/>
      <c r="P113" s="33">
        <v>0</v>
      </c>
      <c r="Q113" s="78">
        <v>0</v>
      </c>
      <c r="R113" s="75">
        <f t="shared" si="12"/>
        <v>0</v>
      </c>
      <c r="T113" s="104">
        <v>0</v>
      </c>
      <c r="U113" s="104">
        <v>0</v>
      </c>
      <c r="V113" s="103">
        <f t="shared" si="13"/>
        <v>0</v>
      </c>
      <c r="W113" s="103"/>
      <c r="X113" s="104">
        <v>0</v>
      </c>
      <c r="Y113" s="103"/>
      <c r="Z113" s="103">
        <f t="shared" si="14"/>
        <v>0</v>
      </c>
      <c r="AA113" s="103"/>
      <c r="AB113" s="103"/>
      <c r="AC113" s="103"/>
      <c r="AD113" s="103"/>
      <c r="AE113" s="103"/>
      <c r="AF113" s="103"/>
      <c r="AG113" s="103"/>
      <c r="AH113" s="103"/>
      <c r="AI113" s="103"/>
    </row>
    <row r="114" spans="1:35" ht="17.5">
      <c r="A114" s="146">
        <f t="shared" si="15"/>
        <v>42990</v>
      </c>
      <c r="B114" s="147">
        <v>614</v>
      </c>
      <c r="C114" s="147">
        <v>83.3</v>
      </c>
      <c r="D114" s="148">
        <f t="shared" si="9"/>
        <v>82.74</v>
      </c>
      <c r="E114" s="148">
        <v>0</v>
      </c>
      <c r="F114" s="197">
        <f t="shared" si="10"/>
        <v>99.98791540785497</v>
      </c>
      <c r="G114" s="149">
        <v>65</v>
      </c>
      <c r="H114" s="149">
        <v>0</v>
      </c>
      <c r="I114" s="149" t="s">
        <v>50</v>
      </c>
      <c r="J114" s="149" t="s">
        <v>50</v>
      </c>
      <c r="K114" s="149" t="s">
        <v>51</v>
      </c>
      <c r="L114" s="149" t="s">
        <v>51</v>
      </c>
      <c r="M114" s="148">
        <f t="shared" si="11"/>
        <v>65</v>
      </c>
      <c r="N114" s="150">
        <f t="shared" si="16"/>
        <v>0.16</v>
      </c>
      <c r="O114" s="46"/>
      <c r="P114" s="33">
        <v>0</v>
      </c>
      <c r="Q114" s="78">
        <v>0</v>
      </c>
      <c r="R114" s="75">
        <f t="shared" si="12"/>
        <v>0</v>
      </c>
      <c r="T114" s="104">
        <v>0</v>
      </c>
      <c r="U114" s="104">
        <v>0</v>
      </c>
      <c r="V114" s="103">
        <f t="shared" si="13"/>
        <v>0</v>
      </c>
      <c r="W114" s="103"/>
      <c r="X114" s="104">
        <v>0</v>
      </c>
      <c r="Y114" s="103"/>
      <c r="Z114" s="103">
        <f t="shared" si="14"/>
        <v>0</v>
      </c>
      <c r="AA114" s="103"/>
      <c r="AB114" s="103"/>
      <c r="AC114" s="103"/>
      <c r="AD114" s="103"/>
      <c r="AE114" s="103"/>
      <c r="AF114" s="103"/>
      <c r="AG114" s="103"/>
      <c r="AH114" s="103"/>
      <c r="AI114" s="103"/>
    </row>
    <row r="115" spans="1:35" ht="17.5">
      <c r="A115" s="146">
        <f t="shared" si="15"/>
        <v>42991</v>
      </c>
      <c r="B115" s="147">
        <v>614</v>
      </c>
      <c r="C115" s="147">
        <v>83.3</v>
      </c>
      <c r="D115" s="148">
        <f t="shared" si="9"/>
        <v>82.74</v>
      </c>
      <c r="E115" s="148">
        <v>18</v>
      </c>
      <c r="F115" s="197">
        <f t="shared" si="10"/>
        <v>99.98791540785497</v>
      </c>
      <c r="G115" s="149">
        <v>65</v>
      </c>
      <c r="H115" s="149">
        <v>0</v>
      </c>
      <c r="I115" s="149" t="s">
        <v>50</v>
      </c>
      <c r="J115" s="149" t="s">
        <v>50</v>
      </c>
      <c r="K115" s="149" t="s">
        <v>51</v>
      </c>
      <c r="L115" s="149" t="s">
        <v>51</v>
      </c>
      <c r="M115" s="148">
        <f t="shared" si="11"/>
        <v>65</v>
      </c>
      <c r="N115" s="150">
        <f t="shared" si="16"/>
        <v>0.16</v>
      </c>
      <c r="O115" s="46"/>
      <c r="P115" s="33">
        <v>0</v>
      </c>
      <c r="Q115" s="78">
        <v>0</v>
      </c>
      <c r="R115" s="75">
        <f t="shared" si="12"/>
        <v>0</v>
      </c>
      <c r="T115" s="104">
        <v>0</v>
      </c>
      <c r="U115" s="104">
        <v>0</v>
      </c>
      <c r="V115" s="103">
        <f t="shared" si="13"/>
        <v>0</v>
      </c>
      <c r="W115" s="103"/>
      <c r="X115" s="104">
        <v>0</v>
      </c>
      <c r="Y115" s="103"/>
      <c r="Z115" s="103">
        <f t="shared" si="14"/>
        <v>0</v>
      </c>
      <c r="AA115" s="103"/>
      <c r="AB115" s="103"/>
      <c r="AC115" s="103"/>
      <c r="AD115" s="103"/>
      <c r="AE115" s="103"/>
      <c r="AF115" s="103"/>
      <c r="AG115" s="103"/>
      <c r="AH115" s="103"/>
      <c r="AI115" s="103"/>
    </row>
    <row r="116" spans="1:35" ht="17.5">
      <c r="A116" s="146">
        <f t="shared" si="15"/>
        <v>42992</v>
      </c>
      <c r="B116" s="147">
        <v>614</v>
      </c>
      <c r="C116" s="147">
        <v>83.3</v>
      </c>
      <c r="D116" s="148">
        <f t="shared" si="9"/>
        <v>82.74</v>
      </c>
      <c r="E116" s="148">
        <v>17</v>
      </c>
      <c r="F116" s="197">
        <f t="shared" si="10"/>
        <v>99.98791540785497</v>
      </c>
      <c r="G116" s="149">
        <v>183</v>
      </c>
      <c r="H116" s="149">
        <v>0</v>
      </c>
      <c r="I116" s="149" t="s">
        <v>50</v>
      </c>
      <c r="J116" s="149" t="s">
        <v>50</v>
      </c>
      <c r="K116" s="149" t="s">
        <v>51</v>
      </c>
      <c r="L116" s="149" t="s">
        <v>51</v>
      </c>
      <c r="M116" s="148">
        <f t="shared" si="11"/>
        <v>183</v>
      </c>
      <c r="N116" s="150">
        <f t="shared" si="16"/>
        <v>0.45</v>
      </c>
      <c r="O116" s="46"/>
      <c r="P116" s="33">
        <v>0</v>
      </c>
      <c r="Q116" s="78">
        <v>0</v>
      </c>
      <c r="R116" s="75">
        <f t="shared" si="12"/>
        <v>0</v>
      </c>
      <c r="T116" s="104">
        <v>0</v>
      </c>
      <c r="U116" s="104">
        <v>0</v>
      </c>
      <c r="V116" s="103">
        <f t="shared" si="13"/>
        <v>0</v>
      </c>
      <c r="W116" s="103"/>
      <c r="X116" s="104">
        <v>0</v>
      </c>
      <c r="Y116" s="103"/>
      <c r="Z116" s="103">
        <f t="shared" si="14"/>
        <v>0</v>
      </c>
      <c r="AA116" s="103"/>
      <c r="AB116" s="103"/>
      <c r="AC116" s="103"/>
      <c r="AD116" s="103"/>
      <c r="AE116" s="103"/>
      <c r="AF116" s="103"/>
      <c r="AG116" s="103"/>
      <c r="AH116" s="103"/>
      <c r="AI116" s="103"/>
    </row>
    <row r="117" spans="1:35" ht="17.5">
      <c r="A117" s="146">
        <f t="shared" si="15"/>
        <v>42993</v>
      </c>
      <c r="B117" s="147">
        <v>614</v>
      </c>
      <c r="C117" s="147">
        <v>83.3</v>
      </c>
      <c r="D117" s="148">
        <f t="shared" si="9"/>
        <v>82.74</v>
      </c>
      <c r="E117" s="148">
        <v>3</v>
      </c>
      <c r="F117" s="197">
        <f t="shared" si="10"/>
        <v>99.98791540785497</v>
      </c>
      <c r="G117" s="149">
        <v>183</v>
      </c>
      <c r="H117" s="149">
        <v>0</v>
      </c>
      <c r="I117" s="149" t="s">
        <v>50</v>
      </c>
      <c r="J117" s="149" t="s">
        <v>50</v>
      </c>
      <c r="K117" s="149" t="s">
        <v>51</v>
      </c>
      <c r="L117" s="149" t="s">
        <v>51</v>
      </c>
      <c r="M117" s="148">
        <f t="shared" si="11"/>
        <v>183</v>
      </c>
      <c r="N117" s="150">
        <f t="shared" si="16"/>
        <v>0.45</v>
      </c>
      <c r="O117" s="46"/>
      <c r="P117" s="33">
        <v>0</v>
      </c>
      <c r="Q117" s="78">
        <v>0</v>
      </c>
      <c r="R117" s="75">
        <f t="shared" si="12"/>
        <v>0</v>
      </c>
      <c r="T117" s="104">
        <v>0</v>
      </c>
      <c r="U117" s="104">
        <v>0</v>
      </c>
      <c r="V117" s="103">
        <f t="shared" si="13"/>
        <v>0</v>
      </c>
      <c r="W117" s="103"/>
      <c r="X117" s="104">
        <v>0</v>
      </c>
      <c r="Y117" s="103"/>
      <c r="Z117" s="103">
        <f t="shared" si="14"/>
        <v>0</v>
      </c>
      <c r="AA117" s="103"/>
      <c r="AB117" s="103"/>
      <c r="AC117" s="103"/>
      <c r="AD117" s="103"/>
      <c r="AE117" s="103"/>
      <c r="AF117" s="103"/>
      <c r="AG117" s="103"/>
      <c r="AH117" s="103"/>
      <c r="AI117" s="103"/>
    </row>
    <row r="118" spans="1:35" ht="17.5">
      <c r="A118" s="146">
        <f t="shared" si="15"/>
        <v>42994</v>
      </c>
      <c r="B118" s="147">
        <v>614</v>
      </c>
      <c r="C118" s="147">
        <v>83.3</v>
      </c>
      <c r="D118" s="148">
        <f t="shared" si="9"/>
        <v>82.74</v>
      </c>
      <c r="E118" s="148">
        <v>1</v>
      </c>
      <c r="F118" s="197">
        <f t="shared" si="10"/>
        <v>99.98791540785497</v>
      </c>
      <c r="G118" s="149">
        <v>183</v>
      </c>
      <c r="H118" s="149">
        <v>0</v>
      </c>
      <c r="I118" s="149" t="s">
        <v>50</v>
      </c>
      <c r="J118" s="149" t="s">
        <v>50</v>
      </c>
      <c r="K118" s="149" t="s">
        <v>51</v>
      </c>
      <c r="L118" s="149" t="s">
        <v>51</v>
      </c>
      <c r="M118" s="148">
        <f t="shared" si="11"/>
        <v>183</v>
      </c>
      <c r="N118" s="150">
        <f t="shared" si="16"/>
        <v>0.45</v>
      </c>
      <c r="O118" s="46"/>
      <c r="P118" s="33">
        <v>0</v>
      </c>
      <c r="Q118" s="78">
        <v>0</v>
      </c>
      <c r="R118" s="75">
        <f t="shared" si="12"/>
        <v>0</v>
      </c>
      <c r="T118" s="104">
        <v>0</v>
      </c>
      <c r="U118" s="104">
        <v>0</v>
      </c>
      <c r="V118" s="103">
        <f t="shared" si="13"/>
        <v>0</v>
      </c>
      <c r="W118" s="103"/>
      <c r="X118" s="104">
        <v>0</v>
      </c>
      <c r="Y118" s="103"/>
      <c r="Z118" s="103">
        <f t="shared" si="14"/>
        <v>0</v>
      </c>
      <c r="AA118" s="103"/>
      <c r="AB118" s="103"/>
      <c r="AC118" s="103"/>
      <c r="AD118" s="103"/>
      <c r="AE118" s="103"/>
      <c r="AF118" s="103"/>
      <c r="AG118" s="103"/>
      <c r="AH118" s="103"/>
      <c r="AI118" s="103"/>
    </row>
    <row r="119" spans="1:35" ht="17.5">
      <c r="A119" s="146">
        <f t="shared" si="15"/>
        <v>42995</v>
      </c>
      <c r="B119" s="147">
        <v>614</v>
      </c>
      <c r="C119" s="147">
        <v>83.3</v>
      </c>
      <c r="D119" s="148">
        <f t="shared" si="9"/>
        <v>82.74</v>
      </c>
      <c r="E119" s="148">
        <v>0</v>
      </c>
      <c r="F119" s="197">
        <f t="shared" si="10"/>
        <v>99.98791540785497</v>
      </c>
      <c r="G119" s="149">
        <v>65</v>
      </c>
      <c r="H119" s="149">
        <v>0</v>
      </c>
      <c r="I119" s="149" t="s">
        <v>50</v>
      </c>
      <c r="J119" s="149" t="s">
        <v>50</v>
      </c>
      <c r="K119" s="149" t="s">
        <v>51</v>
      </c>
      <c r="L119" s="149" t="s">
        <v>51</v>
      </c>
      <c r="M119" s="148">
        <f t="shared" si="11"/>
        <v>65</v>
      </c>
      <c r="N119" s="150">
        <f t="shared" si="16"/>
        <v>0.16</v>
      </c>
      <c r="O119" s="46"/>
      <c r="P119" s="33">
        <v>0</v>
      </c>
      <c r="Q119" s="78">
        <v>0</v>
      </c>
      <c r="R119" s="75">
        <f t="shared" si="12"/>
        <v>0</v>
      </c>
      <c r="T119" s="104">
        <v>0</v>
      </c>
      <c r="U119" s="104">
        <v>0</v>
      </c>
      <c r="V119" s="103">
        <f t="shared" si="13"/>
        <v>0</v>
      </c>
      <c r="W119" s="103"/>
      <c r="X119" s="104">
        <v>0</v>
      </c>
      <c r="Y119" s="103"/>
      <c r="Z119" s="103">
        <f t="shared" si="14"/>
        <v>0</v>
      </c>
      <c r="AA119" s="103"/>
      <c r="AB119" s="103"/>
      <c r="AC119" s="103"/>
      <c r="AD119" s="103"/>
      <c r="AE119" s="103"/>
      <c r="AF119" s="103"/>
      <c r="AG119" s="103"/>
      <c r="AH119" s="103"/>
      <c r="AI119" s="103"/>
    </row>
    <row r="120" spans="1:35" ht="17.5">
      <c r="A120" s="146">
        <f t="shared" si="15"/>
        <v>42996</v>
      </c>
      <c r="B120" s="147">
        <v>614</v>
      </c>
      <c r="C120" s="147">
        <v>83.3</v>
      </c>
      <c r="D120" s="148">
        <f t="shared" si="9"/>
        <v>82.74</v>
      </c>
      <c r="E120" s="148">
        <v>0</v>
      </c>
      <c r="F120" s="197">
        <f t="shared" si="10"/>
        <v>99.98791540785497</v>
      </c>
      <c r="G120" s="149">
        <v>65</v>
      </c>
      <c r="H120" s="149">
        <v>0</v>
      </c>
      <c r="I120" s="149" t="s">
        <v>50</v>
      </c>
      <c r="J120" s="149" t="s">
        <v>50</v>
      </c>
      <c r="K120" s="149" t="s">
        <v>51</v>
      </c>
      <c r="L120" s="149" t="s">
        <v>51</v>
      </c>
      <c r="M120" s="148">
        <f t="shared" si="11"/>
        <v>65</v>
      </c>
      <c r="N120" s="150">
        <f t="shared" si="16"/>
        <v>0.16</v>
      </c>
      <c r="O120" s="46"/>
      <c r="P120" s="33">
        <v>0</v>
      </c>
      <c r="Q120" s="78">
        <v>0</v>
      </c>
      <c r="R120" s="75">
        <f t="shared" si="12"/>
        <v>0</v>
      </c>
      <c r="T120" s="104">
        <v>0</v>
      </c>
      <c r="U120" s="104">
        <v>0</v>
      </c>
      <c r="V120" s="103">
        <f t="shared" si="13"/>
        <v>0</v>
      </c>
      <c r="W120" s="103"/>
      <c r="X120" s="104">
        <v>0</v>
      </c>
      <c r="Y120" s="103"/>
      <c r="Z120" s="103">
        <f t="shared" si="14"/>
        <v>0</v>
      </c>
      <c r="AA120" s="103"/>
      <c r="AB120" s="103"/>
      <c r="AC120" s="103"/>
      <c r="AD120" s="103"/>
      <c r="AE120" s="103"/>
      <c r="AF120" s="103"/>
      <c r="AG120" s="103"/>
      <c r="AH120" s="103"/>
      <c r="AI120" s="103"/>
    </row>
    <row r="121" spans="1:35" ht="17.5">
      <c r="A121" s="146">
        <f t="shared" si="15"/>
        <v>42997</v>
      </c>
      <c r="B121" s="147">
        <v>614</v>
      </c>
      <c r="C121" s="147">
        <v>83.3</v>
      </c>
      <c r="D121" s="148">
        <f t="shared" si="9"/>
        <v>82.74</v>
      </c>
      <c r="E121" s="148">
        <v>1</v>
      </c>
      <c r="F121" s="197">
        <f t="shared" si="10"/>
        <v>99.98791540785497</v>
      </c>
      <c r="G121" s="149">
        <v>65</v>
      </c>
      <c r="H121" s="149">
        <v>0</v>
      </c>
      <c r="I121" s="149" t="s">
        <v>50</v>
      </c>
      <c r="J121" s="149" t="s">
        <v>50</v>
      </c>
      <c r="K121" s="149" t="s">
        <v>51</v>
      </c>
      <c r="L121" s="149" t="s">
        <v>51</v>
      </c>
      <c r="M121" s="148">
        <f t="shared" si="11"/>
        <v>65</v>
      </c>
      <c r="N121" s="150">
        <f t="shared" si="16"/>
        <v>0.16</v>
      </c>
      <c r="O121" s="46"/>
      <c r="P121" s="33">
        <v>0</v>
      </c>
      <c r="Q121" s="78">
        <v>0</v>
      </c>
      <c r="R121" s="75">
        <f t="shared" si="12"/>
        <v>0</v>
      </c>
      <c r="T121" s="104">
        <v>0</v>
      </c>
      <c r="U121" s="104">
        <v>0</v>
      </c>
      <c r="V121" s="103">
        <f t="shared" si="13"/>
        <v>0</v>
      </c>
      <c r="W121" s="103"/>
      <c r="X121" s="104">
        <v>0</v>
      </c>
      <c r="Y121" s="103"/>
      <c r="Z121" s="103">
        <f t="shared" si="14"/>
        <v>0</v>
      </c>
      <c r="AA121" s="103"/>
      <c r="AB121" s="103"/>
      <c r="AC121" s="103"/>
      <c r="AD121" s="103"/>
      <c r="AE121" s="103"/>
      <c r="AF121" s="103"/>
      <c r="AG121" s="103"/>
      <c r="AH121" s="103"/>
      <c r="AI121" s="103"/>
    </row>
    <row r="122" spans="1:35" ht="17.5">
      <c r="A122" s="146">
        <f t="shared" si="15"/>
        <v>42998</v>
      </c>
      <c r="B122" s="147">
        <v>614</v>
      </c>
      <c r="C122" s="147">
        <v>83.3</v>
      </c>
      <c r="D122" s="148">
        <f t="shared" si="9"/>
        <v>82.74</v>
      </c>
      <c r="E122" s="148">
        <v>47</v>
      </c>
      <c r="F122" s="197">
        <f t="shared" si="10"/>
        <v>99.98791540785497</v>
      </c>
      <c r="G122" s="149">
        <v>516</v>
      </c>
      <c r="H122" s="149">
        <v>0</v>
      </c>
      <c r="I122" s="149" t="s">
        <v>50</v>
      </c>
      <c r="J122" s="149" t="s">
        <v>50</v>
      </c>
      <c r="K122" s="149" t="s">
        <v>51</v>
      </c>
      <c r="L122" s="149" t="s">
        <v>51</v>
      </c>
      <c r="M122" s="148">
        <f t="shared" si="11"/>
        <v>516</v>
      </c>
      <c r="N122" s="150">
        <f t="shared" si="16"/>
        <v>1.26</v>
      </c>
      <c r="O122" s="46"/>
      <c r="P122" s="33">
        <v>0</v>
      </c>
      <c r="Q122" s="78">
        <v>0</v>
      </c>
      <c r="R122" s="75">
        <f t="shared" si="12"/>
        <v>0</v>
      </c>
      <c r="T122" s="104">
        <v>0</v>
      </c>
      <c r="U122" s="104">
        <v>0</v>
      </c>
      <c r="V122" s="103">
        <f t="shared" si="13"/>
        <v>0</v>
      </c>
      <c r="W122" s="103"/>
      <c r="X122" s="104">
        <v>0</v>
      </c>
      <c r="Y122" s="103"/>
      <c r="Z122" s="103">
        <f t="shared" si="14"/>
        <v>0</v>
      </c>
      <c r="AA122" s="103"/>
      <c r="AB122" s="103"/>
      <c r="AC122" s="103"/>
      <c r="AD122" s="103"/>
      <c r="AE122" s="103"/>
      <c r="AF122" s="103"/>
      <c r="AG122" s="103"/>
      <c r="AH122" s="103"/>
      <c r="AI122" s="103"/>
    </row>
    <row r="123" spans="1:35" ht="17.5">
      <c r="A123" s="146">
        <f t="shared" si="15"/>
        <v>42999</v>
      </c>
      <c r="B123" s="147">
        <v>614</v>
      </c>
      <c r="C123" s="147">
        <v>83.3</v>
      </c>
      <c r="D123" s="148">
        <f t="shared" si="9"/>
        <v>82.74</v>
      </c>
      <c r="E123" s="148">
        <v>33</v>
      </c>
      <c r="F123" s="197">
        <f t="shared" si="10"/>
        <v>99.98791540785497</v>
      </c>
      <c r="G123" s="149">
        <v>947</v>
      </c>
      <c r="H123" s="149">
        <v>0</v>
      </c>
      <c r="I123" s="149" t="s">
        <v>50</v>
      </c>
      <c r="J123" s="149" t="s">
        <v>50</v>
      </c>
      <c r="K123" s="149" t="s">
        <v>51</v>
      </c>
      <c r="L123" s="149" t="s">
        <v>51</v>
      </c>
      <c r="M123" s="148">
        <f t="shared" si="11"/>
        <v>947</v>
      </c>
      <c r="N123" s="150">
        <f t="shared" si="16"/>
        <v>2.3199999999999998</v>
      </c>
      <c r="O123" s="46"/>
      <c r="P123" s="33">
        <v>0</v>
      </c>
      <c r="Q123" s="78">
        <v>0</v>
      </c>
      <c r="R123" s="75">
        <f t="shared" si="12"/>
        <v>0</v>
      </c>
      <c r="T123" s="104">
        <v>0</v>
      </c>
      <c r="U123" s="104">
        <v>60</v>
      </c>
      <c r="V123" s="103">
        <f t="shared" si="13"/>
        <v>60</v>
      </c>
      <c r="W123" s="103"/>
      <c r="X123" s="104">
        <v>0</v>
      </c>
      <c r="Y123" s="103"/>
      <c r="Z123" s="103">
        <f t="shared" si="14"/>
        <v>60</v>
      </c>
      <c r="AA123" s="103"/>
      <c r="AB123" s="103"/>
      <c r="AC123" s="103"/>
      <c r="AD123" s="103"/>
      <c r="AE123" s="103"/>
      <c r="AF123" s="103"/>
      <c r="AG123" s="103"/>
      <c r="AH123" s="103"/>
      <c r="AI123" s="103"/>
    </row>
    <row r="124" spans="1:35" ht="17.5">
      <c r="A124" s="146">
        <f t="shared" si="15"/>
        <v>43000</v>
      </c>
      <c r="B124" s="147">
        <v>614</v>
      </c>
      <c r="C124" s="147">
        <v>83.3</v>
      </c>
      <c r="D124" s="148">
        <f t="shared" si="9"/>
        <v>82.74</v>
      </c>
      <c r="E124" s="148">
        <v>6</v>
      </c>
      <c r="F124" s="197">
        <f t="shared" si="10"/>
        <v>99.98791540785497</v>
      </c>
      <c r="G124" s="149">
        <v>516</v>
      </c>
      <c r="H124" s="149">
        <v>0</v>
      </c>
      <c r="I124" s="149" t="s">
        <v>50</v>
      </c>
      <c r="J124" s="149" t="s">
        <v>50</v>
      </c>
      <c r="K124" s="149" t="s">
        <v>51</v>
      </c>
      <c r="L124" s="149" t="s">
        <v>51</v>
      </c>
      <c r="M124" s="148">
        <f t="shared" si="11"/>
        <v>516</v>
      </c>
      <c r="N124" s="150">
        <f t="shared" si="16"/>
        <v>1.26</v>
      </c>
      <c r="O124" s="46"/>
      <c r="P124" s="33">
        <v>0</v>
      </c>
      <c r="Q124" s="78">
        <v>0</v>
      </c>
      <c r="R124" s="75">
        <f t="shared" si="12"/>
        <v>0</v>
      </c>
      <c r="T124" s="104">
        <v>0</v>
      </c>
      <c r="U124" s="104">
        <v>60</v>
      </c>
      <c r="V124" s="103">
        <f t="shared" si="13"/>
        <v>60</v>
      </c>
      <c r="W124" s="103"/>
      <c r="X124" s="104">
        <v>0</v>
      </c>
      <c r="Y124" s="103"/>
      <c r="Z124" s="103">
        <f t="shared" si="14"/>
        <v>60</v>
      </c>
      <c r="AA124" s="103"/>
      <c r="AB124" s="103"/>
      <c r="AC124" s="103"/>
      <c r="AD124" s="103"/>
      <c r="AE124" s="103"/>
      <c r="AF124" s="103"/>
      <c r="AG124" s="103"/>
      <c r="AH124" s="103"/>
      <c r="AI124" s="103"/>
    </row>
    <row r="125" spans="1:35" ht="17.5">
      <c r="A125" s="146">
        <f t="shared" si="15"/>
        <v>43001</v>
      </c>
      <c r="B125" s="147">
        <v>614</v>
      </c>
      <c r="C125" s="147">
        <v>83.3</v>
      </c>
      <c r="D125" s="148">
        <f t="shared" si="9"/>
        <v>82.74</v>
      </c>
      <c r="E125" s="148">
        <v>0</v>
      </c>
      <c r="F125" s="197">
        <f t="shared" si="10"/>
        <v>99.98791540785497</v>
      </c>
      <c r="G125" s="149">
        <v>335</v>
      </c>
      <c r="H125" s="149">
        <v>0</v>
      </c>
      <c r="I125" s="149" t="s">
        <v>50</v>
      </c>
      <c r="J125" s="149" t="s">
        <v>50</v>
      </c>
      <c r="K125" s="149" t="s">
        <v>51</v>
      </c>
      <c r="L125" s="149" t="s">
        <v>51</v>
      </c>
      <c r="M125" s="148">
        <f t="shared" si="11"/>
        <v>335</v>
      </c>
      <c r="N125" s="150">
        <f t="shared" si="16"/>
        <v>0.82</v>
      </c>
      <c r="O125" s="46"/>
      <c r="P125" s="33">
        <v>0</v>
      </c>
      <c r="Q125" s="78">
        <v>0</v>
      </c>
      <c r="R125" s="75">
        <f t="shared" si="12"/>
        <v>0</v>
      </c>
      <c r="T125" s="104">
        <v>0</v>
      </c>
      <c r="U125" s="104">
        <v>60</v>
      </c>
      <c r="V125" s="103">
        <f t="shared" si="13"/>
        <v>60</v>
      </c>
      <c r="W125" s="103"/>
      <c r="X125" s="104">
        <v>0</v>
      </c>
      <c r="Y125" s="103"/>
      <c r="Z125" s="103">
        <f t="shared" si="14"/>
        <v>60</v>
      </c>
      <c r="AA125" s="103"/>
      <c r="AB125" s="103"/>
      <c r="AC125" s="103"/>
      <c r="AD125" s="103"/>
      <c r="AE125" s="103"/>
      <c r="AF125" s="103"/>
      <c r="AG125" s="103"/>
      <c r="AH125" s="103"/>
      <c r="AI125" s="103"/>
    </row>
    <row r="126" spans="1:35" ht="17.5">
      <c r="A126" s="146">
        <f t="shared" si="15"/>
        <v>43002</v>
      </c>
      <c r="B126" s="147">
        <v>614</v>
      </c>
      <c r="C126" s="147">
        <v>83.3</v>
      </c>
      <c r="D126" s="148">
        <f t="shared" si="9"/>
        <v>82.74</v>
      </c>
      <c r="E126" s="148">
        <v>0</v>
      </c>
      <c r="F126" s="197">
        <f t="shared" si="10"/>
        <v>99.98791540785497</v>
      </c>
      <c r="G126" s="149">
        <v>183</v>
      </c>
      <c r="H126" s="149">
        <v>0</v>
      </c>
      <c r="I126" s="149" t="s">
        <v>50</v>
      </c>
      <c r="J126" s="149" t="s">
        <v>50</v>
      </c>
      <c r="K126" s="149" t="s">
        <v>51</v>
      </c>
      <c r="L126" s="149" t="s">
        <v>51</v>
      </c>
      <c r="M126" s="148">
        <f t="shared" si="11"/>
        <v>183</v>
      </c>
      <c r="N126" s="150">
        <f t="shared" si="16"/>
        <v>0.45</v>
      </c>
      <c r="O126" s="46"/>
      <c r="P126" s="33">
        <v>0</v>
      </c>
      <c r="Q126" s="78">
        <v>0</v>
      </c>
      <c r="R126" s="75">
        <f t="shared" si="12"/>
        <v>0</v>
      </c>
      <c r="T126" s="104">
        <v>0</v>
      </c>
      <c r="U126" s="104">
        <v>60</v>
      </c>
      <c r="V126" s="103">
        <f t="shared" si="13"/>
        <v>60</v>
      </c>
      <c r="W126" s="103"/>
      <c r="X126" s="104">
        <v>0</v>
      </c>
      <c r="Y126" s="103"/>
      <c r="Z126" s="103">
        <f t="shared" si="14"/>
        <v>60</v>
      </c>
      <c r="AA126" s="103"/>
      <c r="AB126" s="103"/>
      <c r="AC126" s="103"/>
      <c r="AD126" s="103"/>
      <c r="AE126" s="103"/>
      <c r="AF126" s="103"/>
      <c r="AG126" s="103"/>
      <c r="AH126" s="103"/>
      <c r="AI126" s="103"/>
    </row>
    <row r="127" spans="1:35" ht="17.5">
      <c r="A127" s="146">
        <f t="shared" si="15"/>
        <v>43003</v>
      </c>
      <c r="B127" s="147">
        <v>614</v>
      </c>
      <c r="C127" s="147">
        <v>83.3</v>
      </c>
      <c r="D127" s="148">
        <f t="shared" si="9"/>
        <v>82.74</v>
      </c>
      <c r="E127" s="148">
        <v>0</v>
      </c>
      <c r="F127" s="197">
        <f t="shared" si="10"/>
        <v>99.98791540785497</v>
      </c>
      <c r="G127" s="149">
        <v>183</v>
      </c>
      <c r="H127" s="149">
        <v>0</v>
      </c>
      <c r="I127" s="149" t="s">
        <v>50</v>
      </c>
      <c r="J127" s="149" t="s">
        <v>50</v>
      </c>
      <c r="K127" s="149" t="s">
        <v>51</v>
      </c>
      <c r="L127" s="149" t="s">
        <v>51</v>
      </c>
      <c r="M127" s="148">
        <f t="shared" si="11"/>
        <v>183</v>
      </c>
      <c r="N127" s="150">
        <f t="shared" si="16"/>
        <v>0.45</v>
      </c>
      <c r="O127" s="46"/>
      <c r="P127" s="33">
        <v>0</v>
      </c>
      <c r="Q127" s="78">
        <v>0</v>
      </c>
      <c r="R127" s="75">
        <f t="shared" si="12"/>
        <v>0</v>
      </c>
      <c r="T127" s="104">
        <v>0</v>
      </c>
      <c r="U127" s="104">
        <v>60</v>
      </c>
      <c r="V127" s="103">
        <f t="shared" si="13"/>
        <v>60</v>
      </c>
      <c r="W127" s="103"/>
      <c r="X127" s="104">
        <v>0</v>
      </c>
      <c r="Y127" s="103"/>
      <c r="Z127" s="103">
        <f t="shared" si="14"/>
        <v>60</v>
      </c>
      <c r="AA127" s="103"/>
      <c r="AB127" s="103"/>
      <c r="AC127" s="103"/>
      <c r="AD127" s="103"/>
      <c r="AE127" s="103"/>
      <c r="AF127" s="103"/>
      <c r="AG127" s="103"/>
      <c r="AH127" s="103"/>
      <c r="AI127" s="103"/>
    </row>
    <row r="128" spans="1:35" ht="17.5">
      <c r="A128" s="146">
        <f t="shared" si="15"/>
        <v>43004</v>
      </c>
      <c r="B128" s="147">
        <v>614</v>
      </c>
      <c r="C128" s="147">
        <v>83.3</v>
      </c>
      <c r="D128" s="148">
        <f t="shared" si="9"/>
        <v>82.74</v>
      </c>
      <c r="E128" s="148">
        <v>0</v>
      </c>
      <c r="F128" s="197">
        <f t="shared" si="10"/>
        <v>99.98791540785497</v>
      </c>
      <c r="G128" s="149">
        <v>65</v>
      </c>
      <c r="H128" s="149">
        <v>0</v>
      </c>
      <c r="I128" s="149" t="s">
        <v>50</v>
      </c>
      <c r="J128" s="149" t="s">
        <v>50</v>
      </c>
      <c r="K128" s="149" t="s">
        <v>51</v>
      </c>
      <c r="L128" s="149" t="s">
        <v>51</v>
      </c>
      <c r="M128" s="148">
        <f t="shared" si="11"/>
        <v>65</v>
      </c>
      <c r="N128" s="150">
        <f t="shared" si="16"/>
        <v>0.16</v>
      </c>
      <c r="O128" s="46"/>
      <c r="P128" s="33">
        <v>0</v>
      </c>
      <c r="Q128" s="78">
        <v>0</v>
      </c>
      <c r="R128" s="75">
        <f t="shared" si="12"/>
        <v>0</v>
      </c>
      <c r="T128" s="104">
        <v>0</v>
      </c>
      <c r="U128" s="104">
        <v>60</v>
      </c>
      <c r="V128" s="103">
        <f t="shared" si="13"/>
        <v>60</v>
      </c>
      <c r="W128" s="103"/>
      <c r="X128" s="104">
        <v>0</v>
      </c>
      <c r="Y128" s="103"/>
      <c r="Z128" s="103">
        <f t="shared" si="14"/>
        <v>60</v>
      </c>
      <c r="AA128" s="103"/>
      <c r="AB128" s="103"/>
      <c r="AC128" s="103"/>
      <c r="AD128" s="103"/>
      <c r="AE128" s="103"/>
      <c r="AF128" s="103"/>
      <c r="AG128" s="103"/>
      <c r="AH128" s="103"/>
      <c r="AI128" s="103"/>
    </row>
    <row r="129" spans="1:35" ht="17.5">
      <c r="A129" s="146">
        <f t="shared" si="15"/>
        <v>43005</v>
      </c>
      <c r="B129" s="147">
        <v>614</v>
      </c>
      <c r="C129" s="147">
        <v>83.3</v>
      </c>
      <c r="D129" s="148">
        <f t="shared" si="9"/>
        <v>82.74</v>
      </c>
      <c r="E129" s="148">
        <v>0</v>
      </c>
      <c r="F129" s="197">
        <f t="shared" si="10"/>
        <v>99.98791540785497</v>
      </c>
      <c r="G129" s="149">
        <v>65</v>
      </c>
      <c r="H129" s="149">
        <v>0</v>
      </c>
      <c r="I129" s="149" t="s">
        <v>50</v>
      </c>
      <c r="J129" s="149" t="s">
        <v>50</v>
      </c>
      <c r="K129" s="149" t="s">
        <v>51</v>
      </c>
      <c r="L129" s="149" t="s">
        <v>51</v>
      </c>
      <c r="M129" s="148">
        <f t="shared" si="11"/>
        <v>65</v>
      </c>
      <c r="N129" s="150">
        <f t="shared" si="16"/>
        <v>0.16</v>
      </c>
      <c r="O129" s="46"/>
      <c r="P129" s="33">
        <v>0</v>
      </c>
      <c r="Q129" s="78">
        <v>0</v>
      </c>
      <c r="R129" s="75">
        <f t="shared" si="12"/>
        <v>0</v>
      </c>
      <c r="T129" s="104">
        <v>0</v>
      </c>
      <c r="U129" s="104">
        <v>30</v>
      </c>
      <c r="V129" s="103">
        <f t="shared" si="13"/>
        <v>30</v>
      </c>
      <c r="W129" s="103"/>
      <c r="X129" s="104">
        <v>0</v>
      </c>
      <c r="Y129" s="103"/>
      <c r="Z129" s="103">
        <f t="shared" si="14"/>
        <v>30</v>
      </c>
      <c r="AA129" s="103"/>
      <c r="AB129" s="103"/>
      <c r="AC129" s="103"/>
      <c r="AD129" s="103"/>
      <c r="AE129" s="103"/>
      <c r="AF129" s="103"/>
      <c r="AG129" s="103"/>
      <c r="AH129" s="103"/>
      <c r="AI129" s="103"/>
    </row>
    <row r="130" spans="1:35" ht="17.5">
      <c r="A130" s="146">
        <f t="shared" si="15"/>
        <v>43006</v>
      </c>
      <c r="B130" s="147">
        <v>614</v>
      </c>
      <c r="C130" s="147">
        <v>83.3</v>
      </c>
      <c r="D130" s="148">
        <f t="shared" si="9"/>
        <v>82.74</v>
      </c>
      <c r="E130" s="148">
        <v>0</v>
      </c>
      <c r="F130" s="197">
        <f t="shared" si="10"/>
        <v>99.98791540785497</v>
      </c>
      <c r="G130" s="149">
        <v>65</v>
      </c>
      <c r="H130" s="149">
        <v>0</v>
      </c>
      <c r="I130" s="149" t="s">
        <v>50</v>
      </c>
      <c r="J130" s="149" t="s">
        <v>50</v>
      </c>
      <c r="K130" s="149" t="s">
        <v>51</v>
      </c>
      <c r="L130" s="149" t="s">
        <v>51</v>
      </c>
      <c r="M130" s="148">
        <f t="shared" si="11"/>
        <v>65</v>
      </c>
      <c r="N130" s="150">
        <f t="shared" si="16"/>
        <v>0.16</v>
      </c>
      <c r="O130" s="46"/>
      <c r="P130" s="33">
        <v>0</v>
      </c>
      <c r="Q130" s="78">
        <v>0</v>
      </c>
      <c r="R130" s="75">
        <f t="shared" si="12"/>
        <v>0</v>
      </c>
      <c r="T130" s="104">
        <v>0</v>
      </c>
      <c r="U130" s="104">
        <v>30</v>
      </c>
      <c r="V130" s="103">
        <f t="shared" si="13"/>
        <v>30</v>
      </c>
      <c r="W130" s="103"/>
      <c r="X130" s="104">
        <v>0</v>
      </c>
      <c r="Y130" s="103"/>
      <c r="Z130" s="103">
        <f t="shared" si="14"/>
        <v>30</v>
      </c>
      <c r="AA130" s="103"/>
      <c r="AB130" s="103"/>
      <c r="AC130" s="103"/>
      <c r="AD130" s="103"/>
      <c r="AE130" s="103"/>
      <c r="AF130" s="103"/>
      <c r="AG130" s="103"/>
      <c r="AH130" s="103"/>
      <c r="AI130" s="103"/>
    </row>
    <row r="131" spans="1:35" ht="17.5">
      <c r="A131" s="146">
        <f t="shared" si="15"/>
        <v>43007</v>
      </c>
      <c r="B131" s="147">
        <v>614</v>
      </c>
      <c r="C131" s="147">
        <v>83.3</v>
      </c>
      <c r="D131" s="148">
        <f t="shared" si="9"/>
        <v>82.74</v>
      </c>
      <c r="E131" s="148">
        <v>0</v>
      </c>
      <c r="F131" s="197">
        <f t="shared" si="10"/>
        <v>99.98791540785497</v>
      </c>
      <c r="G131" s="149">
        <v>65</v>
      </c>
      <c r="H131" s="149">
        <v>0</v>
      </c>
      <c r="I131" s="149" t="s">
        <v>50</v>
      </c>
      <c r="J131" s="149" t="s">
        <v>50</v>
      </c>
      <c r="K131" s="149" t="s">
        <v>51</v>
      </c>
      <c r="L131" s="149" t="s">
        <v>51</v>
      </c>
      <c r="M131" s="148">
        <f t="shared" si="11"/>
        <v>65</v>
      </c>
      <c r="N131" s="150">
        <f t="shared" si="16"/>
        <v>0.16</v>
      </c>
      <c r="O131" s="46"/>
      <c r="P131" s="33">
        <v>0</v>
      </c>
      <c r="Q131" s="78">
        <v>0</v>
      </c>
      <c r="R131" s="75">
        <f t="shared" si="12"/>
        <v>0</v>
      </c>
      <c r="T131" s="104">
        <v>0</v>
      </c>
      <c r="U131" s="104">
        <v>20</v>
      </c>
      <c r="V131" s="103">
        <f t="shared" si="13"/>
        <v>20</v>
      </c>
      <c r="W131" s="103"/>
      <c r="X131" s="104">
        <v>0</v>
      </c>
      <c r="Y131" s="103"/>
      <c r="Z131" s="103">
        <f t="shared" si="14"/>
        <v>20</v>
      </c>
      <c r="AA131" s="103"/>
      <c r="AB131" s="103"/>
      <c r="AC131" s="103"/>
      <c r="AD131" s="103"/>
      <c r="AE131" s="103"/>
      <c r="AF131" s="103"/>
      <c r="AG131" s="103"/>
      <c r="AH131" s="103"/>
      <c r="AI131" s="103"/>
    </row>
    <row r="132" spans="1:35" ht="17.5">
      <c r="A132" s="146">
        <f t="shared" si="15"/>
        <v>43008</v>
      </c>
      <c r="B132" s="147">
        <v>614</v>
      </c>
      <c r="C132" s="147">
        <v>83.3</v>
      </c>
      <c r="D132" s="148">
        <f t="shared" si="9"/>
        <v>82.74</v>
      </c>
      <c r="E132" s="148">
        <v>0</v>
      </c>
      <c r="F132" s="197">
        <f t="shared" si="10"/>
        <v>99.98791540785497</v>
      </c>
      <c r="G132" s="149">
        <v>65</v>
      </c>
      <c r="H132" s="149">
        <v>0</v>
      </c>
      <c r="I132" s="149" t="s">
        <v>50</v>
      </c>
      <c r="J132" s="149" t="s">
        <v>50</v>
      </c>
      <c r="K132" s="149" t="s">
        <v>51</v>
      </c>
      <c r="L132" s="149" t="s">
        <v>51</v>
      </c>
      <c r="M132" s="148">
        <f t="shared" si="11"/>
        <v>65</v>
      </c>
      <c r="N132" s="150">
        <f t="shared" si="16"/>
        <v>0.16</v>
      </c>
      <c r="O132" s="46"/>
      <c r="P132" s="33">
        <v>0</v>
      </c>
      <c r="Q132" s="78">
        <v>0</v>
      </c>
      <c r="R132" s="75">
        <f t="shared" si="12"/>
        <v>0</v>
      </c>
      <c r="T132" s="104">
        <v>0</v>
      </c>
      <c r="U132" s="104">
        <v>0</v>
      </c>
      <c r="V132" s="103">
        <f t="shared" si="13"/>
        <v>0</v>
      </c>
      <c r="W132" s="103"/>
      <c r="X132" s="104">
        <v>0</v>
      </c>
      <c r="Y132" s="103"/>
      <c r="Z132" s="103">
        <f t="shared" si="14"/>
        <v>0</v>
      </c>
      <c r="AA132" s="103"/>
      <c r="AB132" s="103"/>
      <c r="AC132" s="103"/>
      <c r="AD132" s="103"/>
      <c r="AE132" s="103"/>
      <c r="AF132" s="103"/>
      <c r="AG132" s="103"/>
      <c r="AH132" s="103"/>
      <c r="AI132" s="103"/>
    </row>
    <row r="133" spans="1:35" ht="17.5">
      <c r="A133" s="146">
        <f t="shared" si="15"/>
        <v>43009</v>
      </c>
      <c r="B133" s="147">
        <v>614</v>
      </c>
      <c r="C133" s="147">
        <v>83.3</v>
      </c>
      <c r="D133" s="148">
        <f t="shared" si="9"/>
        <v>82.74</v>
      </c>
      <c r="E133" s="148">
        <v>0</v>
      </c>
      <c r="F133" s="197">
        <f t="shared" si="10"/>
        <v>99.98791540785497</v>
      </c>
      <c r="G133" s="149">
        <v>0</v>
      </c>
      <c r="H133" s="149">
        <v>0</v>
      </c>
      <c r="I133" s="149" t="s">
        <v>50</v>
      </c>
      <c r="J133" s="149" t="s">
        <v>50</v>
      </c>
      <c r="K133" s="149" t="s">
        <v>51</v>
      </c>
      <c r="L133" s="149" t="s">
        <v>51</v>
      </c>
      <c r="M133" s="148">
        <f t="shared" si="11"/>
        <v>0</v>
      </c>
      <c r="N133" s="150">
        <f t="shared" si="16"/>
        <v>0</v>
      </c>
      <c r="O133" s="46"/>
      <c r="P133" s="33">
        <v>0</v>
      </c>
      <c r="Q133" s="78">
        <v>0</v>
      </c>
      <c r="R133" s="75">
        <f t="shared" si="12"/>
        <v>0</v>
      </c>
      <c r="T133" s="104">
        <v>0</v>
      </c>
      <c r="U133" s="104">
        <v>0</v>
      </c>
      <c r="V133" s="103">
        <f t="shared" si="13"/>
        <v>0</v>
      </c>
      <c r="W133" s="103"/>
      <c r="X133" s="104">
        <v>0</v>
      </c>
      <c r="Y133" s="103"/>
      <c r="Z133" s="103">
        <f t="shared" si="14"/>
        <v>0</v>
      </c>
      <c r="AA133" s="103"/>
      <c r="AB133" s="103"/>
      <c r="AC133" s="103"/>
      <c r="AD133" s="103"/>
      <c r="AE133" s="103"/>
      <c r="AF133" s="103"/>
      <c r="AG133" s="103"/>
      <c r="AH133" s="103"/>
      <c r="AI133" s="103"/>
    </row>
    <row r="134" spans="1:35" ht="17.5">
      <c r="A134" s="146">
        <f t="shared" si="15"/>
        <v>43010</v>
      </c>
      <c r="B134" s="147">
        <v>614</v>
      </c>
      <c r="C134" s="147">
        <v>83.3</v>
      </c>
      <c r="D134" s="148">
        <f t="shared" si="9"/>
        <v>82.74</v>
      </c>
      <c r="E134" s="148">
        <v>0</v>
      </c>
      <c r="F134" s="197">
        <f t="shared" si="10"/>
        <v>99.98791540785497</v>
      </c>
      <c r="G134" s="149">
        <v>0</v>
      </c>
      <c r="H134" s="149">
        <v>0</v>
      </c>
      <c r="I134" s="149" t="s">
        <v>50</v>
      </c>
      <c r="J134" s="149" t="s">
        <v>50</v>
      </c>
      <c r="K134" s="149" t="s">
        <v>51</v>
      </c>
      <c r="L134" s="149" t="s">
        <v>51</v>
      </c>
      <c r="M134" s="148">
        <f t="shared" si="11"/>
        <v>0</v>
      </c>
      <c r="N134" s="150">
        <f t="shared" si="16"/>
        <v>0</v>
      </c>
      <c r="O134" s="46"/>
      <c r="P134" s="33">
        <v>0</v>
      </c>
      <c r="Q134" s="78">
        <v>0</v>
      </c>
      <c r="R134" s="75">
        <f t="shared" si="12"/>
        <v>0</v>
      </c>
      <c r="T134" s="104">
        <v>0</v>
      </c>
      <c r="U134" s="104">
        <v>0</v>
      </c>
      <c r="V134" s="103">
        <f t="shared" si="13"/>
        <v>0</v>
      </c>
      <c r="W134" s="103"/>
      <c r="X134" s="104">
        <v>0</v>
      </c>
      <c r="Y134" s="103"/>
      <c r="Z134" s="103">
        <f t="shared" si="14"/>
        <v>0</v>
      </c>
      <c r="AA134" s="103"/>
      <c r="AB134" s="103"/>
      <c r="AC134" s="103"/>
      <c r="AD134" s="103"/>
      <c r="AE134" s="103"/>
      <c r="AF134" s="103"/>
      <c r="AG134" s="103"/>
      <c r="AH134" s="103"/>
      <c r="AI134" s="103"/>
    </row>
    <row r="135" spans="1:35" ht="17.5">
      <c r="A135" s="146">
        <f t="shared" si="15"/>
        <v>43011</v>
      </c>
      <c r="B135" s="147">
        <v>614</v>
      </c>
      <c r="C135" s="147">
        <v>83.3</v>
      </c>
      <c r="D135" s="148">
        <f t="shared" si="9"/>
        <v>82.74</v>
      </c>
      <c r="E135" s="148">
        <v>0</v>
      </c>
      <c r="F135" s="197">
        <f t="shared" si="10"/>
        <v>99.98791540785497</v>
      </c>
      <c r="G135" s="149">
        <v>0</v>
      </c>
      <c r="H135" s="149">
        <v>0</v>
      </c>
      <c r="I135" s="149" t="s">
        <v>50</v>
      </c>
      <c r="J135" s="149" t="s">
        <v>50</v>
      </c>
      <c r="K135" s="149" t="s">
        <v>51</v>
      </c>
      <c r="L135" s="149" t="s">
        <v>51</v>
      </c>
      <c r="M135" s="148">
        <f t="shared" si="11"/>
        <v>0</v>
      </c>
      <c r="N135" s="150">
        <f t="shared" si="16"/>
        <v>0</v>
      </c>
      <c r="O135" s="46"/>
      <c r="P135" s="33">
        <v>0</v>
      </c>
      <c r="Q135" s="78">
        <v>0</v>
      </c>
      <c r="R135" s="75">
        <f t="shared" si="12"/>
        <v>0</v>
      </c>
      <c r="T135" s="104">
        <v>0</v>
      </c>
      <c r="U135" s="105">
        <v>30</v>
      </c>
      <c r="V135" s="103">
        <f t="shared" si="13"/>
        <v>30</v>
      </c>
      <c r="W135" s="103"/>
      <c r="X135" s="104">
        <v>0</v>
      </c>
      <c r="Y135" s="103"/>
      <c r="Z135" s="103">
        <f t="shared" si="14"/>
        <v>30</v>
      </c>
      <c r="AA135" s="103"/>
      <c r="AB135" s="103"/>
      <c r="AC135" s="103"/>
      <c r="AD135" s="103"/>
      <c r="AE135" s="103"/>
      <c r="AF135" s="103"/>
      <c r="AG135" s="103"/>
      <c r="AH135" s="103"/>
      <c r="AI135" s="103"/>
    </row>
    <row r="136" spans="1:35" ht="17.5">
      <c r="A136" s="146">
        <f t="shared" si="15"/>
        <v>43012</v>
      </c>
      <c r="B136" s="147">
        <v>614</v>
      </c>
      <c r="C136" s="147">
        <v>83.3</v>
      </c>
      <c r="D136" s="148">
        <f t="shared" si="9"/>
        <v>82.74</v>
      </c>
      <c r="E136" s="148">
        <v>0</v>
      </c>
      <c r="F136" s="197">
        <f t="shared" si="10"/>
        <v>99.98791540785497</v>
      </c>
      <c r="G136" s="149">
        <v>0</v>
      </c>
      <c r="H136" s="149">
        <v>0</v>
      </c>
      <c r="I136" s="149" t="s">
        <v>50</v>
      </c>
      <c r="J136" s="149" t="s">
        <v>50</v>
      </c>
      <c r="K136" s="149" t="s">
        <v>51</v>
      </c>
      <c r="L136" s="149" t="s">
        <v>51</v>
      </c>
      <c r="M136" s="148">
        <f t="shared" si="11"/>
        <v>0</v>
      </c>
      <c r="N136" s="150">
        <f t="shared" si="16"/>
        <v>0</v>
      </c>
      <c r="O136" s="46"/>
      <c r="P136" s="33">
        <v>0</v>
      </c>
      <c r="Q136" s="78">
        <v>0</v>
      </c>
      <c r="R136" s="75">
        <f t="shared" si="12"/>
        <v>0</v>
      </c>
      <c r="T136" s="104">
        <v>0</v>
      </c>
      <c r="U136" s="104">
        <v>60</v>
      </c>
      <c r="V136" s="103">
        <f t="shared" si="13"/>
        <v>60</v>
      </c>
      <c r="W136" s="103"/>
      <c r="X136" s="104">
        <v>0</v>
      </c>
      <c r="Y136" s="103"/>
      <c r="Z136" s="103">
        <f t="shared" si="14"/>
        <v>60</v>
      </c>
      <c r="AA136" s="103"/>
      <c r="AB136" s="103"/>
      <c r="AC136" s="103"/>
      <c r="AD136" s="103"/>
      <c r="AE136" s="103"/>
      <c r="AF136" s="103"/>
      <c r="AG136" s="103"/>
      <c r="AH136" s="103"/>
      <c r="AI136" s="103"/>
    </row>
    <row r="137" spans="1:35" ht="17.5">
      <c r="A137" s="146">
        <f t="shared" si="15"/>
        <v>43013</v>
      </c>
      <c r="B137" s="147">
        <v>614</v>
      </c>
      <c r="C137" s="147">
        <v>83.3</v>
      </c>
      <c r="D137" s="148">
        <f t="shared" si="9"/>
        <v>82.74</v>
      </c>
      <c r="E137" s="148">
        <v>0</v>
      </c>
      <c r="F137" s="197">
        <f t="shared" si="10"/>
        <v>99.98791540785497</v>
      </c>
      <c r="G137" s="149">
        <v>0</v>
      </c>
      <c r="H137" s="149">
        <v>0</v>
      </c>
      <c r="I137" s="149" t="s">
        <v>50</v>
      </c>
      <c r="J137" s="149" t="s">
        <v>50</v>
      </c>
      <c r="K137" s="149" t="s">
        <v>51</v>
      </c>
      <c r="L137" s="149" t="s">
        <v>51</v>
      </c>
      <c r="M137" s="148">
        <f t="shared" si="11"/>
        <v>0</v>
      </c>
      <c r="N137" s="150">
        <f t="shared" si="16"/>
        <v>0</v>
      </c>
      <c r="O137" s="46"/>
      <c r="P137" s="33">
        <v>0</v>
      </c>
      <c r="Q137" s="78">
        <v>0</v>
      </c>
      <c r="R137" s="75">
        <f t="shared" si="12"/>
        <v>0</v>
      </c>
      <c r="T137" s="104">
        <v>0</v>
      </c>
      <c r="U137" s="104">
        <v>720</v>
      </c>
      <c r="V137" s="103">
        <f t="shared" si="13"/>
        <v>720</v>
      </c>
      <c r="W137" s="103"/>
      <c r="X137" s="104">
        <v>0</v>
      </c>
      <c r="Y137" s="103"/>
      <c r="Z137" s="103">
        <f t="shared" si="14"/>
        <v>720</v>
      </c>
      <c r="AA137" s="103"/>
      <c r="AB137" s="103"/>
      <c r="AC137" s="103"/>
      <c r="AD137" s="103"/>
      <c r="AE137" s="103"/>
      <c r="AF137" s="103"/>
      <c r="AG137" s="103"/>
      <c r="AH137" s="103"/>
      <c r="AI137" s="103"/>
    </row>
    <row r="138" spans="1:35" ht="17.5">
      <c r="A138" s="146">
        <f t="shared" si="15"/>
        <v>43014</v>
      </c>
      <c r="B138" s="147">
        <v>614</v>
      </c>
      <c r="C138" s="147">
        <v>83.3</v>
      </c>
      <c r="D138" s="148">
        <f t="shared" si="9"/>
        <v>82.74</v>
      </c>
      <c r="E138" s="148">
        <v>0</v>
      </c>
      <c r="F138" s="197">
        <f t="shared" si="10"/>
        <v>99.98791540785497</v>
      </c>
      <c r="G138" s="149">
        <v>0</v>
      </c>
      <c r="H138" s="149">
        <v>0</v>
      </c>
      <c r="I138" s="149" t="s">
        <v>50</v>
      </c>
      <c r="J138" s="149" t="s">
        <v>50</v>
      </c>
      <c r="K138" s="149" t="s">
        <v>51</v>
      </c>
      <c r="L138" s="149" t="s">
        <v>51</v>
      </c>
      <c r="M138" s="148">
        <f t="shared" si="11"/>
        <v>0</v>
      </c>
      <c r="N138" s="150">
        <f t="shared" si="16"/>
        <v>0</v>
      </c>
      <c r="O138" s="46"/>
      <c r="P138" s="33">
        <v>0</v>
      </c>
      <c r="Q138" s="78">
        <v>0</v>
      </c>
      <c r="R138" s="75">
        <f t="shared" si="12"/>
        <v>0</v>
      </c>
      <c r="T138" s="104">
        <v>0</v>
      </c>
      <c r="U138" s="104">
        <v>515</v>
      </c>
      <c r="V138" s="103">
        <f t="shared" si="13"/>
        <v>515</v>
      </c>
      <c r="W138" s="103"/>
      <c r="X138" s="104">
        <v>0</v>
      </c>
      <c r="Y138" s="103"/>
      <c r="Z138" s="103">
        <f t="shared" si="14"/>
        <v>515</v>
      </c>
      <c r="AA138" s="103"/>
      <c r="AB138" s="103"/>
      <c r="AC138" s="103"/>
      <c r="AD138" s="103"/>
      <c r="AE138" s="103"/>
      <c r="AF138" s="103"/>
      <c r="AG138" s="103"/>
      <c r="AH138" s="103"/>
      <c r="AI138" s="103"/>
    </row>
    <row r="139" spans="1:35" ht="17.5">
      <c r="A139" s="146">
        <f t="shared" si="15"/>
        <v>43015</v>
      </c>
      <c r="B139" s="147">
        <v>614</v>
      </c>
      <c r="C139" s="147">
        <v>83.3</v>
      </c>
      <c r="D139" s="148">
        <f t="shared" si="9"/>
        <v>82.74</v>
      </c>
      <c r="E139" s="148">
        <v>4</v>
      </c>
      <c r="F139" s="197">
        <f t="shared" si="10"/>
        <v>99.98791540785497</v>
      </c>
      <c r="G139" s="149">
        <v>0</v>
      </c>
      <c r="H139" s="149">
        <v>0</v>
      </c>
      <c r="I139" s="149" t="s">
        <v>50</v>
      </c>
      <c r="J139" s="149" t="s">
        <v>50</v>
      </c>
      <c r="K139" s="149" t="s">
        <v>51</v>
      </c>
      <c r="L139" s="149" t="s">
        <v>51</v>
      </c>
      <c r="M139" s="148">
        <f t="shared" si="11"/>
        <v>0</v>
      </c>
      <c r="N139" s="150">
        <f t="shared" si="16"/>
        <v>0</v>
      </c>
      <c r="O139" s="46"/>
      <c r="P139" s="33">
        <v>0</v>
      </c>
      <c r="Q139" s="78">
        <v>0</v>
      </c>
      <c r="R139" s="75">
        <f t="shared" si="12"/>
        <v>0</v>
      </c>
      <c r="T139" s="104">
        <v>0</v>
      </c>
      <c r="U139" s="104">
        <v>335</v>
      </c>
      <c r="V139" s="103">
        <f t="shared" si="13"/>
        <v>335</v>
      </c>
      <c r="W139" s="103"/>
      <c r="X139" s="104">
        <v>0</v>
      </c>
      <c r="Y139" s="103"/>
      <c r="Z139" s="103">
        <f t="shared" si="14"/>
        <v>335</v>
      </c>
      <c r="AA139" s="103"/>
      <c r="AB139" s="103"/>
      <c r="AC139" s="103"/>
      <c r="AD139" s="103"/>
      <c r="AE139" s="103"/>
      <c r="AF139" s="103"/>
      <c r="AG139" s="103"/>
      <c r="AH139" s="103"/>
      <c r="AI139" s="103"/>
    </row>
    <row r="140" spans="1:35" ht="17.5">
      <c r="A140" s="146">
        <f t="shared" si="15"/>
        <v>43016</v>
      </c>
      <c r="B140" s="147">
        <v>614</v>
      </c>
      <c r="C140" s="147">
        <v>83.3</v>
      </c>
      <c r="D140" s="148">
        <f t="shared" ref="D140:D163" si="17">C140-0.56</f>
        <v>82.74</v>
      </c>
      <c r="E140" s="148">
        <v>6</v>
      </c>
      <c r="F140" s="197">
        <f t="shared" ref="F140:F163" si="18">D140/82.75*100</f>
        <v>99.98791540785497</v>
      </c>
      <c r="G140" s="149">
        <v>65</v>
      </c>
      <c r="H140" s="149">
        <v>0</v>
      </c>
      <c r="I140" s="149" t="s">
        <v>50</v>
      </c>
      <c r="J140" s="149" t="s">
        <v>50</v>
      </c>
      <c r="K140" s="149" t="s">
        <v>51</v>
      </c>
      <c r="L140" s="149" t="s">
        <v>51</v>
      </c>
      <c r="M140" s="148">
        <f t="shared" ref="M140:M163" si="19">H140+G140</f>
        <v>65</v>
      </c>
      <c r="N140" s="150">
        <f t="shared" si="16"/>
        <v>0.16</v>
      </c>
      <c r="O140" s="46"/>
      <c r="P140" s="33">
        <v>0</v>
      </c>
      <c r="Q140" s="78">
        <v>0</v>
      </c>
      <c r="R140" s="75">
        <f t="shared" ref="R140:R163" si="20">P140*Q140/24</f>
        <v>0</v>
      </c>
      <c r="T140" s="104">
        <v>0</v>
      </c>
      <c r="U140" s="104">
        <v>182</v>
      </c>
      <c r="V140" s="103">
        <f t="shared" ref="V140:V163" si="21">U140+T140</f>
        <v>182</v>
      </c>
      <c r="W140" s="103"/>
      <c r="X140" s="104">
        <v>0</v>
      </c>
      <c r="Y140" s="103"/>
      <c r="Z140" s="103">
        <f t="shared" ref="Z140:Z163" si="22">X140+V140</f>
        <v>182</v>
      </c>
      <c r="AA140" s="103"/>
      <c r="AB140" s="103"/>
      <c r="AC140" s="103"/>
      <c r="AD140" s="103"/>
      <c r="AE140" s="103"/>
      <c r="AF140" s="103"/>
      <c r="AG140" s="103"/>
      <c r="AH140" s="103"/>
      <c r="AI140" s="103"/>
    </row>
    <row r="141" spans="1:35" ht="17.5">
      <c r="A141" s="146">
        <f t="shared" ref="A141:A163" si="23">+A140+1</f>
        <v>43017</v>
      </c>
      <c r="B141" s="147">
        <v>614</v>
      </c>
      <c r="C141" s="147">
        <v>83.3</v>
      </c>
      <c r="D141" s="148">
        <f t="shared" si="17"/>
        <v>82.74</v>
      </c>
      <c r="E141" s="148">
        <v>10</v>
      </c>
      <c r="F141" s="197">
        <f t="shared" si="18"/>
        <v>99.98791540785497</v>
      </c>
      <c r="G141" s="149">
        <v>335</v>
      </c>
      <c r="H141" s="149">
        <v>0</v>
      </c>
      <c r="I141" s="149" t="s">
        <v>50</v>
      </c>
      <c r="J141" s="149" t="s">
        <v>50</v>
      </c>
      <c r="K141" s="149" t="s">
        <v>51</v>
      </c>
      <c r="L141" s="149" t="s">
        <v>51</v>
      </c>
      <c r="M141" s="148">
        <f t="shared" si="19"/>
        <v>335</v>
      </c>
      <c r="N141" s="150">
        <f t="shared" ref="N141:N163" si="24">ROUND((C141-C140)+(M141*0.002447),2)</f>
        <v>0.82</v>
      </c>
      <c r="O141" s="46"/>
      <c r="P141" s="33">
        <v>0</v>
      </c>
      <c r="Q141" s="78">
        <v>0</v>
      </c>
      <c r="R141" s="75">
        <f t="shared" si="20"/>
        <v>0</v>
      </c>
      <c r="T141" s="104">
        <v>0</v>
      </c>
      <c r="U141" s="104">
        <v>182</v>
      </c>
      <c r="V141" s="103">
        <f t="shared" si="21"/>
        <v>182</v>
      </c>
      <c r="W141" s="103"/>
      <c r="X141" s="104">
        <v>0</v>
      </c>
      <c r="Y141" s="103"/>
      <c r="Z141" s="103">
        <f t="shared" si="22"/>
        <v>182</v>
      </c>
      <c r="AA141" s="103"/>
      <c r="AB141" s="103"/>
      <c r="AC141" s="103"/>
      <c r="AD141" s="103"/>
      <c r="AE141" s="103"/>
      <c r="AF141" s="103"/>
      <c r="AG141" s="103"/>
      <c r="AH141" s="103"/>
      <c r="AI141" s="103"/>
    </row>
    <row r="142" spans="1:35" ht="17.5">
      <c r="A142" s="146">
        <f t="shared" si="23"/>
        <v>43018</v>
      </c>
      <c r="B142" s="147">
        <v>614</v>
      </c>
      <c r="C142" s="147">
        <v>83.3</v>
      </c>
      <c r="D142" s="148">
        <f t="shared" si="17"/>
        <v>82.74</v>
      </c>
      <c r="E142" s="148">
        <v>0</v>
      </c>
      <c r="F142" s="197">
        <f t="shared" si="18"/>
        <v>99.98791540785497</v>
      </c>
      <c r="G142" s="149">
        <v>183</v>
      </c>
      <c r="H142" s="149">
        <v>0</v>
      </c>
      <c r="I142" s="149" t="s">
        <v>50</v>
      </c>
      <c r="J142" s="149" t="s">
        <v>50</v>
      </c>
      <c r="K142" s="149" t="s">
        <v>51</v>
      </c>
      <c r="L142" s="149" t="s">
        <v>51</v>
      </c>
      <c r="M142" s="148">
        <f t="shared" si="19"/>
        <v>183</v>
      </c>
      <c r="N142" s="150">
        <f t="shared" si="24"/>
        <v>0.45</v>
      </c>
      <c r="O142" s="46"/>
      <c r="P142" s="33">
        <v>0</v>
      </c>
      <c r="Q142" s="78">
        <v>0</v>
      </c>
      <c r="R142" s="75">
        <f t="shared" si="20"/>
        <v>0</v>
      </c>
      <c r="T142" s="104">
        <v>0</v>
      </c>
      <c r="U142" s="104">
        <v>70</v>
      </c>
      <c r="V142" s="103">
        <f t="shared" si="21"/>
        <v>70</v>
      </c>
      <c r="W142" s="103"/>
      <c r="X142" s="104">
        <v>0</v>
      </c>
      <c r="Y142" s="103"/>
      <c r="Z142" s="103">
        <f t="shared" si="22"/>
        <v>70</v>
      </c>
      <c r="AA142" s="103"/>
      <c r="AB142" s="103"/>
      <c r="AC142" s="103"/>
      <c r="AD142" s="103"/>
      <c r="AE142" s="103"/>
      <c r="AF142" s="103"/>
      <c r="AG142" s="103"/>
      <c r="AH142" s="103"/>
      <c r="AI142" s="103"/>
    </row>
    <row r="143" spans="1:35" ht="17.5">
      <c r="A143" s="146">
        <f t="shared" si="23"/>
        <v>43019</v>
      </c>
      <c r="B143" s="147">
        <v>614</v>
      </c>
      <c r="C143" s="147">
        <v>83.3</v>
      </c>
      <c r="D143" s="148">
        <f t="shared" si="17"/>
        <v>82.74</v>
      </c>
      <c r="E143" s="148">
        <v>9</v>
      </c>
      <c r="F143" s="197">
        <f t="shared" si="18"/>
        <v>99.98791540785497</v>
      </c>
      <c r="G143" s="149">
        <v>335</v>
      </c>
      <c r="H143" s="149">
        <v>0</v>
      </c>
      <c r="I143" s="149" t="s">
        <v>50</v>
      </c>
      <c r="J143" s="149" t="s">
        <v>50</v>
      </c>
      <c r="K143" s="149" t="s">
        <v>51</v>
      </c>
      <c r="L143" s="149" t="s">
        <v>51</v>
      </c>
      <c r="M143" s="148">
        <f t="shared" si="19"/>
        <v>335</v>
      </c>
      <c r="N143" s="150">
        <f t="shared" si="24"/>
        <v>0.82</v>
      </c>
      <c r="O143" s="46"/>
      <c r="P143" s="33">
        <v>0</v>
      </c>
      <c r="Q143" s="78">
        <v>0</v>
      </c>
      <c r="R143" s="75">
        <f t="shared" si="20"/>
        <v>0</v>
      </c>
      <c r="T143" s="104">
        <v>0</v>
      </c>
      <c r="U143" s="104">
        <v>64</v>
      </c>
      <c r="V143" s="103">
        <f t="shared" si="21"/>
        <v>64</v>
      </c>
      <c r="W143" s="103"/>
      <c r="X143" s="104">
        <v>0</v>
      </c>
      <c r="Y143" s="103"/>
      <c r="Z143" s="103">
        <f t="shared" si="22"/>
        <v>64</v>
      </c>
      <c r="AA143" s="103"/>
      <c r="AB143" s="103"/>
      <c r="AC143" s="103"/>
      <c r="AD143" s="103"/>
      <c r="AE143" s="103"/>
      <c r="AF143" s="103"/>
      <c r="AG143" s="103"/>
      <c r="AH143" s="103"/>
      <c r="AI143" s="103"/>
    </row>
    <row r="144" spans="1:35" ht="17.5">
      <c r="A144" s="146">
        <f t="shared" si="23"/>
        <v>43020</v>
      </c>
      <c r="B144" s="147">
        <v>614</v>
      </c>
      <c r="C144" s="147">
        <v>83.3</v>
      </c>
      <c r="D144" s="148">
        <f t="shared" si="17"/>
        <v>82.74</v>
      </c>
      <c r="E144" s="148">
        <v>27</v>
      </c>
      <c r="F144" s="197">
        <f t="shared" si="18"/>
        <v>99.98791540785497</v>
      </c>
      <c r="G144" s="149">
        <v>335</v>
      </c>
      <c r="H144" s="149">
        <v>0</v>
      </c>
      <c r="I144" s="149" t="s">
        <v>50</v>
      </c>
      <c r="J144" s="149" t="s">
        <v>50</v>
      </c>
      <c r="K144" s="149" t="s">
        <v>51</v>
      </c>
      <c r="L144" s="149" t="s">
        <v>51</v>
      </c>
      <c r="M144" s="148">
        <f t="shared" si="19"/>
        <v>335</v>
      </c>
      <c r="N144" s="150">
        <f t="shared" si="24"/>
        <v>0.82</v>
      </c>
      <c r="O144" s="46"/>
      <c r="P144" s="33">
        <v>0</v>
      </c>
      <c r="Q144" s="78">
        <v>0</v>
      </c>
      <c r="R144" s="75">
        <f t="shared" si="20"/>
        <v>0</v>
      </c>
      <c r="T144" s="104">
        <v>0</v>
      </c>
      <c r="U144" s="104">
        <v>65</v>
      </c>
      <c r="V144" s="103">
        <f t="shared" si="21"/>
        <v>65</v>
      </c>
      <c r="W144" s="103"/>
      <c r="X144" s="104">
        <v>0</v>
      </c>
      <c r="Y144" s="103"/>
      <c r="Z144" s="103">
        <f t="shared" si="22"/>
        <v>65</v>
      </c>
      <c r="AA144" s="103"/>
      <c r="AB144" s="103"/>
      <c r="AC144" s="103"/>
      <c r="AD144" s="103"/>
      <c r="AE144" s="103"/>
      <c r="AF144" s="103"/>
      <c r="AG144" s="103"/>
      <c r="AH144" s="103"/>
      <c r="AI144" s="103"/>
    </row>
    <row r="145" spans="1:35" ht="17.5">
      <c r="A145" s="146">
        <f t="shared" si="23"/>
        <v>43021</v>
      </c>
      <c r="B145" s="147">
        <v>614</v>
      </c>
      <c r="C145" s="147">
        <v>83.3</v>
      </c>
      <c r="D145" s="148">
        <f t="shared" si="17"/>
        <v>82.74</v>
      </c>
      <c r="E145" s="148">
        <v>13</v>
      </c>
      <c r="F145" s="197">
        <f t="shared" si="18"/>
        <v>99.98791540785497</v>
      </c>
      <c r="G145" s="149">
        <v>335</v>
      </c>
      <c r="H145" s="149">
        <v>0</v>
      </c>
      <c r="I145" s="149" t="s">
        <v>50</v>
      </c>
      <c r="J145" s="149" t="s">
        <v>50</v>
      </c>
      <c r="K145" s="149" t="s">
        <v>51</v>
      </c>
      <c r="L145" s="149" t="s">
        <v>51</v>
      </c>
      <c r="M145" s="148">
        <f t="shared" si="19"/>
        <v>335</v>
      </c>
      <c r="N145" s="150">
        <f t="shared" si="24"/>
        <v>0.82</v>
      </c>
      <c r="O145" s="46"/>
      <c r="P145" s="33">
        <v>0</v>
      </c>
      <c r="Q145" s="78">
        <v>0</v>
      </c>
      <c r="R145" s="75">
        <f t="shared" si="20"/>
        <v>0</v>
      </c>
      <c r="T145" s="104">
        <v>0</v>
      </c>
      <c r="U145" s="104">
        <v>65</v>
      </c>
      <c r="V145" s="103">
        <f t="shared" si="21"/>
        <v>65</v>
      </c>
      <c r="W145" s="103"/>
      <c r="X145" s="104">
        <v>0</v>
      </c>
      <c r="Y145" s="103"/>
      <c r="Z145" s="103">
        <f t="shared" si="22"/>
        <v>65</v>
      </c>
      <c r="AA145" s="103"/>
      <c r="AB145" s="103"/>
      <c r="AC145" s="103"/>
      <c r="AD145" s="103"/>
      <c r="AE145" s="103"/>
      <c r="AF145" s="103"/>
      <c r="AG145" s="103"/>
      <c r="AH145" s="103"/>
      <c r="AI145" s="103"/>
    </row>
    <row r="146" spans="1:35" ht="17.5">
      <c r="A146" s="146">
        <f t="shared" si="23"/>
        <v>43022</v>
      </c>
      <c r="B146" s="147">
        <v>614</v>
      </c>
      <c r="C146" s="147">
        <v>83.3</v>
      </c>
      <c r="D146" s="148">
        <f t="shared" si="17"/>
        <v>82.74</v>
      </c>
      <c r="E146" s="148">
        <v>4</v>
      </c>
      <c r="F146" s="197">
        <f t="shared" si="18"/>
        <v>99.98791540785497</v>
      </c>
      <c r="G146" s="149">
        <v>183</v>
      </c>
      <c r="H146" s="149">
        <v>0</v>
      </c>
      <c r="I146" s="149" t="s">
        <v>50</v>
      </c>
      <c r="J146" s="149" t="s">
        <v>50</v>
      </c>
      <c r="K146" s="149" t="s">
        <v>51</v>
      </c>
      <c r="L146" s="149" t="s">
        <v>51</v>
      </c>
      <c r="M146" s="148">
        <f t="shared" si="19"/>
        <v>183</v>
      </c>
      <c r="N146" s="150">
        <f t="shared" si="24"/>
        <v>0.45</v>
      </c>
      <c r="O146" s="46"/>
      <c r="P146" s="33">
        <v>0</v>
      </c>
      <c r="Q146" s="78">
        <v>0</v>
      </c>
      <c r="R146" s="75">
        <f t="shared" si="20"/>
        <v>0</v>
      </c>
      <c r="T146" s="104">
        <v>0</v>
      </c>
      <c r="U146" s="104">
        <v>70</v>
      </c>
      <c r="V146" s="103">
        <f t="shared" si="21"/>
        <v>70</v>
      </c>
      <c r="W146" s="103"/>
      <c r="X146" s="104">
        <v>0</v>
      </c>
      <c r="Y146" s="103"/>
      <c r="Z146" s="103">
        <f t="shared" si="22"/>
        <v>70</v>
      </c>
      <c r="AA146" s="103"/>
      <c r="AB146" s="103"/>
      <c r="AC146" s="103"/>
      <c r="AD146" s="103"/>
      <c r="AE146" s="103"/>
      <c r="AF146" s="103"/>
      <c r="AG146" s="103"/>
      <c r="AH146" s="103"/>
      <c r="AI146" s="103"/>
    </row>
    <row r="147" spans="1:35" ht="17.5">
      <c r="A147" s="146">
        <f t="shared" si="23"/>
        <v>43023</v>
      </c>
      <c r="B147" s="147">
        <v>614</v>
      </c>
      <c r="C147" s="147">
        <v>83.3</v>
      </c>
      <c r="D147" s="148">
        <f t="shared" si="17"/>
        <v>82.74</v>
      </c>
      <c r="E147" s="148">
        <v>4</v>
      </c>
      <c r="F147" s="197">
        <f t="shared" si="18"/>
        <v>99.98791540785497</v>
      </c>
      <c r="G147" s="149">
        <v>335</v>
      </c>
      <c r="H147" s="149">
        <v>0</v>
      </c>
      <c r="I147" s="149" t="s">
        <v>50</v>
      </c>
      <c r="J147" s="149" t="s">
        <v>50</v>
      </c>
      <c r="K147" s="149" t="s">
        <v>51</v>
      </c>
      <c r="L147" s="149" t="s">
        <v>51</v>
      </c>
      <c r="M147" s="148">
        <f t="shared" si="19"/>
        <v>335</v>
      </c>
      <c r="N147" s="150">
        <f t="shared" si="24"/>
        <v>0.82</v>
      </c>
      <c r="O147" s="46"/>
      <c r="P147" s="33">
        <v>0</v>
      </c>
      <c r="Q147" s="78">
        <v>0</v>
      </c>
      <c r="R147" s="75">
        <f t="shared" si="20"/>
        <v>0</v>
      </c>
      <c r="T147" s="104">
        <v>0</v>
      </c>
      <c r="U147" s="104">
        <v>65</v>
      </c>
      <c r="V147" s="103">
        <f t="shared" si="21"/>
        <v>65</v>
      </c>
      <c r="W147" s="103"/>
      <c r="X147" s="104">
        <v>0</v>
      </c>
      <c r="Y147" s="103"/>
      <c r="Z147" s="103">
        <f t="shared" si="22"/>
        <v>65</v>
      </c>
      <c r="AA147" s="103"/>
      <c r="AB147" s="103"/>
      <c r="AC147" s="103"/>
      <c r="AD147" s="103"/>
      <c r="AE147" s="103"/>
      <c r="AF147" s="103"/>
      <c r="AG147" s="103"/>
      <c r="AH147" s="103"/>
      <c r="AI147" s="103"/>
    </row>
    <row r="148" spans="1:35" ht="17.5">
      <c r="A148" s="146">
        <f t="shared" si="23"/>
        <v>43024</v>
      </c>
      <c r="B148" s="147">
        <v>614</v>
      </c>
      <c r="C148" s="147">
        <v>83.3</v>
      </c>
      <c r="D148" s="148">
        <f t="shared" si="17"/>
        <v>82.74</v>
      </c>
      <c r="E148" s="148">
        <v>2</v>
      </c>
      <c r="F148" s="197">
        <f t="shared" si="18"/>
        <v>99.98791540785497</v>
      </c>
      <c r="G148" s="149">
        <v>183</v>
      </c>
      <c r="H148" s="149">
        <v>0</v>
      </c>
      <c r="I148" s="149" t="s">
        <v>50</v>
      </c>
      <c r="J148" s="149" t="s">
        <v>50</v>
      </c>
      <c r="K148" s="149" t="s">
        <v>51</v>
      </c>
      <c r="L148" s="149" t="s">
        <v>51</v>
      </c>
      <c r="M148" s="148">
        <f t="shared" si="19"/>
        <v>183</v>
      </c>
      <c r="N148" s="150">
        <f t="shared" si="24"/>
        <v>0.45</v>
      </c>
      <c r="O148" s="46"/>
      <c r="P148" s="33">
        <v>0</v>
      </c>
      <c r="Q148" s="78">
        <v>0</v>
      </c>
      <c r="R148" s="75">
        <f t="shared" si="20"/>
        <v>0</v>
      </c>
      <c r="T148" s="104">
        <v>0</v>
      </c>
      <c r="U148" s="104">
        <v>65</v>
      </c>
      <c r="V148" s="103">
        <f t="shared" si="21"/>
        <v>65</v>
      </c>
      <c r="W148" s="103"/>
      <c r="X148" s="104">
        <v>0</v>
      </c>
      <c r="Y148" s="103"/>
      <c r="Z148" s="103">
        <f t="shared" si="22"/>
        <v>65</v>
      </c>
      <c r="AA148" s="103"/>
      <c r="AB148" s="103"/>
      <c r="AC148" s="103"/>
      <c r="AD148" s="103"/>
      <c r="AE148" s="103"/>
      <c r="AF148" s="103"/>
      <c r="AG148" s="103"/>
      <c r="AH148" s="103"/>
      <c r="AI148" s="103"/>
    </row>
    <row r="149" spans="1:35" ht="17.5">
      <c r="A149" s="146">
        <f t="shared" si="23"/>
        <v>43025</v>
      </c>
      <c r="B149" s="147">
        <v>614</v>
      </c>
      <c r="C149" s="147">
        <v>83.3</v>
      </c>
      <c r="D149" s="148">
        <f t="shared" si="17"/>
        <v>82.74</v>
      </c>
      <c r="E149" s="148">
        <v>1</v>
      </c>
      <c r="F149" s="197">
        <f t="shared" si="18"/>
        <v>99.98791540785497</v>
      </c>
      <c r="G149" s="149">
        <v>183</v>
      </c>
      <c r="H149" s="149">
        <v>0</v>
      </c>
      <c r="I149" s="149" t="s">
        <v>50</v>
      </c>
      <c r="J149" s="149" t="s">
        <v>50</v>
      </c>
      <c r="K149" s="149" t="s">
        <v>51</v>
      </c>
      <c r="L149" s="149" t="s">
        <v>51</v>
      </c>
      <c r="M149" s="148">
        <f t="shared" si="19"/>
        <v>183</v>
      </c>
      <c r="N149" s="150">
        <f t="shared" si="24"/>
        <v>0.45</v>
      </c>
      <c r="O149" s="46"/>
      <c r="P149" s="33">
        <v>0</v>
      </c>
      <c r="Q149" s="78">
        <v>0</v>
      </c>
      <c r="R149" s="75">
        <f t="shared" si="20"/>
        <v>0</v>
      </c>
      <c r="T149" s="104">
        <v>0</v>
      </c>
      <c r="U149" s="104">
        <v>30</v>
      </c>
      <c r="V149" s="103">
        <f t="shared" si="21"/>
        <v>30</v>
      </c>
      <c r="W149" s="103"/>
      <c r="X149" s="104">
        <v>0</v>
      </c>
      <c r="Y149" s="103"/>
      <c r="Z149" s="103">
        <f t="shared" si="22"/>
        <v>30</v>
      </c>
      <c r="AA149" s="103"/>
      <c r="AB149" s="103"/>
      <c r="AC149" s="103"/>
      <c r="AD149" s="103"/>
      <c r="AE149" s="103"/>
      <c r="AF149" s="103"/>
      <c r="AG149" s="103"/>
      <c r="AH149" s="103"/>
      <c r="AI149" s="103"/>
    </row>
    <row r="150" spans="1:35" ht="17.5">
      <c r="A150" s="146">
        <f t="shared" si="23"/>
        <v>43026</v>
      </c>
      <c r="B150" s="147">
        <v>614</v>
      </c>
      <c r="C150" s="147">
        <v>83.3</v>
      </c>
      <c r="D150" s="148">
        <f t="shared" si="17"/>
        <v>82.74</v>
      </c>
      <c r="E150" s="148">
        <v>0</v>
      </c>
      <c r="F150" s="197">
        <f t="shared" si="18"/>
        <v>99.98791540785497</v>
      </c>
      <c r="G150" s="149">
        <v>183</v>
      </c>
      <c r="H150" s="149">
        <v>0</v>
      </c>
      <c r="I150" s="149" t="s">
        <v>50</v>
      </c>
      <c r="J150" s="149" t="s">
        <v>50</v>
      </c>
      <c r="K150" s="149" t="s">
        <v>51</v>
      </c>
      <c r="L150" s="149" t="s">
        <v>51</v>
      </c>
      <c r="M150" s="148">
        <f t="shared" si="19"/>
        <v>183</v>
      </c>
      <c r="N150" s="150">
        <f t="shared" si="24"/>
        <v>0.45</v>
      </c>
      <c r="O150" s="46"/>
      <c r="P150" s="33">
        <v>0</v>
      </c>
      <c r="Q150" s="78">
        <v>0</v>
      </c>
      <c r="R150" s="75">
        <f t="shared" si="20"/>
        <v>0</v>
      </c>
      <c r="T150" s="104">
        <v>0</v>
      </c>
      <c r="U150" s="104">
        <v>0</v>
      </c>
      <c r="V150" s="103">
        <f t="shared" si="21"/>
        <v>0</v>
      </c>
      <c r="W150" s="103"/>
      <c r="X150" s="104">
        <v>0</v>
      </c>
      <c r="Y150" s="103"/>
      <c r="Z150" s="103">
        <f t="shared" si="22"/>
        <v>0</v>
      </c>
      <c r="AA150" s="103"/>
      <c r="AB150" s="103"/>
      <c r="AC150" s="103"/>
      <c r="AD150" s="103"/>
      <c r="AE150" s="103"/>
      <c r="AF150" s="103"/>
      <c r="AG150" s="103"/>
      <c r="AH150" s="103"/>
      <c r="AI150" s="103"/>
    </row>
    <row r="151" spans="1:35" ht="17.5">
      <c r="A151" s="146">
        <f t="shared" si="23"/>
        <v>43027</v>
      </c>
      <c r="B151" s="147">
        <v>614</v>
      </c>
      <c r="C151" s="147">
        <v>83.3</v>
      </c>
      <c r="D151" s="148">
        <f t="shared" si="17"/>
        <v>82.74</v>
      </c>
      <c r="E151" s="148">
        <v>0</v>
      </c>
      <c r="F151" s="197">
        <f t="shared" si="18"/>
        <v>99.98791540785497</v>
      </c>
      <c r="G151" s="149">
        <v>65</v>
      </c>
      <c r="H151" s="149">
        <v>0</v>
      </c>
      <c r="I151" s="149" t="s">
        <v>50</v>
      </c>
      <c r="J151" s="149" t="s">
        <v>50</v>
      </c>
      <c r="K151" s="149" t="s">
        <v>51</v>
      </c>
      <c r="L151" s="149" t="s">
        <v>51</v>
      </c>
      <c r="M151" s="148">
        <f t="shared" si="19"/>
        <v>65</v>
      </c>
      <c r="N151" s="150">
        <f t="shared" si="24"/>
        <v>0.16</v>
      </c>
      <c r="O151" s="46"/>
      <c r="P151" s="33">
        <v>0</v>
      </c>
      <c r="Q151" s="78">
        <v>0</v>
      </c>
      <c r="R151" s="75">
        <f t="shared" si="20"/>
        <v>0</v>
      </c>
      <c r="T151" s="104">
        <v>0</v>
      </c>
      <c r="U151" s="104">
        <v>0</v>
      </c>
      <c r="V151" s="103">
        <f t="shared" si="21"/>
        <v>0</v>
      </c>
      <c r="W151" s="103"/>
      <c r="X151" s="104">
        <v>0</v>
      </c>
      <c r="Y151" s="103"/>
      <c r="Z151" s="103">
        <f t="shared" si="22"/>
        <v>0</v>
      </c>
      <c r="AA151" s="103"/>
      <c r="AB151" s="103"/>
      <c r="AC151" s="103"/>
      <c r="AD151" s="103"/>
      <c r="AE151" s="103"/>
      <c r="AF151" s="103"/>
      <c r="AG151" s="103"/>
      <c r="AH151" s="103"/>
      <c r="AI151" s="103"/>
    </row>
    <row r="152" spans="1:35" ht="17.5">
      <c r="A152" s="146">
        <f t="shared" si="23"/>
        <v>43028</v>
      </c>
      <c r="B152" s="147">
        <v>614</v>
      </c>
      <c r="C152" s="147">
        <v>83.3</v>
      </c>
      <c r="D152" s="148">
        <f t="shared" si="17"/>
        <v>82.74</v>
      </c>
      <c r="E152" s="148">
        <v>0</v>
      </c>
      <c r="F152" s="197">
        <f t="shared" si="18"/>
        <v>99.98791540785497</v>
      </c>
      <c r="G152" s="149">
        <v>65</v>
      </c>
      <c r="H152" s="149">
        <v>0</v>
      </c>
      <c r="I152" s="149" t="s">
        <v>50</v>
      </c>
      <c r="J152" s="149" t="s">
        <v>50</v>
      </c>
      <c r="K152" s="149" t="s">
        <v>51</v>
      </c>
      <c r="L152" s="149" t="s">
        <v>51</v>
      </c>
      <c r="M152" s="148">
        <f t="shared" si="19"/>
        <v>65</v>
      </c>
      <c r="N152" s="150">
        <f t="shared" si="24"/>
        <v>0.16</v>
      </c>
      <c r="O152" s="46"/>
      <c r="P152" s="33">
        <v>0</v>
      </c>
      <c r="Q152" s="78">
        <v>0</v>
      </c>
      <c r="R152" s="75">
        <f t="shared" si="20"/>
        <v>0</v>
      </c>
      <c r="T152" s="104">
        <v>0</v>
      </c>
      <c r="U152" s="104">
        <v>0</v>
      </c>
      <c r="V152" s="103">
        <f t="shared" si="21"/>
        <v>0</v>
      </c>
      <c r="W152" s="103"/>
      <c r="X152" s="104">
        <v>0</v>
      </c>
      <c r="Y152" s="103"/>
      <c r="Z152" s="103">
        <f t="shared" si="22"/>
        <v>0</v>
      </c>
      <c r="AA152" s="103"/>
      <c r="AB152" s="103"/>
      <c r="AC152" s="103"/>
      <c r="AD152" s="103"/>
      <c r="AE152" s="103"/>
      <c r="AF152" s="103"/>
      <c r="AG152" s="103"/>
      <c r="AH152" s="103"/>
      <c r="AI152" s="103"/>
    </row>
    <row r="153" spans="1:35" ht="17.5">
      <c r="A153" s="146">
        <f t="shared" si="23"/>
        <v>43029</v>
      </c>
      <c r="B153" s="147">
        <v>614</v>
      </c>
      <c r="C153" s="147">
        <v>83.3</v>
      </c>
      <c r="D153" s="148">
        <f t="shared" si="17"/>
        <v>82.74</v>
      </c>
      <c r="E153" s="148">
        <v>0</v>
      </c>
      <c r="F153" s="197">
        <f t="shared" si="18"/>
        <v>99.98791540785497</v>
      </c>
      <c r="G153" s="149">
        <v>65</v>
      </c>
      <c r="H153" s="149">
        <v>0</v>
      </c>
      <c r="I153" s="149" t="s">
        <v>50</v>
      </c>
      <c r="J153" s="149" t="s">
        <v>50</v>
      </c>
      <c r="K153" s="149" t="s">
        <v>51</v>
      </c>
      <c r="L153" s="149" t="s">
        <v>51</v>
      </c>
      <c r="M153" s="148">
        <f t="shared" si="19"/>
        <v>65</v>
      </c>
      <c r="N153" s="150">
        <f t="shared" si="24"/>
        <v>0.16</v>
      </c>
      <c r="O153" s="46"/>
      <c r="P153" s="33">
        <v>0</v>
      </c>
      <c r="Q153" s="78">
        <v>0</v>
      </c>
      <c r="R153" s="75">
        <f t="shared" si="20"/>
        <v>0</v>
      </c>
      <c r="T153" s="104">
        <v>0</v>
      </c>
      <c r="U153" s="104">
        <v>0</v>
      </c>
      <c r="V153" s="103">
        <f t="shared" si="21"/>
        <v>0</v>
      </c>
      <c r="W153" s="103"/>
      <c r="X153" s="104">
        <v>0</v>
      </c>
      <c r="Y153" s="103"/>
      <c r="Z153" s="103">
        <f t="shared" si="22"/>
        <v>0</v>
      </c>
      <c r="AA153" s="103"/>
      <c r="AB153" s="103"/>
      <c r="AC153" s="103"/>
      <c r="AD153" s="103"/>
      <c r="AE153" s="103"/>
      <c r="AF153" s="103"/>
      <c r="AG153" s="103"/>
      <c r="AH153" s="103"/>
      <c r="AI153" s="103"/>
    </row>
    <row r="154" spans="1:35" ht="17.5">
      <c r="A154" s="146">
        <f t="shared" si="23"/>
        <v>43030</v>
      </c>
      <c r="B154" s="147">
        <v>614</v>
      </c>
      <c r="C154" s="147">
        <v>83.3</v>
      </c>
      <c r="D154" s="148">
        <f>C154-0.56</f>
        <v>82.74</v>
      </c>
      <c r="E154" s="148">
        <v>0</v>
      </c>
      <c r="F154" s="197">
        <f t="shared" si="18"/>
        <v>99.98791540785497</v>
      </c>
      <c r="G154" s="149">
        <v>65</v>
      </c>
      <c r="H154" s="149">
        <v>0</v>
      </c>
      <c r="I154" s="149" t="s">
        <v>50</v>
      </c>
      <c r="J154" s="149" t="s">
        <v>50</v>
      </c>
      <c r="K154" s="149" t="s">
        <v>51</v>
      </c>
      <c r="L154" s="149" t="s">
        <v>51</v>
      </c>
      <c r="M154" s="148">
        <f t="shared" si="19"/>
        <v>65</v>
      </c>
      <c r="N154" s="150">
        <v>0</v>
      </c>
      <c r="O154" s="46"/>
      <c r="P154" s="33">
        <v>0</v>
      </c>
      <c r="Q154" s="78">
        <v>0</v>
      </c>
      <c r="R154" s="75">
        <f t="shared" si="20"/>
        <v>0</v>
      </c>
      <c r="T154" s="104">
        <v>0</v>
      </c>
      <c r="U154" s="104">
        <v>0</v>
      </c>
      <c r="V154" s="103">
        <f t="shared" si="21"/>
        <v>0</v>
      </c>
      <c r="W154" s="103"/>
      <c r="X154" s="104">
        <v>0</v>
      </c>
      <c r="Y154" s="103"/>
      <c r="Z154" s="103">
        <f t="shared" si="22"/>
        <v>0</v>
      </c>
      <c r="AA154" s="103"/>
      <c r="AB154" s="103"/>
      <c r="AC154" s="103"/>
      <c r="AD154" s="103"/>
      <c r="AE154" s="103"/>
      <c r="AF154" s="103"/>
      <c r="AG154" s="103"/>
      <c r="AH154" s="103"/>
      <c r="AI154" s="103"/>
    </row>
    <row r="155" spans="1:35" ht="17.5">
      <c r="A155" s="146">
        <f t="shared" si="23"/>
        <v>43031</v>
      </c>
      <c r="B155" s="147">
        <v>614</v>
      </c>
      <c r="C155" s="147">
        <v>83.3</v>
      </c>
      <c r="D155" s="148">
        <f>C155-0.56</f>
        <v>82.74</v>
      </c>
      <c r="E155" s="148">
        <v>0</v>
      </c>
      <c r="F155" s="197">
        <f t="shared" si="18"/>
        <v>99.98791540785497</v>
      </c>
      <c r="G155" s="149">
        <v>65</v>
      </c>
      <c r="H155" s="149">
        <v>0</v>
      </c>
      <c r="I155" s="149" t="s">
        <v>50</v>
      </c>
      <c r="J155" s="149" t="s">
        <v>50</v>
      </c>
      <c r="K155" s="149" t="s">
        <v>51</v>
      </c>
      <c r="L155" s="149" t="s">
        <v>51</v>
      </c>
      <c r="M155" s="148">
        <f t="shared" si="19"/>
        <v>65</v>
      </c>
      <c r="N155" s="150">
        <f t="shared" si="24"/>
        <v>0.16</v>
      </c>
      <c r="O155" s="46"/>
      <c r="P155" s="33">
        <v>0</v>
      </c>
      <c r="Q155" s="78">
        <v>0</v>
      </c>
      <c r="R155" s="75">
        <f t="shared" si="20"/>
        <v>0</v>
      </c>
      <c r="T155" s="104">
        <v>0</v>
      </c>
      <c r="U155" s="104">
        <v>0</v>
      </c>
      <c r="V155" s="103">
        <f t="shared" si="21"/>
        <v>0</v>
      </c>
      <c r="W155" s="103"/>
      <c r="X155" s="104">
        <v>0</v>
      </c>
      <c r="Y155" s="103"/>
      <c r="Z155" s="103">
        <f t="shared" si="22"/>
        <v>0</v>
      </c>
      <c r="AA155" s="103"/>
      <c r="AB155" s="103"/>
      <c r="AC155" s="103"/>
      <c r="AD155" s="103"/>
      <c r="AE155" s="103"/>
      <c r="AF155" s="103"/>
      <c r="AG155" s="103"/>
      <c r="AH155" s="103"/>
      <c r="AI155" s="103"/>
    </row>
    <row r="156" spans="1:35" ht="17.5">
      <c r="A156" s="146">
        <f t="shared" si="23"/>
        <v>43032</v>
      </c>
      <c r="B156" s="147">
        <v>614</v>
      </c>
      <c r="C156" s="147">
        <v>83.3</v>
      </c>
      <c r="D156" s="148">
        <f t="shared" si="17"/>
        <v>82.74</v>
      </c>
      <c r="E156" s="148">
        <v>0</v>
      </c>
      <c r="F156" s="197">
        <f t="shared" si="18"/>
        <v>99.98791540785497</v>
      </c>
      <c r="G156" s="149">
        <v>0</v>
      </c>
      <c r="H156" s="149">
        <v>0</v>
      </c>
      <c r="I156" s="149" t="s">
        <v>50</v>
      </c>
      <c r="J156" s="149" t="s">
        <v>50</v>
      </c>
      <c r="K156" s="149" t="s">
        <v>51</v>
      </c>
      <c r="L156" s="149" t="s">
        <v>51</v>
      </c>
      <c r="M156" s="148">
        <f t="shared" si="19"/>
        <v>0</v>
      </c>
      <c r="N156" s="150">
        <f t="shared" si="24"/>
        <v>0</v>
      </c>
      <c r="O156" s="46"/>
      <c r="P156" s="33">
        <v>0</v>
      </c>
      <c r="Q156" s="78">
        <v>0</v>
      </c>
      <c r="R156" s="75">
        <f t="shared" si="20"/>
        <v>0</v>
      </c>
      <c r="T156" s="104">
        <v>0</v>
      </c>
      <c r="U156" s="104">
        <v>0</v>
      </c>
      <c r="V156" s="103">
        <f t="shared" si="21"/>
        <v>0</v>
      </c>
      <c r="W156" s="103"/>
      <c r="X156" s="104">
        <v>0</v>
      </c>
      <c r="Y156" s="103"/>
      <c r="Z156" s="103">
        <f t="shared" si="22"/>
        <v>0</v>
      </c>
      <c r="AA156" s="103"/>
      <c r="AB156" s="103"/>
      <c r="AC156" s="103"/>
      <c r="AD156" s="103"/>
      <c r="AE156" s="103"/>
      <c r="AF156" s="103"/>
      <c r="AG156" s="103"/>
      <c r="AH156" s="103"/>
      <c r="AI156" s="103"/>
    </row>
    <row r="157" spans="1:35" ht="17.5">
      <c r="A157" s="146">
        <f t="shared" si="23"/>
        <v>43033</v>
      </c>
      <c r="B157" s="147">
        <v>614</v>
      </c>
      <c r="C157" s="147">
        <v>83.3</v>
      </c>
      <c r="D157" s="148">
        <f t="shared" si="17"/>
        <v>82.74</v>
      </c>
      <c r="E157" s="148">
        <v>0</v>
      </c>
      <c r="F157" s="197">
        <f t="shared" si="18"/>
        <v>99.98791540785497</v>
      </c>
      <c r="G157" s="149">
        <v>0</v>
      </c>
      <c r="H157" s="149">
        <v>0</v>
      </c>
      <c r="I157" s="149" t="s">
        <v>50</v>
      </c>
      <c r="J157" s="149" t="s">
        <v>50</v>
      </c>
      <c r="K157" s="149" t="s">
        <v>51</v>
      </c>
      <c r="L157" s="149" t="s">
        <v>51</v>
      </c>
      <c r="M157" s="148">
        <f t="shared" si="19"/>
        <v>0</v>
      </c>
      <c r="N157" s="150">
        <f t="shared" si="24"/>
        <v>0</v>
      </c>
      <c r="O157" s="46"/>
      <c r="P157" s="33">
        <v>0</v>
      </c>
      <c r="Q157" s="78">
        <v>0</v>
      </c>
      <c r="R157" s="75">
        <f t="shared" si="20"/>
        <v>0</v>
      </c>
      <c r="T157" s="104">
        <v>0</v>
      </c>
      <c r="U157" s="104">
        <v>0</v>
      </c>
      <c r="V157" s="103">
        <f t="shared" si="21"/>
        <v>0</v>
      </c>
      <c r="W157" s="103"/>
      <c r="X157" s="104">
        <v>0</v>
      </c>
      <c r="Y157" s="103"/>
      <c r="Z157" s="103">
        <f t="shared" si="22"/>
        <v>0</v>
      </c>
      <c r="AA157" s="103"/>
      <c r="AB157" s="103"/>
      <c r="AC157" s="103"/>
      <c r="AD157" s="103"/>
      <c r="AE157" s="103"/>
      <c r="AF157" s="103"/>
      <c r="AG157" s="103"/>
      <c r="AH157" s="103"/>
      <c r="AI157" s="103"/>
    </row>
    <row r="158" spans="1:35" ht="17.5">
      <c r="A158" s="146">
        <f t="shared" si="23"/>
        <v>43034</v>
      </c>
      <c r="B158" s="147">
        <v>614</v>
      </c>
      <c r="C158" s="147">
        <v>83.3</v>
      </c>
      <c r="D158" s="148">
        <f t="shared" si="17"/>
        <v>82.74</v>
      </c>
      <c r="E158" s="148">
        <v>0</v>
      </c>
      <c r="F158" s="197">
        <f t="shared" si="18"/>
        <v>99.98791540785497</v>
      </c>
      <c r="G158" s="149">
        <v>0</v>
      </c>
      <c r="H158" s="149">
        <v>0</v>
      </c>
      <c r="I158" s="149" t="s">
        <v>50</v>
      </c>
      <c r="J158" s="149" t="s">
        <v>50</v>
      </c>
      <c r="K158" s="149" t="s">
        <v>51</v>
      </c>
      <c r="L158" s="149" t="s">
        <v>51</v>
      </c>
      <c r="M158" s="148">
        <f t="shared" si="19"/>
        <v>0</v>
      </c>
      <c r="N158" s="150">
        <f t="shared" si="24"/>
        <v>0</v>
      </c>
      <c r="O158" s="46"/>
      <c r="P158" s="33">
        <v>0</v>
      </c>
      <c r="Q158" s="78">
        <v>0</v>
      </c>
      <c r="R158" s="75">
        <f t="shared" si="20"/>
        <v>0</v>
      </c>
      <c r="T158" s="104">
        <v>0</v>
      </c>
      <c r="U158" s="104">
        <v>0</v>
      </c>
      <c r="V158" s="103">
        <f t="shared" si="21"/>
        <v>0</v>
      </c>
      <c r="W158" s="103"/>
      <c r="X158" s="104">
        <v>0</v>
      </c>
      <c r="Y158" s="103"/>
      <c r="Z158" s="103">
        <f t="shared" si="22"/>
        <v>0</v>
      </c>
      <c r="AA158" s="103"/>
      <c r="AB158" s="103"/>
      <c r="AC158" s="103"/>
      <c r="AD158" s="103"/>
      <c r="AE158" s="103"/>
      <c r="AF158" s="103"/>
      <c r="AG158" s="103"/>
      <c r="AH158" s="103"/>
      <c r="AI158" s="103"/>
    </row>
    <row r="159" spans="1:35" ht="17.5">
      <c r="A159" s="146">
        <f t="shared" si="23"/>
        <v>43035</v>
      </c>
      <c r="B159" s="147">
        <v>614</v>
      </c>
      <c r="C159" s="147">
        <v>83.3</v>
      </c>
      <c r="D159" s="148">
        <f t="shared" si="17"/>
        <v>82.74</v>
      </c>
      <c r="E159" s="148">
        <v>0</v>
      </c>
      <c r="F159" s="197">
        <f t="shared" si="18"/>
        <v>99.98791540785497</v>
      </c>
      <c r="G159" s="149">
        <v>0</v>
      </c>
      <c r="H159" s="149">
        <v>0</v>
      </c>
      <c r="I159" s="149" t="s">
        <v>50</v>
      </c>
      <c r="J159" s="149" t="s">
        <v>50</v>
      </c>
      <c r="K159" s="149" t="s">
        <v>51</v>
      </c>
      <c r="L159" s="149" t="s">
        <v>51</v>
      </c>
      <c r="M159" s="148">
        <f t="shared" si="19"/>
        <v>0</v>
      </c>
      <c r="N159" s="150">
        <f t="shared" si="24"/>
        <v>0</v>
      </c>
      <c r="O159" s="46"/>
      <c r="P159" s="33">
        <v>0</v>
      </c>
      <c r="Q159" s="78">
        <v>0</v>
      </c>
      <c r="R159" s="75">
        <f t="shared" si="20"/>
        <v>0</v>
      </c>
      <c r="T159" s="104">
        <v>0</v>
      </c>
      <c r="U159" s="104">
        <v>0</v>
      </c>
      <c r="V159" s="103">
        <f t="shared" si="21"/>
        <v>0</v>
      </c>
      <c r="W159" s="103"/>
      <c r="X159" s="104">
        <v>0</v>
      </c>
      <c r="Y159" s="103"/>
      <c r="Z159" s="103">
        <f t="shared" si="22"/>
        <v>0</v>
      </c>
      <c r="AA159" s="103"/>
      <c r="AB159" s="103"/>
      <c r="AC159" s="103"/>
      <c r="AD159" s="103"/>
      <c r="AE159" s="103"/>
      <c r="AF159" s="103"/>
      <c r="AG159" s="103"/>
      <c r="AH159" s="103"/>
      <c r="AI159" s="103"/>
    </row>
    <row r="160" spans="1:35" ht="17.5">
      <c r="A160" s="146">
        <f t="shared" si="23"/>
        <v>43036</v>
      </c>
      <c r="B160" s="147">
        <v>614</v>
      </c>
      <c r="C160" s="147">
        <v>83.3</v>
      </c>
      <c r="D160" s="148">
        <f t="shared" si="17"/>
        <v>82.74</v>
      </c>
      <c r="E160" s="148">
        <v>0</v>
      </c>
      <c r="F160" s="197">
        <f t="shared" si="18"/>
        <v>99.98791540785497</v>
      </c>
      <c r="G160" s="149">
        <v>0</v>
      </c>
      <c r="H160" s="149">
        <v>0</v>
      </c>
      <c r="I160" s="149" t="s">
        <v>50</v>
      </c>
      <c r="J160" s="149" t="s">
        <v>50</v>
      </c>
      <c r="K160" s="149" t="s">
        <v>51</v>
      </c>
      <c r="L160" s="149" t="s">
        <v>51</v>
      </c>
      <c r="M160" s="148">
        <f t="shared" si="19"/>
        <v>0</v>
      </c>
      <c r="N160" s="150">
        <f t="shared" si="24"/>
        <v>0</v>
      </c>
      <c r="O160" s="46"/>
      <c r="P160" s="33">
        <v>0</v>
      </c>
      <c r="Q160" s="78">
        <v>0</v>
      </c>
      <c r="R160" s="75">
        <f t="shared" si="20"/>
        <v>0</v>
      </c>
      <c r="T160" s="104">
        <v>0</v>
      </c>
      <c r="U160" s="104">
        <v>0</v>
      </c>
      <c r="V160" s="103">
        <f t="shared" si="21"/>
        <v>0</v>
      </c>
      <c r="W160" s="103"/>
      <c r="X160" s="104">
        <v>0</v>
      </c>
      <c r="Y160" s="103"/>
      <c r="Z160" s="103">
        <f t="shared" si="22"/>
        <v>0</v>
      </c>
      <c r="AA160" s="103"/>
      <c r="AB160" s="103"/>
      <c r="AC160" s="103"/>
      <c r="AD160" s="103"/>
      <c r="AE160" s="103"/>
      <c r="AF160" s="103"/>
      <c r="AG160" s="103"/>
      <c r="AH160" s="103"/>
      <c r="AI160" s="103"/>
    </row>
    <row r="161" spans="1:35" ht="17.5">
      <c r="A161" s="146">
        <f t="shared" si="23"/>
        <v>43037</v>
      </c>
      <c r="B161" s="147">
        <v>614</v>
      </c>
      <c r="C161" s="147">
        <v>83.3</v>
      </c>
      <c r="D161" s="148">
        <f t="shared" si="17"/>
        <v>82.74</v>
      </c>
      <c r="E161" s="148">
        <v>0</v>
      </c>
      <c r="F161" s="197">
        <f t="shared" si="18"/>
        <v>99.98791540785497</v>
      </c>
      <c r="G161" s="149">
        <v>0</v>
      </c>
      <c r="H161" s="149">
        <v>0</v>
      </c>
      <c r="I161" s="149" t="s">
        <v>50</v>
      </c>
      <c r="J161" s="149" t="s">
        <v>50</v>
      </c>
      <c r="K161" s="149" t="s">
        <v>51</v>
      </c>
      <c r="L161" s="149" t="s">
        <v>51</v>
      </c>
      <c r="M161" s="148">
        <f t="shared" si="19"/>
        <v>0</v>
      </c>
      <c r="N161" s="150">
        <v>0</v>
      </c>
      <c r="O161" s="46"/>
      <c r="P161" s="33">
        <v>0</v>
      </c>
      <c r="Q161" s="78">
        <v>0</v>
      </c>
      <c r="R161" s="75">
        <f t="shared" si="20"/>
        <v>0</v>
      </c>
      <c r="T161" s="104">
        <v>0</v>
      </c>
      <c r="U161" s="104">
        <v>0</v>
      </c>
      <c r="V161" s="103">
        <f t="shared" si="21"/>
        <v>0</v>
      </c>
      <c r="W161" s="103"/>
      <c r="X161" s="104">
        <v>0</v>
      </c>
      <c r="Y161" s="103"/>
      <c r="Z161" s="103">
        <f t="shared" si="22"/>
        <v>0</v>
      </c>
      <c r="AA161" s="103"/>
      <c r="AB161" s="103"/>
      <c r="AC161" s="103"/>
      <c r="AD161" s="103"/>
      <c r="AE161" s="103"/>
      <c r="AF161" s="103"/>
      <c r="AG161" s="103"/>
      <c r="AH161" s="103"/>
      <c r="AI161" s="103"/>
    </row>
    <row r="162" spans="1:35" ht="17.5">
      <c r="A162" s="146">
        <f t="shared" si="23"/>
        <v>43038</v>
      </c>
      <c r="B162" s="147">
        <v>614</v>
      </c>
      <c r="C162" s="147">
        <v>83.3</v>
      </c>
      <c r="D162" s="148">
        <f t="shared" si="17"/>
        <v>82.74</v>
      </c>
      <c r="E162" s="148">
        <v>0</v>
      </c>
      <c r="F162" s="197">
        <f t="shared" si="18"/>
        <v>99.98791540785497</v>
      </c>
      <c r="G162" s="149">
        <v>0</v>
      </c>
      <c r="H162" s="149">
        <v>0</v>
      </c>
      <c r="I162" s="149" t="s">
        <v>50</v>
      </c>
      <c r="J162" s="149" t="s">
        <v>50</v>
      </c>
      <c r="K162" s="149" t="s">
        <v>51</v>
      </c>
      <c r="L162" s="149" t="s">
        <v>51</v>
      </c>
      <c r="M162" s="148">
        <f t="shared" si="19"/>
        <v>0</v>
      </c>
      <c r="N162" s="150">
        <f t="shared" si="24"/>
        <v>0</v>
      </c>
      <c r="O162" s="46"/>
      <c r="P162" s="33">
        <v>0</v>
      </c>
      <c r="Q162" s="78">
        <v>0</v>
      </c>
      <c r="R162" s="75">
        <f t="shared" si="20"/>
        <v>0</v>
      </c>
      <c r="T162" s="104">
        <v>0</v>
      </c>
      <c r="U162" s="104">
        <v>0</v>
      </c>
      <c r="V162" s="103">
        <f t="shared" si="21"/>
        <v>0</v>
      </c>
      <c r="W162" s="103"/>
      <c r="X162" s="104">
        <v>0</v>
      </c>
      <c r="Y162" s="103"/>
      <c r="Z162" s="103">
        <f t="shared" si="22"/>
        <v>0</v>
      </c>
      <c r="AA162" s="103"/>
      <c r="AB162" s="103"/>
      <c r="AC162" s="103"/>
      <c r="AD162" s="103"/>
      <c r="AE162" s="103"/>
      <c r="AF162" s="103"/>
      <c r="AG162" s="103"/>
      <c r="AH162" s="103"/>
      <c r="AI162" s="103"/>
    </row>
    <row r="163" spans="1:35" ht="17.5">
      <c r="A163" s="146">
        <f t="shared" si="23"/>
        <v>43039</v>
      </c>
      <c r="B163" s="147">
        <v>614</v>
      </c>
      <c r="C163" s="147">
        <v>83.3</v>
      </c>
      <c r="D163" s="148">
        <f t="shared" si="17"/>
        <v>82.74</v>
      </c>
      <c r="E163" s="148">
        <v>0</v>
      </c>
      <c r="F163" s="197">
        <f t="shared" si="18"/>
        <v>99.98791540785497</v>
      </c>
      <c r="G163" s="149">
        <v>0</v>
      </c>
      <c r="H163" s="149">
        <v>0</v>
      </c>
      <c r="I163" s="149" t="s">
        <v>50</v>
      </c>
      <c r="J163" s="149" t="s">
        <v>50</v>
      </c>
      <c r="K163" s="149" t="s">
        <v>51</v>
      </c>
      <c r="L163" s="149" t="s">
        <v>51</v>
      </c>
      <c r="M163" s="148">
        <f t="shared" si="19"/>
        <v>0</v>
      </c>
      <c r="N163" s="150">
        <f t="shared" si="24"/>
        <v>0</v>
      </c>
      <c r="O163" s="46"/>
      <c r="P163" s="33">
        <v>0</v>
      </c>
      <c r="Q163" s="78">
        <v>0</v>
      </c>
      <c r="R163" s="75">
        <f t="shared" si="20"/>
        <v>0</v>
      </c>
      <c r="T163" s="104">
        <v>0</v>
      </c>
      <c r="U163" s="104">
        <v>0</v>
      </c>
      <c r="V163" s="103">
        <f t="shared" si="21"/>
        <v>0</v>
      </c>
      <c r="W163" s="103"/>
      <c r="X163" s="104">
        <v>0</v>
      </c>
      <c r="Y163" s="103"/>
      <c r="Z163" s="103">
        <f t="shared" si="22"/>
        <v>0</v>
      </c>
      <c r="AA163" s="103"/>
      <c r="AB163" s="103"/>
      <c r="AC163" s="103"/>
      <c r="AD163" s="103"/>
      <c r="AE163" s="103"/>
      <c r="AF163" s="103"/>
      <c r="AG163" s="103"/>
      <c r="AH163" s="103"/>
      <c r="AI163" s="103"/>
    </row>
    <row r="164" spans="1:35" ht="21.7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8">
        <f>SUM(M11:M163)</f>
        <v>36056</v>
      </c>
      <c r="N164" s="199">
        <f>SUM(N11:N163)</f>
        <v>126.46999999999984</v>
      </c>
      <c r="O164" s="47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</row>
    <row r="165" spans="1:35" ht="21.7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370">
        <f>C163-C11</f>
        <v>38.339999999999996</v>
      </c>
      <c r="K165" s="371"/>
      <c r="L165" s="372"/>
      <c r="M165" s="199">
        <f>M164*0.002447</f>
        <v>88.229032000000004</v>
      </c>
      <c r="N165" s="199">
        <f>M165+J165</f>
        <v>126.56903199999999</v>
      </c>
      <c r="O165" s="48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/>
      <c r="AH165" s="103"/>
      <c r="AI165" s="103"/>
    </row>
    <row r="166" spans="1:35" ht="120.75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  <c r="O166" s="49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  <c r="AE166" s="103"/>
      <c r="AF166" s="103"/>
      <c r="AG166" s="103"/>
      <c r="AH166" s="103"/>
      <c r="AI166" s="103"/>
    </row>
    <row r="167" spans="1:35" ht="26.25" customHeight="1">
      <c r="A167" s="362" t="s">
        <v>84</v>
      </c>
      <c r="B167" s="363"/>
      <c r="C167" s="135">
        <f>SUM(E11:E40)</f>
        <v>443</v>
      </c>
      <c r="D167" s="135">
        <f>SUM(E41:E71)</f>
        <v>669</v>
      </c>
      <c r="E167" s="135">
        <f>SUM(E72:E102)</f>
        <v>322</v>
      </c>
      <c r="F167" s="348">
        <f>SUM(E103:E132)</f>
        <v>140</v>
      </c>
      <c r="G167" s="349"/>
      <c r="H167" s="348">
        <f>SUM(E133:E163)</f>
        <v>80</v>
      </c>
      <c r="I167" s="349"/>
      <c r="J167" s="348">
        <f>C167+D167+E167+F167+H167</f>
        <v>1654</v>
      </c>
      <c r="K167" s="353"/>
      <c r="L167" s="344">
        <f>N164-N165</f>
        <v>-9.9032000000150333E-2</v>
      </c>
      <c r="M167" s="345"/>
      <c r="N167" s="373">
        <f>N165</f>
        <v>126.56903199999999</v>
      </c>
      <c r="O167" s="49"/>
    </row>
    <row r="168" spans="1:35" ht="33" customHeight="1">
      <c r="A168" s="362" t="s">
        <v>93</v>
      </c>
      <c r="B168" s="363"/>
      <c r="C168" s="136">
        <f>SUM(N11:N40)</f>
        <v>10.190000000000001</v>
      </c>
      <c r="D168" s="136">
        <f>SUM(N41:N71)</f>
        <v>65.940000000000012</v>
      </c>
      <c r="E168" s="136">
        <f>SUM(N72:N102)</f>
        <v>29</v>
      </c>
      <c r="F168" s="350">
        <f>SUM(N103:N132)</f>
        <v>14.190000000000003</v>
      </c>
      <c r="G168" s="351"/>
      <c r="H168" s="350">
        <f>SUM(N133:N163)</f>
        <v>7.1500000000000012</v>
      </c>
      <c r="I168" s="351"/>
      <c r="J168" s="350">
        <f>C168+D168+E168+F168+H168</f>
        <v>126.47000000000001</v>
      </c>
      <c r="K168" s="352"/>
      <c r="L168" s="346"/>
      <c r="M168" s="347"/>
      <c r="N168" s="374"/>
      <c r="O168" s="49"/>
    </row>
    <row r="169" spans="1:35" ht="17.5">
      <c r="A169" s="31"/>
      <c r="B169" s="31"/>
      <c r="C169" s="34"/>
      <c r="D169" s="32"/>
      <c r="E169" s="32"/>
      <c r="F169" s="106"/>
      <c r="G169" s="32"/>
      <c r="H169" s="32"/>
      <c r="I169" s="32"/>
      <c r="J169" s="32"/>
      <c r="K169" s="50"/>
      <c r="L169" s="50"/>
    </row>
    <row r="170" spans="1:35">
      <c r="A170" s="31"/>
      <c r="B170" s="31"/>
      <c r="C170" s="31"/>
      <c r="D170" s="31"/>
      <c r="E170" s="31"/>
      <c r="F170" s="107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35" ht="17.5">
      <c r="A171" s="31"/>
      <c r="B171" s="31"/>
      <c r="C171" s="31"/>
      <c r="D171" s="31"/>
      <c r="E171" s="32">
        <v>1574</v>
      </c>
      <c r="F171" s="106">
        <v>1654</v>
      </c>
      <c r="G171" s="106">
        <f>E171-F171</f>
        <v>-80</v>
      </c>
      <c r="H171" s="31"/>
      <c r="I171" s="31"/>
      <c r="J171" s="31"/>
      <c r="K171" s="31"/>
      <c r="L171" s="31"/>
      <c r="M171" s="31"/>
      <c r="N171" s="31"/>
      <c r="O171" s="31"/>
    </row>
    <row r="172" spans="1:35">
      <c r="A172" s="31"/>
      <c r="B172" s="31"/>
      <c r="C172" s="31"/>
      <c r="D172" s="31"/>
      <c r="E172" s="31"/>
      <c r="F172" s="107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35">
      <c r="A173" s="31"/>
      <c r="B173" s="31"/>
      <c r="C173" s="31"/>
      <c r="D173" s="31"/>
      <c r="E173" s="31"/>
      <c r="F173" s="107"/>
      <c r="G173" s="31"/>
      <c r="H173" s="31"/>
      <c r="I173" s="31"/>
      <c r="J173" s="31"/>
      <c r="K173" s="31"/>
      <c r="L173" s="31"/>
      <c r="M173" s="31"/>
      <c r="N173" s="31"/>
      <c r="O173" s="31"/>
    </row>
  </sheetData>
  <mergeCells count="41">
    <mergeCell ref="L167:M168"/>
    <mergeCell ref="A164:I165"/>
    <mergeCell ref="A167:B167"/>
    <mergeCell ref="F167:G167"/>
    <mergeCell ref="H167:I167"/>
    <mergeCell ref="H166:I166"/>
    <mergeCell ref="J166:K166"/>
    <mergeCell ref="J167:K167"/>
    <mergeCell ref="A166:B166"/>
    <mergeCell ref="J164:L164"/>
    <mergeCell ref="J165:L165"/>
    <mergeCell ref="A6:N6"/>
    <mergeCell ref="A7:A8"/>
    <mergeCell ref="T9:U9"/>
    <mergeCell ref="X9:Y9"/>
    <mergeCell ref="F7:F8"/>
    <mergeCell ref="G7:M7"/>
    <mergeCell ref="D3:E5"/>
    <mergeCell ref="F3:N3"/>
    <mergeCell ref="F4:G4"/>
    <mergeCell ref="H4:I4"/>
    <mergeCell ref="J4:K4"/>
    <mergeCell ref="F5:G5"/>
    <mergeCell ref="H5:I5"/>
    <mergeCell ref="J5:K5"/>
    <mergeCell ref="A1:N1"/>
    <mergeCell ref="A168:B168"/>
    <mergeCell ref="B7:B8"/>
    <mergeCell ref="N7:N8"/>
    <mergeCell ref="N167:N168"/>
    <mergeCell ref="J168:K168"/>
    <mergeCell ref="F166:G166"/>
    <mergeCell ref="F168:G168"/>
    <mergeCell ref="H168:I168"/>
    <mergeCell ref="L166:M166"/>
    <mergeCell ref="C7:C8"/>
    <mergeCell ref="D7:D8"/>
    <mergeCell ref="E7:E8"/>
    <mergeCell ref="A2:N2"/>
    <mergeCell ref="A3:A5"/>
    <mergeCell ref="B3:C5"/>
  </mergeCells>
  <pageMargins left="0.9" right="0.5" top="0.45" bottom="0.4" header="0.3" footer="0.25"/>
  <pageSetup paperSize="9" scale="75" orientation="portrait" r:id="rId1"/>
  <headerFooter>
    <oddHeader>&amp;C12-Andra</oddHeader>
    <oddFooter xml:space="preserve">&amp;C&amp;"DV-TTSurekh,Normal"&amp;18 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W173"/>
  <sheetViews>
    <sheetView zoomScale="80" zoomScaleNormal="80" workbookViewId="0">
      <selection activeCell="B10" sqref="B10:D163"/>
    </sheetView>
  </sheetViews>
  <sheetFormatPr defaultColWidth="9.1796875" defaultRowHeight="12.5"/>
  <cols>
    <col min="1" max="1" width="11.1796875" style="33" customWidth="1"/>
    <col min="2" max="2" width="9.26953125" style="33" customWidth="1"/>
    <col min="3" max="3" width="10.26953125" style="33" customWidth="1"/>
    <col min="4" max="4" width="8.26953125" style="33" customWidth="1"/>
    <col min="5" max="5" width="8.1796875" style="33" customWidth="1"/>
    <col min="6" max="6" width="10" style="33" customWidth="1"/>
    <col min="7" max="7" width="6.54296875" style="33" bestFit="1" customWidth="1"/>
    <col min="8" max="8" width="6.1796875" style="33" bestFit="1" customWidth="1"/>
    <col min="9" max="9" width="6.54296875" style="33" customWidth="1"/>
    <col min="10" max="10" width="5.7265625" style="72" customWidth="1"/>
    <col min="11" max="11" width="2" style="33" customWidth="1"/>
    <col min="12" max="12" width="7.453125" style="33" customWidth="1"/>
    <col min="13" max="13" width="10.81640625" style="33" customWidth="1"/>
    <col min="14" max="14" width="10" style="33" customWidth="1"/>
    <col min="15" max="15" width="11.1796875" style="33" bestFit="1" customWidth="1"/>
    <col min="16" max="19" width="0" style="33" hidden="1" customWidth="1"/>
    <col min="20" max="20" width="13.81640625" style="33" hidden="1" customWidth="1"/>
    <col min="21" max="22" width="0" style="33" hidden="1" customWidth="1"/>
    <col min="23" max="16384" width="9.1796875" style="33"/>
  </cols>
  <sheetData>
    <row r="1" spans="1:22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22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22" ht="19.5" customHeight="1">
      <c r="A3" s="409" t="str">
        <f>Ghod!A3:A5</f>
        <v>Name of Reservoir</v>
      </c>
      <c r="B3" s="411" t="s">
        <v>122</v>
      </c>
      <c r="C3" s="412"/>
      <c r="D3" s="417" t="s">
        <v>123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22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22" ht="21.75" customHeight="1">
      <c r="A5" s="331"/>
      <c r="B5" s="415"/>
      <c r="C5" s="416"/>
      <c r="D5" s="378"/>
      <c r="E5" s="380"/>
      <c r="F5" s="432">
        <v>613.26</v>
      </c>
      <c r="G5" s="433"/>
      <c r="H5" s="356">
        <v>272.11</v>
      </c>
      <c r="I5" s="357"/>
      <c r="J5" s="432">
        <v>240.96</v>
      </c>
      <c r="K5" s="433"/>
      <c r="L5" s="128">
        <v>31.15</v>
      </c>
      <c r="M5" s="201">
        <v>44144</v>
      </c>
      <c r="N5" s="192">
        <v>2800</v>
      </c>
    </row>
    <row r="6" spans="1:22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22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22" ht="60" customHeight="1">
      <c r="A8" s="318"/>
      <c r="B8" s="365"/>
      <c r="C8" s="318"/>
      <c r="D8" s="318"/>
      <c r="E8" s="318"/>
      <c r="F8" s="355"/>
      <c r="G8" s="200" t="s">
        <v>72</v>
      </c>
      <c r="H8" s="200" t="s">
        <v>76</v>
      </c>
      <c r="I8" s="200" t="s">
        <v>124</v>
      </c>
      <c r="J8" s="426" t="s">
        <v>125</v>
      </c>
      <c r="K8" s="427"/>
      <c r="L8" s="200" t="s">
        <v>126</v>
      </c>
      <c r="M8" s="200" t="s">
        <v>77</v>
      </c>
      <c r="N8" s="318"/>
    </row>
    <row r="9" spans="1:22">
      <c r="A9" s="123">
        <v>1</v>
      </c>
      <c r="B9" s="123">
        <v>2</v>
      </c>
      <c r="C9" s="123">
        <v>3</v>
      </c>
      <c r="D9" s="123">
        <v>4</v>
      </c>
      <c r="E9" s="123">
        <v>5</v>
      </c>
      <c r="F9" s="125">
        <v>6</v>
      </c>
      <c r="G9" s="123">
        <v>7</v>
      </c>
      <c r="H9" s="123">
        <v>8</v>
      </c>
      <c r="I9" s="123">
        <v>9</v>
      </c>
      <c r="J9" s="428">
        <v>10</v>
      </c>
      <c r="K9" s="429"/>
      <c r="L9" s="123">
        <v>12</v>
      </c>
      <c r="M9" s="123">
        <v>13</v>
      </c>
      <c r="N9" s="123">
        <v>14</v>
      </c>
    </row>
    <row r="10" spans="1:22">
      <c r="A10" s="123"/>
      <c r="B10" s="4">
        <v>588.4000244140625</v>
      </c>
      <c r="C10" s="128">
        <v>0</v>
      </c>
      <c r="D10" s="128">
        <v>0</v>
      </c>
      <c r="E10" s="123"/>
      <c r="F10" s="125"/>
      <c r="G10" s="123"/>
      <c r="H10" s="123"/>
      <c r="I10" s="123"/>
      <c r="J10" s="247"/>
      <c r="K10" s="248"/>
      <c r="L10" s="123"/>
      <c r="M10" s="123"/>
      <c r="N10" s="154"/>
    </row>
    <row r="11" spans="1:22" ht="17.5">
      <c r="A11" s="126">
        <v>42887</v>
      </c>
      <c r="B11" s="127">
        <v>602.89</v>
      </c>
      <c r="C11" s="127">
        <v>96.11</v>
      </c>
      <c r="D11" s="128">
        <f>C11-31.15</f>
        <v>64.960000000000008</v>
      </c>
      <c r="E11" s="128">
        <v>0</v>
      </c>
      <c r="F11" s="129">
        <f>D11/240.96*100</f>
        <v>26.958831341301465</v>
      </c>
      <c r="G11" s="130">
        <v>0</v>
      </c>
      <c r="H11" s="130">
        <v>1200</v>
      </c>
      <c r="I11" s="129">
        <v>5.45</v>
      </c>
      <c r="J11" s="430">
        <f>H11/24*I11</f>
        <v>272.5</v>
      </c>
      <c r="K11" s="431"/>
      <c r="L11" s="130">
        <v>0</v>
      </c>
      <c r="M11" s="128">
        <f>J11+G11</f>
        <v>272.5</v>
      </c>
      <c r="N11" s="202">
        <v>0</v>
      </c>
      <c r="P11" s="64">
        <v>1200</v>
      </c>
      <c r="Q11" s="56">
        <v>7</v>
      </c>
      <c r="R11" s="453">
        <f>P11*Q11/24</f>
        <v>350</v>
      </c>
      <c r="S11" s="454"/>
      <c r="T11" s="75">
        <v>24</v>
      </c>
      <c r="U11" s="33">
        <v>0.27083333333333331</v>
      </c>
      <c r="V11" s="78">
        <v>325.54166666666663</v>
      </c>
    </row>
    <row r="12" spans="1:22" ht="17.5">
      <c r="A12" s="126">
        <f>+A11+1</f>
        <v>42888</v>
      </c>
      <c r="B12" s="127">
        <v>602.83000000000004</v>
      </c>
      <c r="C12" s="127">
        <v>95.38</v>
      </c>
      <c r="D12" s="128">
        <f t="shared" ref="D12:D75" si="0">C12-31.15</f>
        <v>64.22999999999999</v>
      </c>
      <c r="E12" s="128">
        <v>0</v>
      </c>
      <c r="F12" s="129">
        <f t="shared" ref="F12:F75" si="1">D12/240.96*100</f>
        <v>26.6558764940239</v>
      </c>
      <c r="G12" s="130">
        <v>0</v>
      </c>
      <c r="H12" s="130">
        <v>1200</v>
      </c>
      <c r="I12" s="129">
        <v>5.3</v>
      </c>
      <c r="J12" s="430">
        <f>H12/24*I12</f>
        <v>265</v>
      </c>
      <c r="K12" s="431"/>
      <c r="L12" s="130">
        <v>0</v>
      </c>
      <c r="M12" s="128">
        <f>J12+G12</f>
        <v>265</v>
      </c>
      <c r="N12" s="202">
        <f>ROUND((C12-C11)+(M12*0.002447),2)</f>
        <v>-0.08</v>
      </c>
      <c r="O12" s="33">
        <v>0</v>
      </c>
      <c r="P12" s="64">
        <v>1200</v>
      </c>
      <c r="Q12" s="56">
        <v>7</v>
      </c>
      <c r="R12" s="453">
        <f>P12*Q12/24</f>
        <v>350</v>
      </c>
      <c r="S12" s="454"/>
      <c r="T12" s="75">
        <v>24</v>
      </c>
      <c r="U12" s="33">
        <v>0.27083333333333331</v>
      </c>
      <c r="V12" s="78">
        <v>325</v>
      </c>
    </row>
    <row r="13" spans="1:22" ht="17.5">
      <c r="A13" s="126">
        <f t="shared" ref="A13:A76" si="2">+A12+1</f>
        <v>42889</v>
      </c>
      <c r="B13" s="127">
        <v>602.77</v>
      </c>
      <c r="C13" s="127">
        <v>94.64</v>
      </c>
      <c r="D13" s="128">
        <f t="shared" si="0"/>
        <v>63.49</v>
      </c>
      <c r="E13" s="128">
        <v>0</v>
      </c>
      <c r="F13" s="129">
        <f t="shared" si="1"/>
        <v>26.348771580345286</v>
      </c>
      <c r="G13" s="130">
        <v>0</v>
      </c>
      <c r="H13" s="130">
        <v>1200</v>
      </c>
      <c r="I13" s="129">
        <v>5.3</v>
      </c>
      <c r="J13" s="430">
        <f t="shared" ref="J13:J40" si="3">H13/24*I13</f>
        <v>265</v>
      </c>
      <c r="K13" s="431"/>
      <c r="L13" s="130">
        <v>0</v>
      </c>
      <c r="M13" s="128">
        <f t="shared" ref="M13:M75" si="4">J13+G13</f>
        <v>265</v>
      </c>
      <c r="N13" s="202">
        <v>0</v>
      </c>
      <c r="O13" s="33">
        <v>0</v>
      </c>
      <c r="P13" s="64">
        <v>1200</v>
      </c>
      <c r="Q13" s="56">
        <v>7</v>
      </c>
      <c r="R13" s="453">
        <f t="shared" ref="R13:R17" si="5">P13*Q13/24</f>
        <v>350</v>
      </c>
      <c r="S13" s="454"/>
      <c r="T13" s="75">
        <v>24</v>
      </c>
      <c r="U13" s="33">
        <v>0.27083333333333331</v>
      </c>
      <c r="V13" s="78">
        <v>325</v>
      </c>
    </row>
    <row r="14" spans="1:22" ht="17.5">
      <c r="A14" s="126">
        <f t="shared" si="2"/>
        <v>42890</v>
      </c>
      <c r="B14" s="127">
        <v>602.71</v>
      </c>
      <c r="C14" s="127">
        <v>93.9</v>
      </c>
      <c r="D14" s="128">
        <f t="shared" si="0"/>
        <v>62.750000000000007</v>
      </c>
      <c r="E14" s="128">
        <v>0</v>
      </c>
      <c r="F14" s="129">
        <f t="shared" si="1"/>
        <v>26.041666666666668</v>
      </c>
      <c r="G14" s="130">
        <v>0</v>
      </c>
      <c r="H14" s="130">
        <v>1200</v>
      </c>
      <c r="I14" s="129">
        <v>5.3</v>
      </c>
      <c r="J14" s="430">
        <f t="shared" si="3"/>
        <v>265</v>
      </c>
      <c r="K14" s="431"/>
      <c r="L14" s="130">
        <v>0</v>
      </c>
      <c r="M14" s="128">
        <f t="shared" si="4"/>
        <v>265</v>
      </c>
      <c r="N14" s="202">
        <f t="shared" ref="N14:N76" si="6">ROUND((C14-C13)+(M14*0.002447),2)</f>
        <v>-0.09</v>
      </c>
      <c r="O14" s="33">
        <v>0</v>
      </c>
      <c r="P14" s="64">
        <v>1200</v>
      </c>
      <c r="Q14" s="56">
        <v>7</v>
      </c>
      <c r="R14" s="453">
        <f t="shared" si="5"/>
        <v>350</v>
      </c>
      <c r="S14" s="454"/>
      <c r="T14" s="75">
        <v>24</v>
      </c>
      <c r="U14" s="33">
        <v>0.27083333333333331</v>
      </c>
      <c r="V14" s="78">
        <v>325</v>
      </c>
    </row>
    <row r="15" spans="1:22" ht="17.5">
      <c r="A15" s="126">
        <f t="shared" si="2"/>
        <v>42891</v>
      </c>
      <c r="B15" s="127">
        <v>602.65</v>
      </c>
      <c r="C15" s="127">
        <v>93.57</v>
      </c>
      <c r="D15" s="128">
        <f t="shared" si="0"/>
        <v>62.419999999999995</v>
      </c>
      <c r="E15" s="128">
        <v>0</v>
      </c>
      <c r="F15" s="129">
        <f t="shared" si="1"/>
        <v>25.904714475431607</v>
      </c>
      <c r="G15" s="130">
        <v>0</v>
      </c>
      <c r="H15" s="130">
        <v>1200</v>
      </c>
      <c r="I15" s="129">
        <v>6.15</v>
      </c>
      <c r="J15" s="430">
        <f t="shared" si="3"/>
        <v>307.5</v>
      </c>
      <c r="K15" s="431"/>
      <c r="L15" s="130">
        <v>0</v>
      </c>
      <c r="M15" s="128">
        <f t="shared" si="4"/>
        <v>307.5</v>
      </c>
      <c r="N15" s="202">
        <f t="shared" si="6"/>
        <v>0.42</v>
      </c>
      <c r="O15" s="74">
        <v>0</v>
      </c>
      <c r="P15" s="64">
        <v>1200</v>
      </c>
      <c r="Q15" s="56">
        <v>7</v>
      </c>
      <c r="R15" s="453">
        <f t="shared" si="5"/>
        <v>350</v>
      </c>
      <c r="S15" s="454"/>
      <c r="T15" s="75">
        <v>24</v>
      </c>
      <c r="U15" s="33">
        <v>0.27083333333333331</v>
      </c>
      <c r="V15" s="78">
        <v>325</v>
      </c>
    </row>
    <row r="16" spans="1:22" ht="17.5">
      <c r="A16" s="126">
        <f t="shared" si="2"/>
        <v>42892</v>
      </c>
      <c r="B16" s="127">
        <v>602.59</v>
      </c>
      <c r="C16" s="127">
        <v>92.43</v>
      </c>
      <c r="D16" s="128">
        <f t="shared" si="0"/>
        <v>61.280000000000008</v>
      </c>
      <c r="E16" s="128">
        <v>0</v>
      </c>
      <c r="F16" s="129">
        <f t="shared" si="1"/>
        <v>25.431606905710495</v>
      </c>
      <c r="G16" s="130">
        <v>0</v>
      </c>
      <c r="H16" s="130">
        <v>1200</v>
      </c>
      <c r="I16" s="129">
        <v>6.5</v>
      </c>
      <c r="J16" s="430">
        <f t="shared" si="3"/>
        <v>325</v>
      </c>
      <c r="K16" s="431"/>
      <c r="L16" s="130">
        <v>0</v>
      </c>
      <c r="M16" s="128">
        <f t="shared" si="4"/>
        <v>325</v>
      </c>
      <c r="N16" s="202">
        <f t="shared" si="6"/>
        <v>-0.34</v>
      </c>
      <c r="P16" s="64">
        <v>1200</v>
      </c>
      <c r="Q16" s="56">
        <v>7</v>
      </c>
      <c r="R16" s="453">
        <f t="shared" si="5"/>
        <v>350</v>
      </c>
      <c r="S16" s="454"/>
      <c r="T16" s="75">
        <v>24</v>
      </c>
      <c r="U16" s="33">
        <v>0.27083333333333331</v>
      </c>
      <c r="V16" s="78">
        <v>325</v>
      </c>
    </row>
    <row r="17" spans="1:22" ht="17.5">
      <c r="A17" s="126">
        <f t="shared" si="2"/>
        <v>42893</v>
      </c>
      <c r="B17" s="127">
        <v>602.53</v>
      </c>
      <c r="C17" s="127">
        <v>91.7</v>
      </c>
      <c r="D17" s="128">
        <f t="shared" si="0"/>
        <v>60.550000000000004</v>
      </c>
      <c r="E17" s="128">
        <v>0</v>
      </c>
      <c r="F17" s="129">
        <f t="shared" si="1"/>
        <v>25.128652058432937</v>
      </c>
      <c r="G17" s="130">
        <v>0</v>
      </c>
      <c r="H17" s="130">
        <v>1200</v>
      </c>
      <c r="I17" s="129">
        <v>6</v>
      </c>
      <c r="J17" s="430">
        <f t="shared" si="3"/>
        <v>300</v>
      </c>
      <c r="K17" s="431"/>
      <c r="L17" s="130">
        <v>0</v>
      </c>
      <c r="M17" s="128">
        <f t="shared" si="4"/>
        <v>300</v>
      </c>
      <c r="N17" s="202">
        <f t="shared" si="6"/>
        <v>0</v>
      </c>
      <c r="P17" s="64">
        <v>1200</v>
      </c>
      <c r="Q17" s="56">
        <v>7</v>
      </c>
      <c r="R17" s="453">
        <f t="shared" si="5"/>
        <v>350</v>
      </c>
      <c r="S17" s="454"/>
      <c r="T17" s="75">
        <v>24</v>
      </c>
      <c r="U17" s="33">
        <v>0.27083333333333331</v>
      </c>
      <c r="V17" s="78">
        <v>325</v>
      </c>
    </row>
    <row r="18" spans="1:22" ht="17.5">
      <c r="A18" s="126">
        <f t="shared" si="2"/>
        <v>42894</v>
      </c>
      <c r="B18" s="127">
        <v>602.47</v>
      </c>
      <c r="C18" s="127">
        <v>90.97</v>
      </c>
      <c r="D18" s="128">
        <f t="shared" si="0"/>
        <v>59.82</v>
      </c>
      <c r="E18" s="128">
        <v>0</v>
      </c>
      <c r="F18" s="129">
        <f t="shared" si="1"/>
        <v>24.825697211155379</v>
      </c>
      <c r="G18" s="130">
        <v>0</v>
      </c>
      <c r="H18" s="130">
        <v>1200</v>
      </c>
      <c r="I18" s="129">
        <v>6</v>
      </c>
      <c r="J18" s="430">
        <f t="shared" si="3"/>
        <v>300</v>
      </c>
      <c r="K18" s="431"/>
      <c r="L18" s="130">
        <v>0</v>
      </c>
      <c r="M18" s="128">
        <f t="shared" si="4"/>
        <v>300</v>
      </c>
      <c r="N18" s="202">
        <f t="shared" si="6"/>
        <v>0</v>
      </c>
      <c r="O18" s="33">
        <v>0</v>
      </c>
      <c r="P18" s="64">
        <v>1200</v>
      </c>
      <c r="Q18" s="56">
        <v>6.75</v>
      </c>
      <c r="R18" s="453">
        <f>P18*Q18/24</f>
        <v>337.5</v>
      </c>
      <c r="S18" s="454"/>
      <c r="T18" s="75">
        <v>24</v>
      </c>
      <c r="U18" s="33">
        <v>0.27083333333333331</v>
      </c>
      <c r="V18" s="78">
        <v>325</v>
      </c>
    </row>
    <row r="19" spans="1:22" ht="17.5">
      <c r="A19" s="126">
        <f t="shared" si="2"/>
        <v>42895</v>
      </c>
      <c r="B19" s="127">
        <v>602.41</v>
      </c>
      <c r="C19" s="127">
        <v>90.24</v>
      </c>
      <c r="D19" s="128">
        <f t="shared" si="0"/>
        <v>59.089999999999996</v>
      </c>
      <c r="E19" s="128">
        <v>21</v>
      </c>
      <c r="F19" s="129">
        <f t="shared" si="1"/>
        <v>24.522742363877821</v>
      </c>
      <c r="G19" s="130">
        <v>0</v>
      </c>
      <c r="H19" s="130">
        <v>1200</v>
      </c>
      <c r="I19" s="129">
        <v>6</v>
      </c>
      <c r="J19" s="430">
        <f t="shared" si="3"/>
        <v>300</v>
      </c>
      <c r="K19" s="431"/>
      <c r="L19" s="130">
        <v>0</v>
      </c>
      <c r="M19" s="128">
        <f t="shared" si="4"/>
        <v>300</v>
      </c>
      <c r="N19" s="202">
        <f t="shared" si="6"/>
        <v>0</v>
      </c>
      <c r="O19" s="33">
        <v>0</v>
      </c>
      <c r="P19" s="64">
        <v>1200</v>
      </c>
      <c r="Q19" s="56">
        <v>7</v>
      </c>
      <c r="R19" s="453">
        <f>P19*Q19/24</f>
        <v>350</v>
      </c>
      <c r="S19" s="454"/>
      <c r="T19" s="75">
        <v>24</v>
      </c>
      <c r="U19" s="33">
        <v>0.27083333333333331</v>
      </c>
      <c r="V19" s="78">
        <v>325</v>
      </c>
    </row>
    <row r="20" spans="1:22" ht="17.5">
      <c r="A20" s="126">
        <f t="shared" si="2"/>
        <v>42896</v>
      </c>
      <c r="B20" s="127">
        <v>602.34</v>
      </c>
      <c r="C20" s="127">
        <v>89.51</v>
      </c>
      <c r="D20" s="128">
        <f t="shared" si="0"/>
        <v>58.360000000000007</v>
      </c>
      <c r="E20" s="128">
        <v>0</v>
      </c>
      <c r="F20" s="129">
        <f t="shared" si="1"/>
        <v>24.219787516600267</v>
      </c>
      <c r="G20" s="130">
        <v>0</v>
      </c>
      <c r="H20" s="130">
        <v>1200</v>
      </c>
      <c r="I20" s="129">
        <v>6</v>
      </c>
      <c r="J20" s="430">
        <f t="shared" si="3"/>
        <v>300</v>
      </c>
      <c r="K20" s="431"/>
      <c r="L20" s="130">
        <v>0</v>
      </c>
      <c r="M20" s="128">
        <f t="shared" si="4"/>
        <v>300</v>
      </c>
      <c r="N20" s="202">
        <f t="shared" si="6"/>
        <v>0</v>
      </c>
      <c r="O20" s="33">
        <v>0</v>
      </c>
      <c r="P20" s="64">
        <v>1350</v>
      </c>
      <c r="Q20" s="56">
        <v>7</v>
      </c>
      <c r="R20" s="453">
        <f>P20*Q20/24</f>
        <v>393.75</v>
      </c>
      <c r="S20" s="454"/>
      <c r="T20" s="75">
        <v>24</v>
      </c>
      <c r="U20" s="33">
        <v>0.27083333333333331</v>
      </c>
      <c r="V20" s="78">
        <v>325</v>
      </c>
    </row>
    <row r="21" spans="1:22" ht="17.5">
      <c r="A21" s="126">
        <f t="shared" si="2"/>
        <v>42897</v>
      </c>
      <c r="B21" s="127">
        <v>602.28</v>
      </c>
      <c r="C21" s="127">
        <v>88.75</v>
      </c>
      <c r="D21" s="128">
        <f t="shared" si="0"/>
        <v>57.6</v>
      </c>
      <c r="E21" s="128">
        <v>9</v>
      </c>
      <c r="F21" s="129">
        <f t="shared" si="1"/>
        <v>23.904382470119522</v>
      </c>
      <c r="G21" s="130">
        <v>0</v>
      </c>
      <c r="H21" s="130">
        <v>1200</v>
      </c>
      <c r="I21" s="129">
        <v>6</v>
      </c>
      <c r="J21" s="430">
        <f t="shared" si="3"/>
        <v>300</v>
      </c>
      <c r="K21" s="431"/>
      <c r="L21" s="130">
        <v>0</v>
      </c>
      <c r="M21" s="128">
        <f t="shared" si="4"/>
        <v>300</v>
      </c>
      <c r="N21" s="202">
        <f t="shared" si="6"/>
        <v>-0.03</v>
      </c>
      <c r="P21" s="64">
        <v>1200</v>
      </c>
      <c r="Q21" s="56">
        <v>6</v>
      </c>
      <c r="R21" s="453">
        <f t="shared" ref="R21:R32" si="7">P21*Q21/24</f>
        <v>300</v>
      </c>
      <c r="S21" s="454"/>
      <c r="T21" s="75">
        <v>24</v>
      </c>
      <c r="U21" s="33">
        <v>0.25</v>
      </c>
      <c r="V21" s="78">
        <v>300</v>
      </c>
    </row>
    <row r="22" spans="1:22" ht="17.5">
      <c r="A22" s="126">
        <f t="shared" si="2"/>
        <v>42898</v>
      </c>
      <c r="B22" s="127">
        <v>602.22</v>
      </c>
      <c r="C22" s="127">
        <v>88.05</v>
      </c>
      <c r="D22" s="128">
        <f t="shared" si="0"/>
        <v>56.9</v>
      </c>
      <c r="E22" s="128">
        <v>0</v>
      </c>
      <c r="F22" s="129">
        <f t="shared" si="1"/>
        <v>23.613877822045151</v>
      </c>
      <c r="G22" s="130">
        <v>0</v>
      </c>
      <c r="H22" s="130">
        <v>1200</v>
      </c>
      <c r="I22" s="129">
        <v>5.45</v>
      </c>
      <c r="J22" s="430">
        <f t="shared" si="3"/>
        <v>272.5</v>
      </c>
      <c r="K22" s="431"/>
      <c r="L22" s="130">
        <v>0</v>
      </c>
      <c r="M22" s="128">
        <f t="shared" si="4"/>
        <v>272.5</v>
      </c>
      <c r="N22" s="202">
        <f t="shared" si="6"/>
        <v>-0.03</v>
      </c>
      <c r="P22" s="64">
        <v>1200</v>
      </c>
      <c r="Q22" s="56">
        <v>6.5</v>
      </c>
      <c r="R22" s="453">
        <f t="shared" si="7"/>
        <v>325</v>
      </c>
      <c r="S22" s="454"/>
      <c r="T22" s="75">
        <v>24</v>
      </c>
      <c r="U22" s="33">
        <v>0.25</v>
      </c>
      <c r="V22" s="78">
        <v>300</v>
      </c>
    </row>
    <row r="23" spans="1:22" ht="17.5">
      <c r="A23" s="126">
        <f t="shared" si="2"/>
        <v>42899</v>
      </c>
      <c r="B23" s="127">
        <v>602.16</v>
      </c>
      <c r="C23" s="127">
        <v>87.33</v>
      </c>
      <c r="D23" s="128">
        <f t="shared" si="0"/>
        <v>56.18</v>
      </c>
      <c r="E23" s="128">
        <v>25</v>
      </c>
      <c r="F23" s="129">
        <f t="shared" si="1"/>
        <v>23.315073041168656</v>
      </c>
      <c r="G23" s="130">
        <v>0</v>
      </c>
      <c r="H23" s="130">
        <v>1200</v>
      </c>
      <c r="I23" s="129">
        <v>5.3</v>
      </c>
      <c r="J23" s="430">
        <f t="shared" si="3"/>
        <v>265</v>
      </c>
      <c r="K23" s="431"/>
      <c r="L23" s="130">
        <v>0</v>
      </c>
      <c r="M23" s="128">
        <f t="shared" si="4"/>
        <v>265</v>
      </c>
      <c r="N23" s="202">
        <f t="shared" si="6"/>
        <v>-7.0000000000000007E-2</v>
      </c>
      <c r="O23" s="33">
        <v>0</v>
      </c>
      <c r="P23" s="64">
        <v>1200</v>
      </c>
      <c r="Q23" s="56">
        <v>6.5</v>
      </c>
      <c r="R23" s="453">
        <f t="shared" si="7"/>
        <v>325</v>
      </c>
      <c r="S23" s="454"/>
      <c r="T23" s="75">
        <v>24</v>
      </c>
      <c r="U23" s="33">
        <v>0.25</v>
      </c>
      <c r="V23" s="78">
        <v>300</v>
      </c>
    </row>
    <row r="24" spans="1:22" ht="17.5">
      <c r="A24" s="126">
        <f t="shared" si="2"/>
        <v>42900</v>
      </c>
      <c r="B24" s="127">
        <v>602.1</v>
      </c>
      <c r="C24" s="127">
        <v>86.6</v>
      </c>
      <c r="D24" s="128">
        <f t="shared" si="0"/>
        <v>55.449999999999996</v>
      </c>
      <c r="E24" s="128">
        <v>0</v>
      </c>
      <c r="F24" s="129">
        <f t="shared" si="1"/>
        <v>23.012118193891098</v>
      </c>
      <c r="G24" s="130">
        <v>0</v>
      </c>
      <c r="H24" s="130">
        <v>1200</v>
      </c>
      <c r="I24" s="129">
        <v>5.3</v>
      </c>
      <c r="J24" s="430">
        <f t="shared" si="3"/>
        <v>265</v>
      </c>
      <c r="K24" s="431"/>
      <c r="L24" s="130">
        <v>0</v>
      </c>
      <c r="M24" s="128">
        <f t="shared" si="4"/>
        <v>265</v>
      </c>
      <c r="N24" s="202">
        <f t="shared" si="6"/>
        <v>-0.08</v>
      </c>
      <c r="P24" s="64">
        <v>1200</v>
      </c>
      <c r="Q24" s="56">
        <v>6.5</v>
      </c>
      <c r="R24" s="453">
        <f t="shared" si="7"/>
        <v>325</v>
      </c>
      <c r="S24" s="454"/>
      <c r="T24" s="75">
        <v>24</v>
      </c>
      <c r="U24" s="33">
        <v>0.25</v>
      </c>
      <c r="V24" s="78">
        <v>300.75</v>
      </c>
    </row>
    <row r="25" spans="1:22" ht="17.5">
      <c r="A25" s="126">
        <f t="shared" si="2"/>
        <v>42901</v>
      </c>
      <c r="B25" s="127">
        <v>602.04</v>
      </c>
      <c r="C25" s="127">
        <v>85.88</v>
      </c>
      <c r="D25" s="128">
        <f t="shared" si="0"/>
        <v>54.73</v>
      </c>
      <c r="E25" s="128">
        <v>14</v>
      </c>
      <c r="F25" s="129">
        <f t="shared" si="1"/>
        <v>22.713313413014607</v>
      </c>
      <c r="G25" s="130">
        <v>0</v>
      </c>
      <c r="H25" s="130">
        <v>1200</v>
      </c>
      <c r="I25" s="129">
        <v>5</v>
      </c>
      <c r="J25" s="430">
        <f t="shared" si="3"/>
        <v>250</v>
      </c>
      <c r="K25" s="431"/>
      <c r="L25" s="130">
        <v>0</v>
      </c>
      <c r="M25" s="128">
        <f t="shared" si="4"/>
        <v>250</v>
      </c>
      <c r="N25" s="202">
        <v>0</v>
      </c>
      <c r="P25" s="64">
        <v>1200</v>
      </c>
      <c r="Q25" s="56">
        <v>6.5</v>
      </c>
      <c r="R25" s="453">
        <f t="shared" si="7"/>
        <v>325</v>
      </c>
      <c r="S25" s="454"/>
      <c r="T25" s="75">
        <v>24</v>
      </c>
      <c r="U25" s="33">
        <v>0.25</v>
      </c>
      <c r="V25" s="78">
        <v>300</v>
      </c>
    </row>
    <row r="26" spans="1:22" ht="17.5">
      <c r="A26" s="126">
        <f t="shared" si="2"/>
        <v>42902</v>
      </c>
      <c r="B26" s="127">
        <v>601.98</v>
      </c>
      <c r="C26" s="127">
        <v>85.16</v>
      </c>
      <c r="D26" s="128">
        <f t="shared" si="0"/>
        <v>54.01</v>
      </c>
      <c r="E26" s="128">
        <v>0</v>
      </c>
      <c r="F26" s="129">
        <f t="shared" si="1"/>
        <v>22.414508632138112</v>
      </c>
      <c r="G26" s="130">
        <v>0</v>
      </c>
      <c r="H26" s="130">
        <v>1200</v>
      </c>
      <c r="I26" s="129">
        <v>5</v>
      </c>
      <c r="J26" s="430">
        <f t="shared" si="3"/>
        <v>250</v>
      </c>
      <c r="K26" s="431"/>
      <c r="L26" s="130">
        <v>0</v>
      </c>
      <c r="M26" s="128">
        <f t="shared" si="4"/>
        <v>250</v>
      </c>
      <c r="N26" s="202">
        <f t="shared" si="6"/>
        <v>-0.11</v>
      </c>
      <c r="P26" s="64">
        <v>1200</v>
      </c>
      <c r="Q26" s="56">
        <v>6.5</v>
      </c>
      <c r="R26" s="453">
        <f t="shared" si="7"/>
        <v>325</v>
      </c>
      <c r="S26" s="454"/>
      <c r="T26" s="75">
        <v>24</v>
      </c>
      <c r="U26" s="33">
        <v>0.25</v>
      </c>
      <c r="V26" s="78">
        <v>300</v>
      </c>
    </row>
    <row r="27" spans="1:22" ht="17.5">
      <c r="A27" s="126">
        <f t="shared" si="2"/>
        <v>42903</v>
      </c>
      <c r="B27" s="127">
        <v>601.91</v>
      </c>
      <c r="C27" s="127">
        <v>84.58</v>
      </c>
      <c r="D27" s="128">
        <f t="shared" si="0"/>
        <v>53.43</v>
      </c>
      <c r="E27" s="128">
        <v>3</v>
      </c>
      <c r="F27" s="129">
        <f t="shared" si="1"/>
        <v>22.173804780876495</v>
      </c>
      <c r="G27" s="130">
        <v>0</v>
      </c>
      <c r="H27" s="130">
        <v>1200</v>
      </c>
      <c r="I27" s="129">
        <v>5</v>
      </c>
      <c r="J27" s="430">
        <f t="shared" si="3"/>
        <v>250</v>
      </c>
      <c r="K27" s="431"/>
      <c r="L27" s="130">
        <v>0</v>
      </c>
      <c r="M27" s="128">
        <f t="shared" si="4"/>
        <v>250</v>
      </c>
      <c r="N27" s="202">
        <f t="shared" si="6"/>
        <v>0.03</v>
      </c>
      <c r="P27" s="64">
        <v>0</v>
      </c>
      <c r="Q27" s="56">
        <v>0</v>
      </c>
      <c r="R27" s="453">
        <f t="shared" si="7"/>
        <v>0</v>
      </c>
      <c r="S27" s="454"/>
      <c r="T27" s="75">
        <v>24</v>
      </c>
      <c r="U27" s="33">
        <v>0.25</v>
      </c>
      <c r="V27" s="78">
        <v>300</v>
      </c>
    </row>
    <row r="28" spans="1:22" ht="17.5">
      <c r="A28" s="126">
        <f t="shared" si="2"/>
        <v>42904</v>
      </c>
      <c r="B28" s="127">
        <v>601.86</v>
      </c>
      <c r="C28" s="127">
        <v>84.01</v>
      </c>
      <c r="D28" s="128">
        <f t="shared" si="0"/>
        <v>52.860000000000007</v>
      </c>
      <c r="E28" s="128">
        <v>0</v>
      </c>
      <c r="F28" s="129">
        <f t="shared" si="1"/>
        <v>21.937250996015941</v>
      </c>
      <c r="G28" s="130">
        <v>0</v>
      </c>
      <c r="H28" s="130">
        <v>1200</v>
      </c>
      <c r="I28" s="129">
        <v>5</v>
      </c>
      <c r="J28" s="430">
        <f t="shared" si="3"/>
        <v>250</v>
      </c>
      <c r="K28" s="431"/>
      <c r="L28" s="130">
        <v>0</v>
      </c>
      <c r="M28" s="128">
        <f t="shared" si="4"/>
        <v>250</v>
      </c>
      <c r="N28" s="202">
        <f t="shared" si="6"/>
        <v>0.04</v>
      </c>
      <c r="P28" s="64">
        <v>0</v>
      </c>
      <c r="Q28" s="56">
        <v>0</v>
      </c>
      <c r="R28" s="453">
        <f t="shared" si="7"/>
        <v>0</v>
      </c>
      <c r="S28" s="454"/>
      <c r="T28" s="75">
        <v>24</v>
      </c>
      <c r="U28" s="33">
        <v>0.25</v>
      </c>
      <c r="V28" s="78">
        <v>300</v>
      </c>
    </row>
    <row r="29" spans="1:22" ht="17.5">
      <c r="A29" s="126">
        <f t="shared" si="2"/>
        <v>42905</v>
      </c>
      <c r="B29" s="127">
        <v>601.79999999999995</v>
      </c>
      <c r="C29" s="127">
        <v>83.44</v>
      </c>
      <c r="D29" s="128">
        <f t="shared" si="0"/>
        <v>52.29</v>
      </c>
      <c r="E29" s="128">
        <v>0</v>
      </c>
      <c r="F29" s="129">
        <f t="shared" si="1"/>
        <v>21.700697211155379</v>
      </c>
      <c r="G29" s="130">
        <v>0</v>
      </c>
      <c r="H29" s="130">
        <v>1200</v>
      </c>
      <c r="I29" s="129">
        <v>5</v>
      </c>
      <c r="J29" s="430">
        <f t="shared" si="3"/>
        <v>250</v>
      </c>
      <c r="K29" s="431"/>
      <c r="L29" s="130">
        <v>0</v>
      </c>
      <c r="M29" s="128">
        <f t="shared" si="4"/>
        <v>250</v>
      </c>
      <c r="N29" s="202">
        <f t="shared" si="6"/>
        <v>0.04</v>
      </c>
      <c r="P29" s="64">
        <v>0</v>
      </c>
      <c r="Q29" s="56">
        <v>0</v>
      </c>
      <c r="R29" s="453">
        <f t="shared" si="7"/>
        <v>0</v>
      </c>
      <c r="S29" s="454"/>
      <c r="T29" s="75">
        <v>24</v>
      </c>
      <c r="U29" s="33">
        <v>0.16666666666666666</v>
      </c>
      <c r="V29" s="78">
        <v>200</v>
      </c>
    </row>
    <row r="30" spans="1:22" ht="17.5">
      <c r="A30" s="126">
        <f t="shared" si="2"/>
        <v>42906</v>
      </c>
      <c r="B30" s="127">
        <v>601.74</v>
      </c>
      <c r="C30" s="127">
        <v>82.87</v>
      </c>
      <c r="D30" s="128">
        <f t="shared" si="0"/>
        <v>51.720000000000006</v>
      </c>
      <c r="E30" s="128">
        <v>20</v>
      </c>
      <c r="F30" s="129">
        <f t="shared" si="1"/>
        <v>21.464143426294825</v>
      </c>
      <c r="G30" s="130">
        <v>0</v>
      </c>
      <c r="H30" s="130">
        <v>1200</v>
      </c>
      <c r="I30" s="129">
        <v>5.3</v>
      </c>
      <c r="J30" s="430">
        <f t="shared" si="3"/>
        <v>265</v>
      </c>
      <c r="K30" s="431"/>
      <c r="L30" s="130">
        <v>0</v>
      </c>
      <c r="M30" s="128">
        <f t="shared" si="4"/>
        <v>265</v>
      </c>
      <c r="N30" s="202">
        <v>0</v>
      </c>
      <c r="P30" s="64">
        <v>0</v>
      </c>
      <c r="Q30" s="56">
        <v>0</v>
      </c>
      <c r="R30" s="453">
        <f t="shared" si="7"/>
        <v>0</v>
      </c>
      <c r="S30" s="454"/>
      <c r="T30" s="75">
        <v>24</v>
      </c>
      <c r="U30" s="33">
        <v>0</v>
      </c>
      <c r="V30" s="78">
        <v>0</v>
      </c>
    </row>
    <row r="31" spans="1:22" ht="17.5">
      <c r="A31" s="126">
        <f t="shared" si="2"/>
        <v>42907</v>
      </c>
      <c r="B31" s="127">
        <v>601.66999999999996</v>
      </c>
      <c r="C31" s="127">
        <v>82.3</v>
      </c>
      <c r="D31" s="128">
        <f t="shared" si="0"/>
        <v>51.15</v>
      </c>
      <c r="E31" s="128">
        <v>0</v>
      </c>
      <c r="F31" s="129">
        <f t="shared" si="1"/>
        <v>21.22758964143426</v>
      </c>
      <c r="G31" s="130">
        <v>0</v>
      </c>
      <c r="H31" s="130">
        <v>1200</v>
      </c>
      <c r="I31" s="129">
        <v>5.3</v>
      </c>
      <c r="J31" s="430">
        <f t="shared" si="3"/>
        <v>265</v>
      </c>
      <c r="K31" s="431"/>
      <c r="L31" s="130">
        <v>0</v>
      </c>
      <c r="M31" s="128">
        <f t="shared" si="4"/>
        <v>265</v>
      </c>
      <c r="N31" s="202">
        <f t="shared" si="6"/>
        <v>0.08</v>
      </c>
      <c r="P31" s="64">
        <v>1200</v>
      </c>
      <c r="Q31" s="56">
        <v>3</v>
      </c>
      <c r="R31" s="453">
        <f t="shared" si="7"/>
        <v>150</v>
      </c>
      <c r="S31" s="454"/>
      <c r="T31" s="75">
        <v>24</v>
      </c>
      <c r="U31" s="33">
        <v>0.25</v>
      </c>
      <c r="V31" s="78">
        <v>300</v>
      </c>
    </row>
    <row r="32" spans="1:22" ht="17.5">
      <c r="A32" s="126">
        <f t="shared" si="2"/>
        <v>42908</v>
      </c>
      <c r="B32" s="127">
        <v>601.61</v>
      </c>
      <c r="C32" s="127">
        <v>81.72</v>
      </c>
      <c r="D32" s="128">
        <f t="shared" si="0"/>
        <v>50.57</v>
      </c>
      <c r="E32" s="128">
        <v>2</v>
      </c>
      <c r="F32" s="129">
        <f t="shared" si="1"/>
        <v>20.986885790172643</v>
      </c>
      <c r="G32" s="130">
        <v>0</v>
      </c>
      <c r="H32" s="130">
        <v>1200</v>
      </c>
      <c r="I32" s="129">
        <v>5.3</v>
      </c>
      <c r="J32" s="430">
        <f t="shared" si="3"/>
        <v>265</v>
      </c>
      <c r="K32" s="431"/>
      <c r="L32" s="130">
        <v>0</v>
      </c>
      <c r="M32" s="128">
        <f t="shared" si="4"/>
        <v>265</v>
      </c>
      <c r="N32" s="202">
        <f t="shared" si="6"/>
        <v>7.0000000000000007E-2</v>
      </c>
      <c r="P32" s="64">
        <v>1200</v>
      </c>
      <c r="Q32" s="56">
        <v>3</v>
      </c>
      <c r="R32" s="453">
        <f t="shared" si="7"/>
        <v>150</v>
      </c>
      <c r="S32" s="454"/>
      <c r="T32" s="75">
        <v>24</v>
      </c>
      <c r="U32" s="33">
        <v>0.25</v>
      </c>
      <c r="V32" s="78">
        <v>300</v>
      </c>
    </row>
    <row r="33" spans="1:22" ht="17.5">
      <c r="A33" s="126">
        <f t="shared" si="2"/>
        <v>42909</v>
      </c>
      <c r="B33" s="127">
        <v>601.54999999999995</v>
      </c>
      <c r="C33" s="127">
        <v>81.150000000000006</v>
      </c>
      <c r="D33" s="128">
        <f t="shared" si="0"/>
        <v>50.000000000000007</v>
      </c>
      <c r="E33" s="128">
        <v>6</v>
      </c>
      <c r="F33" s="129">
        <f t="shared" si="1"/>
        <v>20.750332005312085</v>
      </c>
      <c r="G33" s="130">
        <v>0</v>
      </c>
      <c r="H33" s="130">
        <v>1200</v>
      </c>
      <c r="I33" s="129">
        <v>5.45</v>
      </c>
      <c r="J33" s="430">
        <f t="shared" si="3"/>
        <v>272.5</v>
      </c>
      <c r="K33" s="431"/>
      <c r="L33" s="130">
        <v>0</v>
      </c>
      <c r="M33" s="128">
        <f t="shared" si="4"/>
        <v>272.5</v>
      </c>
      <c r="N33" s="202">
        <f t="shared" si="6"/>
        <v>0.1</v>
      </c>
      <c r="O33" s="33">
        <v>0</v>
      </c>
      <c r="P33" s="64">
        <v>1200</v>
      </c>
      <c r="Q33" s="56">
        <v>3</v>
      </c>
      <c r="R33" s="453">
        <f t="shared" ref="R33:R96" si="8">P33*Q33/24</f>
        <v>150</v>
      </c>
      <c r="S33" s="454"/>
      <c r="T33" s="75">
        <v>24</v>
      </c>
      <c r="U33" s="33">
        <v>0.22916666666666666</v>
      </c>
      <c r="V33" s="78">
        <v>275</v>
      </c>
    </row>
    <row r="34" spans="1:22" ht="17.5">
      <c r="A34" s="126">
        <f t="shared" si="2"/>
        <v>42910</v>
      </c>
      <c r="B34" s="127">
        <v>601.49</v>
      </c>
      <c r="C34" s="127">
        <v>80.58</v>
      </c>
      <c r="D34" s="128">
        <f t="shared" si="0"/>
        <v>49.43</v>
      </c>
      <c r="E34" s="128">
        <v>11</v>
      </c>
      <c r="F34" s="129">
        <f t="shared" si="1"/>
        <v>20.513778220451524</v>
      </c>
      <c r="G34" s="130">
        <v>0</v>
      </c>
      <c r="H34" s="130">
        <v>1200</v>
      </c>
      <c r="I34" s="129">
        <v>5.45</v>
      </c>
      <c r="J34" s="430">
        <f t="shared" si="3"/>
        <v>272.5</v>
      </c>
      <c r="K34" s="431"/>
      <c r="L34" s="130">
        <v>0</v>
      </c>
      <c r="M34" s="128">
        <f t="shared" si="4"/>
        <v>272.5</v>
      </c>
      <c r="N34" s="202">
        <f t="shared" si="6"/>
        <v>0.1</v>
      </c>
      <c r="P34" s="64">
        <v>1200</v>
      </c>
      <c r="Q34" s="56">
        <v>5</v>
      </c>
      <c r="R34" s="453">
        <f t="shared" si="8"/>
        <v>250</v>
      </c>
      <c r="S34" s="454"/>
      <c r="T34" s="75">
        <v>24</v>
      </c>
      <c r="U34" s="33">
        <v>0.25</v>
      </c>
      <c r="V34" s="78">
        <v>300</v>
      </c>
    </row>
    <row r="35" spans="1:22" ht="17.5">
      <c r="A35" s="126">
        <f t="shared" si="2"/>
        <v>42911</v>
      </c>
      <c r="B35" s="127">
        <v>601.42999999999995</v>
      </c>
      <c r="C35" s="127">
        <v>80.010000000000005</v>
      </c>
      <c r="D35" s="128">
        <f t="shared" si="0"/>
        <v>48.860000000000007</v>
      </c>
      <c r="E35" s="128">
        <v>98</v>
      </c>
      <c r="F35" s="129">
        <f t="shared" si="1"/>
        <v>20.27722443559097</v>
      </c>
      <c r="G35" s="130">
        <v>0</v>
      </c>
      <c r="H35" s="130">
        <v>1200</v>
      </c>
      <c r="I35" s="129">
        <v>5.3</v>
      </c>
      <c r="J35" s="430">
        <f t="shared" si="3"/>
        <v>265</v>
      </c>
      <c r="K35" s="431"/>
      <c r="L35" s="130">
        <v>0</v>
      </c>
      <c r="M35" s="128">
        <f t="shared" si="4"/>
        <v>265</v>
      </c>
      <c r="N35" s="202">
        <f t="shared" si="6"/>
        <v>0.08</v>
      </c>
      <c r="O35" s="33">
        <v>0</v>
      </c>
      <c r="P35" s="64">
        <v>1200</v>
      </c>
      <c r="Q35" s="56">
        <v>6</v>
      </c>
      <c r="R35" s="453">
        <f t="shared" si="8"/>
        <v>300</v>
      </c>
      <c r="S35" s="454"/>
      <c r="T35" s="75">
        <v>24</v>
      </c>
      <c r="U35" s="33">
        <v>0.25</v>
      </c>
      <c r="V35" s="78">
        <v>300</v>
      </c>
    </row>
    <row r="36" spans="1:22" ht="17.5">
      <c r="A36" s="126">
        <f t="shared" si="2"/>
        <v>42912</v>
      </c>
      <c r="B36" s="127">
        <v>602.04</v>
      </c>
      <c r="C36" s="127">
        <v>85.88</v>
      </c>
      <c r="D36" s="128">
        <f t="shared" si="0"/>
        <v>54.73</v>
      </c>
      <c r="E36" s="128">
        <v>125</v>
      </c>
      <c r="F36" s="129">
        <f t="shared" si="1"/>
        <v>22.713313413014607</v>
      </c>
      <c r="G36" s="130">
        <v>0</v>
      </c>
      <c r="H36" s="130">
        <v>0</v>
      </c>
      <c r="I36" s="129">
        <v>0</v>
      </c>
      <c r="J36" s="430">
        <f t="shared" si="3"/>
        <v>0</v>
      </c>
      <c r="K36" s="431"/>
      <c r="L36" s="130">
        <v>0</v>
      </c>
      <c r="M36" s="128">
        <f t="shared" si="4"/>
        <v>0</v>
      </c>
      <c r="N36" s="202">
        <f t="shared" si="6"/>
        <v>5.87</v>
      </c>
      <c r="O36" s="33">
        <v>0</v>
      </c>
      <c r="P36" s="64">
        <v>1200</v>
      </c>
      <c r="Q36" s="56">
        <v>6</v>
      </c>
      <c r="R36" s="453">
        <f t="shared" si="8"/>
        <v>300</v>
      </c>
      <c r="S36" s="454"/>
      <c r="T36" s="75">
        <v>24</v>
      </c>
      <c r="U36" s="33">
        <v>0.20833333333333334</v>
      </c>
      <c r="V36" s="78">
        <v>250</v>
      </c>
    </row>
    <row r="37" spans="1:22" ht="17.5">
      <c r="A37" s="126">
        <f t="shared" si="2"/>
        <v>42913</v>
      </c>
      <c r="B37" s="127">
        <v>602.25</v>
      </c>
      <c r="C37" s="127">
        <v>88.42</v>
      </c>
      <c r="D37" s="128">
        <f t="shared" si="0"/>
        <v>57.27</v>
      </c>
      <c r="E37" s="128">
        <v>34</v>
      </c>
      <c r="F37" s="129">
        <f t="shared" si="1"/>
        <v>23.767430278884465</v>
      </c>
      <c r="G37" s="130">
        <v>0</v>
      </c>
      <c r="H37" s="130">
        <v>0</v>
      </c>
      <c r="I37" s="129">
        <v>0</v>
      </c>
      <c r="J37" s="430">
        <f t="shared" si="3"/>
        <v>0</v>
      </c>
      <c r="K37" s="431"/>
      <c r="L37" s="130">
        <v>0</v>
      </c>
      <c r="M37" s="128">
        <f t="shared" si="4"/>
        <v>0</v>
      </c>
      <c r="N37" s="202">
        <f t="shared" si="6"/>
        <v>2.54</v>
      </c>
      <c r="O37" s="33">
        <v>0</v>
      </c>
      <c r="P37" s="64">
        <v>1200</v>
      </c>
      <c r="Q37" s="56">
        <v>4</v>
      </c>
      <c r="R37" s="453">
        <f t="shared" si="8"/>
        <v>200</v>
      </c>
      <c r="S37" s="454"/>
      <c r="T37" s="75">
        <v>24</v>
      </c>
      <c r="U37" s="33">
        <v>0.20833333333333334</v>
      </c>
      <c r="V37" s="78">
        <v>260.41666666666669</v>
      </c>
    </row>
    <row r="38" spans="1:22" ht="17.5">
      <c r="A38" s="126">
        <f t="shared" si="2"/>
        <v>42914</v>
      </c>
      <c r="B38" s="127">
        <v>602.71</v>
      </c>
      <c r="C38" s="127">
        <v>93.9</v>
      </c>
      <c r="D38" s="128">
        <f t="shared" si="0"/>
        <v>62.750000000000007</v>
      </c>
      <c r="E38" s="128">
        <v>101</v>
      </c>
      <c r="F38" s="129">
        <f t="shared" si="1"/>
        <v>26.041666666666668</v>
      </c>
      <c r="G38" s="130">
        <v>0</v>
      </c>
      <c r="H38" s="130">
        <v>0</v>
      </c>
      <c r="I38" s="129">
        <v>0</v>
      </c>
      <c r="J38" s="430">
        <f t="shared" si="3"/>
        <v>0</v>
      </c>
      <c r="K38" s="431"/>
      <c r="L38" s="130">
        <v>0</v>
      </c>
      <c r="M38" s="128">
        <f t="shared" si="4"/>
        <v>0</v>
      </c>
      <c r="N38" s="202">
        <f t="shared" si="6"/>
        <v>5.48</v>
      </c>
      <c r="P38" s="64">
        <v>1204</v>
      </c>
      <c r="Q38" s="56">
        <v>5</v>
      </c>
      <c r="R38" s="453">
        <f t="shared" si="8"/>
        <v>250.83333333333334</v>
      </c>
      <c r="S38" s="454"/>
      <c r="T38" s="75">
        <v>24</v>
      </c>
      <c r="U38" s="33">
        <v>0.20833333333333334</v>
      </c>
      <c r="V38" s="78">
        <v>250</v>
      </c>
    </row>
    <row r="39" spans="1:22" ht="17.5">
      <c r="A39" s="126">
        <f t="shared" si="2"/>
        <v>42915</v>
      </c>
      <c r="B39" s="127">
        <v>603.08000000000004</v>
      </c>
      <c r="C39" s="127">
        <v>98.49</v>
      </c>
      <c r="D39" s="128">
        <f t="shared" si="0"/>
        <v>67.34</v>
      </c>
      <c r="E39" s="128">
        <v>70</v>
      </c>
      <c r="F39" s="129">
        <f t="shared" si="1"/>
        <v>27.946547144754319</v>
      </c>
      <c r="G39" s="130">
        <v>0</v>
      </c>
      <c r="H39" s="130">
        <v>0</v>
      </c>
      <c r="I39" s="129">
        <v>0</v>
      </c>
      <c r="J39" s="430">
        <f t="shared" si="3"/>
        <v>0</v>
      </c>
      <c r="K39" s="431"/>
      <c r="L39" s="130">
        <v>0</v>
      </c>
      <c r="M39" s="128">
        <f t="shared" si="4"/>
        <v>0</v>
      </c>
      <c r="N39" s="202">
        <v>0</v>
      </c>
      <c r="P39" s="64">
        <v>1200</v>
      </c>
      <c r="Q39" s="56">
        <v>5</v>
      </c>
      <c r="R39" s="453">
        <f t="shared" si="8"/>
        <v>250</v>
      </c>
      <c r="S39" s="454"/>
      <c r="T39" s="75">
        <v>24</v>
      </c>
      <c r="U39" s="33">
        <v>0.20833333333333334</v>
      </c>
      <c r="V39" s="78">
        <v>250</v>
      </c>
    </row>
    <row r="40" spans="1:22" ht="17.5">
      <c r="A40" s="126">
        <f t="shared" si="2"/>
        <v>42916</v>
      </c>
      <c r="B40" s="127">
        <v>603.5</v>
      </c>
      <c r="C40" s="127">
        <v>104.07</v>
      </c>
      <c r="D40" s="128">
        <f t="shared" si="0"/>
        <v>72.919999999999987</v>
      </c>
      <c r="E40" s="128">
        <v>129</v>
      </c>
      <c r="F40" s="129">
        <f t="shared" si="1"/>
        <v>30.262284196547139</v>
      </c>
      <c r="G40" s="130">
        <v>0</v>
      </c>
      <c r="H40" s="130">
        <v>0</v>
      </c>
      <c r="I40" s="129">
        <v>0</v>
      </c>
      <c r="J40" s="430">
        <f t="shared" si="3"/>
        <v>0</v>
      </c>
      <c r="K40" s="431"/>
      <c r="L40" s="130">
        <v>0</v>
      </c>
      <c r="M40" s="128">
        <f t="shared" si="4"/>
        <v>0</v>
      </c>
      <c r="N40" s="202">
        <f t="shared" si="6"/>
        <v>5.58</v>
      </c>
      <c r="P40" s="64">
        <v>1200</v>
      </c>
      <c r="Q40" s="56">
        <v>5</v>
      </c>
      <c r="R40" s="453">
        <f t="shared" si="8"/>
        <v>250</v>
      </c>
      <c r="S40" s="454"/>
      <c r="T40" s="75">
        <v>24</v>
      </c>
      <c r="U40" s="33">
        <v>0.20833333333333334</v>
      </c>
      <c r="V40" s="78">
        <v>250</v>
      </c>
    </row>
    <row r="41" spans="1:22" ht="17.5">
      <c r="A41" s="126">
        <f t="shared" si="2"/>
        <v>42917</v>
      </c>
      <c r="B41" s="127">
        <v>604.16999999999996</v>
      </c>
      <c r="C41" s="127">
        <v>112.95</v>
      </c>
      <c r="D41" s="128">
        <f t="shared" si="0"/>
        <v>81.800000000000011</v>
      </c>
      <c r="E41" s="128">
        <v>34</v>
      </c>
      <c r="F41" s="129">
        <f t="shared" si="1"/>
        <v>33.947543160690572</v>
      </c>
      <c r="G41" s="130">
        <v>0</v>
      </c>
      <c r="H41" s="130">
        <v>0</v>
      </c>
      <c r="I41" s="129">
        <v>0</v>
      </c>
      <c r="J41" s="430">
        <f t="shared" ref="J41:J104" si="9">H41/24*I41</f>
        <v>0</v>
      </c>
      <c r="K41" s="431"/>
      <c r="L41" s="130">
        <v>0</v>
      </c>
      <c r="M41" s="128">
        <f t="shared" si="4"/>
        <v>0</v>
      </c>
      <c r="N41" s="202">
        <v>0</v>
      </c>
      <c r="O41" s="74">
        <v>0</v>
      </c>
      <c r="P41" s="64">
        <v>1200</v>
      </c>
      <c r="Q41" s="56">
        <v>5</v>
      </c>
      <c r="R41" s="453">
        <f t="shared" si="8"/>
        <v>250</v>
      </c>
      <c r="S41" s="454"/>
      <c r="T41" s="75">
        <v>24</v>
      </c>
      <c r="U41" s="33">
        <v>0.27083333333333331</v>
      </c>
      <c r="V41" s="78">
        <v>325</v>
      </c>
    </row>
    <row r="42" spans="1:22" ht="17.5">
      <c r="A42" s="126">
        <f t="shared" si="2"/>
        <v>42918</v>
      </c>
      <c r="B42" s="127">
        <v>604.41999999999996</v>
      </c>
      <c r="C42" s="127">
        <v>116.21</v>
      </c>
      <c r="D42" s="128">
        <f t="shared" si="0"/>
        <v>85.06</v>
      </c>
      <c r="E42" s="128">
        <v>98</v>
      </c>
      <c r="F42" s="129">
        <f t="shared" si="1"/>
        <v>35.300464807436924</v>
      </c>
      <c r="G42" s="130">
        <v>0</v>
      </c>
      <c r="H42" s="130">
        <v>0</v>
      </c>
      <c r="I42" s="129">
        <v>0</v>
      </c>
      <c r="J42" s="430">
        <f t="shared" si="9"/>
        <v>0</v>
      </c>
      <c r="K42" s="431"/>
      <c r="L42" s="130">
        <v>0</v>
      </c>
      <c r="M42" s="128">
        <f t="shared" si="4"/>
        <v>0</v>
      </c>
      <c r="N42" s="202">
        <v>0</v>
      </c>
      <c r="O42" s="33">
        <v>0</v>
      </c>
      <c r="P42" s="64">
        <v>1200</v>
      </c>
      <c r="Q42" s="56">
        <v>5</v>
      </c>
      <c r="R42" s="453">
        <f t="shared" si="8"/>
        <v>250</v>
      </c>
      <c r="S42" s="454"/>
      <c r="T42" s="75">
        <v>24</v>
      </c>
      <c r="U42" s="33">
        <v>0.25</v>
      </c>
      <c r="V42" s="78">
        <v>300</v>
      </c>
    </row>
    <row r="43" spans="1:22" ht="17.5">
      <c r="A43" s="126">
        <f t="shared" si="2"/>
        <v>42919</v>
      </c>
      <c r="B43" s="127">
        <v>604.78</v>
      </c>
      <c r="C43" s="127">
        <v>121.14</v>
      </c>
      <c r="D43" s="128">
        <f t="shared" si="0"/>
        <v>89.990000000000009</v>
      </c>
      <c r="E43" s="128">
        <v>94</v>
      </c>
      <c r="F43" s="129">
        <f t="shared" si="1"/>
        <v>37.346447543160693</v>
      </c>
      <c r="G43" s="130">
        <v>0</v>
      </c>
      <c r="H43" s="130">
        <v>0</v>
      </c>
      <c r="I43" s="129">
        <v>0</v>
      </c>
      <c r="J43" s="430">
        <f t="shared" si="9"/>
        <v>0</v>
      </c>
      <c r="K43" s="431"/>
      <c r="L43" s="130">
        <v>0</v>
      </c>
      <c r="M43" s="128">
        <f t="shared" si="4"/>
        <v>0</v>
      </c>
      <c r="N43" s="202">
        <f t="shared" si="6"/>
        <v>4.93</v>
      </c>
      <c r="O43" s="33">
        <v>0</v>
      </c>
      <c r="P43" s="64">
        <v>1200</v>
      </c>
      <c r="Q43" s="56">
        <v>5</v>
      </c>
      <c r="R43" s="453">
        <f t="shared" si="8"/>
        <v>250</v>
      </c>
      <c r="S43" s="454"/>
      <c r="T43" s="75">
        <v>24</v>
      </c>
      <c r="U43" s="33">
        <v>0.29166666666666669</v>
      </c>
      <c r="V43" s="78">
        <v>350</v>
      </c>
    </row>
    <row r="44" spans="1:22" ht="17.5">
      <c r="A44" s="126">
        <f t="shared" si="2"/>
        <v>42920</v>
      </c>
      <c r="B44" s="127">
        <v>605.03</v>
      </c>
      <c r="C44" s="127">
        <v>124.45</v>
      </c>
      <c r="D44" s="128">
        <f t="shared" si="0"/>
        <v>93.300000000000011</v>
      </c>
      <c r="E44" s="128">
        <v>15</v>
      </c>
      <c r="F44" s="129">
        <f t="shared" si="1"/>
        <v>38.720119521912352</v>
      </c>
      <c r="G44" s="130">
        <v>0</v>
      </c>
      <c r="H44" s="130">
        <v>0</v>
      </c>
      <c r="I44" s="129">
        <v>0</v>
      </c>
      <c r="J44" s="430">
        <f t="shared" si="9"/>
        <v>0</v>
      </c>
      <c r="K44" s="431"/>
      <c r="L44" s="130">
        <v>0</v>
      </c>
      <c r="M44" s="128">
        <f t="shared" si="4"/>
        <v>0</v>
      </c>
      <c r="N44" s="202">
        <f t="shared" si="6"/>
        <v>3.31</v>
      </c>
      <c r="O44" s="33">
        <v>0</v>
      </c>
      <c r="P44" s="64">
        <v>1200</v>
      </c>
      <c r="Q44" s="56">
        <v>5</v>
      </c>
      <c r="R44" s="453">
        <f t="shared" si="8"/>
        <v>250</v>
      </c>
      <c r="S44" s="454"/>
      <c r="T44" s="75">
        <v>24</v>
      </c>
      <c r="U44" s="33">
        <v>0</v>
      </c>
      <c r="V44" s="78">
        <v>0</v>
      </c>
    </row>
    <row r="45" spans="1:22" ht="17.5">
      <c r="A45" s="126">
        <f t="shared" si="2"/>
        <v>42921</v>
      </c>
      <c r="B45" s="127">
        <v>605.27</v>
      </c>
      <c r="C45" s="127">
        <v>127.78</v>
      </c>
      <c r="D45" s="128">
        <f t="shared" si="0"/>
        <v>96.63</v>
      </c>
      <c r="E45" s="128">
        <v>47</v>
      </c>
      <c r="F45" s="129">
        <f t="shared" si="1"/>
        <v>40.102091633466131</v>
      </c>
      <c r="G45" s="130">
        <v>0</v>
      </c>
      <c r="H45" s="130">
        <v>0</v>
      </c>
      <c r="I45" s="129">
        <v>0</v>
      </c>
      <c r="J45" s="430">
        <f t="shared" si="9"/>
        <v>0</v>
      </c>
      <c r="K45" s="431"/>
      <c r="L45" s="130">
        <v>0</v>
      </c>
      <c r="M45" s="128">
        <f t="shared" si="4"/>
        <v>0</v>
      </c>
      <c r="N45" s="202">
        <f t="shared" si="6"/>
        <v>3.33</v>
      </c>
      <c r="P45" s="64">
        <v>1202</v>
      </c>
      <c r="Q45" s="56">
        <v>3</v>
      </c>
      <c r="R45" s="453">
        <f t="shared" si="8"/>
        <v>150.25</v>
      </c>
      <c r="S45" s="454"/>
      <c r="T45" s="75">
        <v>24</v>
      </c>
      <c r="U45" s="33">
        <v>0.20833333333333334</v>
      </c>
      <c r="V45" s="78">
        <v>250</v>
      </c>
    </row>
    <row r="46" spans="1:22" ht="17.5">
      <c r="A46" s="126">
        <f t="shared" si="2"/>
        <v>42922</v>
      </c>
      <c r="B46" s="127">
        <v>605.45000000000005</v>
      </c>
      <c r="C46" s="127">
        <v>130.29</v>
      </c>
      <c r="D46" s="128">
        <f t="shared" si="0"/>
        <v>99.139999999999986</v>
      </c>
      <c r="E46" s="128">
        <v>18</v>
      </c>
      <c r="F46" s="129">
        <f t="shared" si="1"/>
        <v>41.143758300132795</v>
      </c>
      <c r="G46" s="130">
        <v>0</v>
      </c>
      <c r="H46" s="130">
        <v>0</v>
      </c>
      <c r="I46" s="129">
        <v>0</v>
      </c>
      <c r="J46" s="430">
        <f t="shared" si="9"/>
        <v>0</v>
      </c>
      <c r="K46" s="431"/>
      <c r="L46" s="130">
        <v>0</v>
      </c>
      <c r="M46" s="128">
        <f t="shared" si="4"/>
        <v>0</v>
      </c>
      <c r="N46" s="202">
        <f t="shared" si="6"/>
        <v>2.5099999999999998</v>
      </c>
      <c r="P46" s="64">
        <v>1200</v>
      </c>
      <c r="Q46" s="56">
        <v>3</v>
      </c>
      <c r="R46" s="453">
        <f t="shared" si="8"/>
        <v>150</v>
      </c>
      <c r="S46" s="454"/>
      <c r="T46" s="75">
        <v>24</v>
      </c>
      <c r="U46" s="33">
        <v>0.20833333333333334</v>
      </c>
      <c r="V46" s="78">
        <v>250</v>
      </c>
    </row>
    <row r="47" spans="1:22" ht="17.5">
      <c r="A47" s="126">
        <f t="shared" si="2"/>
        <v>42923</v>
      </c>
      <c r="B47" s="127">
        <v>605.70000000000005</v>
      </c>
      <c r="C47" s="127">
        <v>133.66999999999999</v>
      </c>
      <c r="D47" s="128">
        <f t="shared" si="0"/>
        <v>102.51999999999998</v>
      </c>
      <c r="E47" s="128">
        <v>35</v>
      </c>
      <c r="F47" s="129">
        <f t="shared" si="1"/>
        <v>42.546480743691887</v>
      </c>
      <c r="G47" s="130">
        <v>0</v>
      </c>
      <c r="H47" s="130">
        <v>0</v>
      </c>
      <c r="I47" s="129">
        <v>0</v>
      </c>
      <c r="J47" s="430">
        <f t="shared" si="9"/>
        <v>0</v>
      </c>
      <c r="K47" s="431"/>
      <c r="L47" s="130">
        <v>0</v>
      </c>
      <c r="M47" s="128">
        <f t="shared" si="4"/>
        <v>0</v>
      </c>
      <c r="N47" s="202">
        <f t="shared" si="6"/>
        <v>3.38</v>
      </c>
      <c r="P47" s="64">
        <v>1200</v>
      </c>
      <c r="Q47" s="56">
        <v>3.5</v>
      </c>
      <c r="R47" s="453">
        <f t="shared" si="8"/>
        <v>175</v>
      </c>
      <c r="S47" s="454"/>
      <c r="T47" s="75">
        <v>24</v>
      </c>
      <c r="U47" s="33">
        <v>0.16666666666666666</v>
      </c>
      <c r="V47" s="78">
        <v>200</v>
      </c>
    </row>
    <row r="48" spans="1:22" ht="17.5">
      <c r="A48" s="126">
        <f t="shared" si="2"/>
        <v>42924</v>
      </c>
      <c r="B48" s="127">
        <v>605.97</v>
      </c>
      <c r="C48" s="127">
        <v>137.6</v>
      </c>
      <c r="D48" s="128">
        <f t="shared" si="0"/>
        <v>106.44999999999999</v>
      </c>
      <c r="E48" s="128">
        <v>66</v>
      </c>
      <c r="F48" s="129">
        <f t="shared" si="1"/>
        <v>44.177456839309421</v>
      </c>
      <c r="G48" s="130">
        <v>0</v>
      </c>
      <c r="H48" s="130">
        <v>0</v>
      </c>
      <c r="I48" s="129">
        <v>0</v>
      </c>
      <c r="J48" s="430">
        <f t="shared" si="9"/>
        <v>0</v>
      </c>
      <c r="K48" s="431"/>
      <c r="L48" s="130">
        <v>0</v>
      </c>
      <c r="M48" s="128">
        <f t="shared" si="4"/>
        <v>0</v>
      </c>
      <c r="N48" s="202">
        <f t="shared" si="6"/>
        <v>3.93</v>
      </c>
      <c r="P48" s="64">
        <v>1200</v>
      </c>
      <c r="Q48" s="56">
        <v>3.5</v>
      </c>
      <c r="R48" s="453">
        <f t="shared" si="8"/>
        <v>175</v>
      </c>
      <c r="S48" s="454"/>
      <c r="T48" s="75">
        <v>24</v>
      </c>
      <c r="U48" s="33">
        <v>0.16666666666666666</v>
      </c>
      <c r="V48" s="78">
        <v>200</v>
      </c>
    </row>
    <row r="49" spans="1:22" ht="17.5">
      <c r="A49" s="126">
        <f t="shared" si="2"/>
        <v>42925</v>
      </c>
      <c r="B49" s="127">
        <v>606.12</v>
      </c>
      <c r="C49" s="127">
        <v>139.79</v>
      </c>
      <c r="D49" s="128">
        <f t="shared" si="0"/>
        <v>108.63999999999999</v>
      </c>
      <c r="E49" s="128">
        <v>0</v>
      </c>
      <c r="F49" s="129">
        <f t="shared" si="1"/>
        <v>45.086321381142092</v>
      </c>
      <c r="G49" s="130">
        <v>0</v>
      </c>
      <c r="H49" s="130">
        <v>0</v>
      </c>
      <c r="I49" s="129">
        <v>0</v>
      </c>
      <c r="J49" s="430">
        <f t="shared" si="9"/>
        <v>0</v>
      </c>
      <c r="K49" s="431"/>
      <c r="L49" s="130">
        <v>0</v>
      </c>
      <c r="M49" s="128">
        <f t="shared" si="4"/>
        <v>0</v>
      </c>
      <c r="N49" s="202">
        <f t="shared" si="6"/>
        <v>2.19</v>
      </c>
      <c r="P49" s="64">
        <v>1204</v>
      </c>
      <c r="Q49" s="56">
        <v>3</v>
      </c>
      <c r="R49" s="453">
        <f t="shared" si="8"/>
        <v>150.5</v>
      </c>
      <c r="S49" s="454"/>
      <c r="T49" s="75">
        <v>24</v>
      </c>
      <c r="U49" s="33">
        <v>0.16666666666666666</v>
      </c>
      <c r="V49" s="78">
        <v>200</v>
      </c>
    </row>
    <row r="50" spans="1:22" ht="17.5">
      <c r="A50" s="126">
        <f t="shared" si="2"/>
        <v>42926</v>
      </c>
      <c r="B50" s="127">
        <v>606.15</v>
      </c>
      <c r="C50" s="127">
        <v>140.24</v>
      </c>
      <c r="D50" s="128">
        <f t="shared" si="0"/>
        <v>109.09</v>
      </c>
      <c r="E50" s="128">
        <v>0</v>
      </c>
      <c r="F50" s="129">
        <f t="shared" si="1"/>
        <v>45.273074369189906</v>
      </c>
      <c r="G50" s="130">
        <v>0</v>
      </c>
      <c r="H50" s="130">
        <v>1204</v>
      </c>
      <c r="I50" s="129">
        <v>3</v>
      </c>
      <c r="J50" s="430">
        <f t="shared" si="9"/>
        <v>150.5</v>
      </c>
      <c r="K50" s="431"/>
      <c r="L50" s="130">
        <v>0</v>
      </c>
      <c r="M50" s="128">
        <f t="shared" si="4"/>
        <v>150.5</v>
      </c>
      <c r="N50" s="202">
        <f t="shared" si="6"/>
        <v>0.82</v>
      </c>
      <c r="P50" s="64">
        <v>1207</v>
      </c>
      <c r="Q50" s="56">
        <v>3</v>
      </c>
      <c r="R50" s="453">
        <f t="shared" si="8"/>
        <v>150.875</v>
      </c>
      <c r="S50" s="454"/>
      <c r="T50" s="75">
        <v>24</v>
      </c>
      <c r="U50" s="33">
        <v>0</v>
      </c>
      <c r="V50" s="78">
        <v>0</v>
      </c>
    </row>
    <row r="51" spans="1:22" ht="17.5">
      <c r="A51" s="126">
        <f t="shared" si="2"/>
        <v>42927</v>
      </c>
      <c r="B51" s="127">
        <v>606.19000000000005</v>
      </c>
      <c r="C51" s="127">
        <v>140.66999999999999</v>
      </c>
      <c r="D51" s="128">
        <f t="shared" si="0"/>
        <v>109.51999999999998</v>
      </c>
      <c r="E51" s="128">
        <v>6</v>
      </c>
      <c r="F51" s="129">
        <f t="shared" si="1"/>
        <v>45.451527224435587</v>
      </c>
      <c r="G51" s="130">
        <v>0</v>
      </c>
      <c r="H51" s="130">
        <v>1200</v>
      </c>
      <c r="I51" s="129">
        <v>4</v>
      </c>
      <c r="J51" s="430">
        <f t="shared" si="9"/>
        <v>200</v>
      </c>
      <c r="K51" s="431"/>
      <c r="L51" s="130">
        <v>0</v>
      </c>
      <c r="M51" s="128">
        <f t="shared" si="4"/>
        <v>200</v>
      </c>
      <c r="N51" s="202">
        <f t="shared" si="6"/>
        <v>0.92</v>
      </c>
      <c r="P51" s="64">
        <v>1200</v>
      </c>
      <c r="Q51" s="56">
        <v>3</v>
      </c>
      <c r="R51" s="453">
        <f t="shared" si="8"/>
        <v>150</v>
      </c>
      <c r="S51" s="454"/>
      <c r="T51" s="75">
        <v>24</v>
      </c>
      <c r="U51" s="33">
        <v>0.20833333333333334</v>
      </c>
      <c r="V51" s="78">
        <v>250</v>
      </c>
    </row>
    <row r="52" spans="1:22" ht="17.5">
      <c r="A52" s="126">
        <f t="shared" si="2"/>
        <v>42928</v>
      </c>
      <c r="B52" s="127">
        <v>606.58000000000004</v>
      </c>
      <c r="C52" s="127">
        <v>146.41</v>
      </c>
      <c r="D52" s="128">
        <f t="shared" si="0"/>
        <v>115.25999999999999</v>
      </c>
      <c r="E52" s="128">
        <v>76</v>
      </c>
      <c r="F52" s="129">
        <f t="shared" si="1"/>
        <v>47.833665338645417</v>
      </c>
      <c r="G52" s="130">
        <v>0</v>
      </c>
      <c r="H52" s="130">
        <v>1200</v>
      </c>
      <c r="I52" s="129">
        <v>3</v>
      </c>
      <c r="J52" s="430">
        <f t="shared" si="9"/>
        <v>150</v>
      </c>
      <c r="K52" s="431"/>
      <c r="L52" s="130">
        <v>0</v>
      </c>
      <c r="M52" s="128">
        <f t="shared" si="4"/>
        <v>150</v>
      </c>
      <c r="N52" s="202">
        <f t="shared" si="6"/>
        <v>6.11</v>
      </c>
      <c r="P52" s="64">
        <v>0</v>
      </c>
      <c r="Q52" s="56">
        <v>0</v>
      </c>
      <c r="R52" s="453">
        <f t="shared" si="8"/>
        <v>0</v>
      </c>
      <c r="S52" s="454"/>
      <c r="T52" s="75">
        <v>24</v>
      </c>
      <c r="U52" s="33">
        <v>0.20833333333333334</v>
      </c>
      <c r="V52" s="78">
        <v>250</v>
      </c>
    </row>
    <row r="53" spans="1:22" ht="17.5">
      <c r="A53" s="126">
        <f t="shared" si="2"/>
        <v>42929</v>
      </c>
      <c r="B53" s="127">
        <v>606.61</v>
      </c>
      <c r="C53" s="127">
        <v>146.85</v>
      </c>
      <c r="D53" s="128">
        <f t="shared" si="0"/>
        <v>115.69999999999999</v>
      </c>
      <c r="E53" s="128">
        <v>23</v>
      </c>
      <c r="F53" s="129">
        <f t="shared" si="1"/>
        <v>48.016268260292158</v>
      </c>
      <c r="G53" s="130">
        <v>0</v>
      </c>
      <c r="H53" s="130">
        <v>0</v>
      </c>
      <c r="I53" s="129">
        <v>0</v>
      </c>
      <c r="J53" s="430">
        <f t="shared" si="9"/>
        <v>0</v>
      </c>
      <c r="K53" s="431"/>
      <c r="L53" s="130">
        <v>0</v>
      </c>
      <c r="M53" s="128">
        <f t="shared" si="4"/>
        <v>0</v>
      </c>
      <c r="N53" s="202">
        <f t="shared" si="6"/>
        <v>0.44</v>
      </c>
      <c r="P53" s="64">
        <v>0</v>
      </c>
      <c r="Q53" s="56">
        <v>0</v>
      </c>
      <c r="R53" s="453">
        <f t="shared" si="8"/>
        <v>0</v>
      </c>
      <c r="S53" s="454"/>
      <c r="T53" s="75">
        <v>24</v>
      </c>
      <c r="U53" s="33">
        <v>0.20833333333333334</v>
      </c>
      <c r="V53" s="78">
        <v>250</v>
      </c>
    </row>
    <row r="54" spans="1:22" ht="17.5">
      <c r="A54" s="126">
        <f t="shared" si="2"/>
        <v>42930</v>
      </c>
      <c r="B54" s="127">
        <v>607.04</v>
      </c>
      <c r="C54" s="127">
        <v>153.09</v>
      </c>
      <c r="D54" s="128">
        <f t="shared" si="0"/>
        <v>121.94</v>
      </c>
      <c r="E54" s="128">
        <v>130</v>
      </c>
      <c r="F54" s="129">
        <f t="shared" si="1"/>
        <v>50.605909694555109</v>
      </c>
      <c r="G54" s="130">
        <v>0</v>
      </c>
      <c r="H54" s="130">
        <v>0</v>
      </c>
      <c r="I54" s="129">
        <v>0</v>
      </c>
      <c r="J54" s="430">
        <f t="shared" si="9"/>
        <v>0</v>
      </c>
      <c r="K54" s="431"/>
      <c r="L54" s="130">
        <v>0</v>
      </c>
      <c r="M54" s="128">
        <f t="shared" si="4"/>
        <v>0</v>
      </c>
      <c r="N54" s="202">
        <f t="shared" si="6"/>
        <v>6.24</v>
      </c>
      <c r="P54" s="64">
        <v>0</v>
      </c>
      <c r="Q54" s="56">
        <v>0</v>
      </c>
      <c r="R54" s="453">
        <f t="shared" si="8"/>
        <v>0</v>
      </c>
      <c r="S54" s="454"/>
      <c r="T54" s="75">
        <v>24</v>
      </c>
      <c r="U54" s="33">
        <v>0.20833333333333334</v>
      </c>
      <c r="V54" s="78">
        <v>250</v>
      </c>
    </row>
    <row r="55" spans="1:22" ht="17.5">
      <c r="A55" s="126">
        <f t="shared" si="2"/>
        <v>42931</v>
      </c>
      <c r="B55" s="127">
        <v>607.71</v>
      </c>
      <c r="C55" s="127">
        <v>162.96</v>
      </c>
      <c r="D55" s="128">
        <f t="shared" si="0"/>
        <v>131.81</v>
      </c>
      <c r="E55" s="128">
        <v>101</v>
      </c>
      <c r="F55" s="129">
        <f t="shared" si="1"/>
        <v>54.70202523240372</v>
      </c>
      <c r="G55" s="130">
        <v>0</v>
      </c>
      <c r="H55" s="130">
        <v>0</v>
      </c>
      <c r="I55" s="129">
        <v>0</v>
      </c>
      <c r="J55" s="430">
        <f t="shared" si="9"/>
        <v>0</v>
      </c>
      <c r="K55" s="431"/>
      <c r="L55" s="130">
        <v>0</v>
      </c>
      <c r="M55" s="128">
        <f t="shared" si="4"/>
        <v>0</v>
      </c>
      <c r="N55" s="202">
        <f t="shared" si="6"/>
        <v>9.8699999999999992</v>
      </c>
      <c r="P55" s="64">
        <v>0</v>
      </c>
      <c r="Q55" s="56">
        <v>0</v>
      </c>
      <c r="R55" s="453">
        <f t="shared" si="8"/>
        <v>0</v>
      </c>
      <c r="S55" s="454"/>
      <c r="T55" s="75">
        <v>24</v>
      </c>
      <c r="U55" s="33">
        <v>0.20833333333333334</v>
      </c>
      <c r="V55" s="78">
        <v>250</v>
      </c>
    </row>
    <row r="56" spans="1:22" ht="17.5">
      <c r="A56" s="126">
        <f t="shared" si="2"/>
        <v>42932</v>
      </c>
      <c r="B56" s="127">
        <v>608.38</v>
      </c>
      <c r="C56" s="127">
        <v>172.94</v>
      </c>
      <c r="D56" s="128">
        <f t="shared" si="0"/>
        <v>141.79</v>
      </c>
      <c r="E56" s="128">
        <v>108</v>
      </c>
      <c r="F56" s="129">
        <f t="shared" si="1"/>
        <v>58.843791500663997</v>
      </c>
      <c r="G56" s="130">
        <v>0</v>
      </c>
      <c r="H56" s="130">
        <v>0</v>
      </c>
      <c r="I56" s="129">
        <v>0</v>
      </c>
      <c r="J56" s="430">
        <f t="shared" si="9"/>
        <v>0</v>
      </c>
      <c r="K56" s="431"/>
      <c r="L56" s="130">
        <v>0</v>
      </c>
      <c r="M56" s="128">
        <f t="shared" si="4"/>
        <v>0</v>
      </c>
      <c r="N56" s="202">
        <f t="shared" si="6"/>
        <v>9.98</v>
      </c>
      <c r="P56" s="64">
        <v>0</v>
      </c>
      <c r="Q56" s="56">
        <v>0</v>
      </c>
      <c r="R56" s="453">
        <f t="shared" si="8"/>
        <v>0</v>
      </c>
      <c r="S56" s="454"/>
      <c r="T56" s="75">
        <v>24</v>
      </c>
      <c r="U56" s="33">
        <v>0.22916666666666666</v>
      </c>
      <c r="V56" s="78">
        <v>275</v>
      </c>
    </row>
    <row r="57" spans="1:22" ht="17.5">
      <c r="A57" s="126">
        <f t="shared" si="2"/>
        <v>42933</v>
      </c>
      <c r="B57" s="127">
        <v>608.92999999999995</v>
      </c>
      <c r="C57" s="127">
        <v>181.22</v>
      </c>
      <c r="D57" s="128">
        <f t="shared" si="0"/>
        <v>150.07</v>
      </c>
      <c r="E57" s="128">
        <v>53</v>
      </c>
      <c r="F57" s="129">
        <f t="shared" si="1"/>
        <v>62.280046480743692</v>
      </c>
      <c r="G57" s="130">
        <v>0</v>
      </c>
      <c r="H57" s="130">
        <v>0</v>
      </c>
      <c r="I57" s="129">
        <v>0</v>
      </c>
      <c r="J57" s="430">
        <f t="shared" si="9"/>
        <v>0</v>
      </c>
      <c r="K57" s="431"/>
      <c r="L57" s="130">
        <v>0</v>
      </c>
      <c r="M57" s="128">
        <f t="shared" si="4"/>
        <v>0</v>
      </c>
      <c r="N57" s="202">
        <f t="shared" si="6"/>
        <v>8.2799999999999994</v>
      </c>
      <c r="P57" s="64">
        <v>0</v>
      </c>
      <c r="Q57" s="56">
        <v>0</v>
      </c>
      <c r="R57" s="453">
        <f t="shared" si="8"/>
        <v>0</v>
      </c>
      <c r="S57" s="454"/>
      <c r="T57" s="75">
        <v>24</v>
      </c>
      <c r="U57" s="33">
        <v>0.22916666666666666</v>
      </c>
      <c r="V57" s="78">
        <v>275</v>
      </c>
    </row>
    <row r="58" spans="1:22" ht="17.5">
      <c r="A58" s="126">
        <f t="shared" si="2"/>
        <v>42934</v>
      </c>
      <c r="B58" s="127">
        <v>609.48</v>
      </c>
      <c r="C58" s="127">
        <v>192.03</v>
      </c>
      <c r="D58" s="128">
        <f t="shared" si="0"/>
        <v>160.88</v>
      </c>
      <c r="E58" s="128">
        <v>53</v>
      </c>
      <c r="F58" s="129">
        <f t="shared" si="1"/>
        <v>66.766268260292165</v>
      </c>
      <c r="G58" s="130">
        <v>0</v>
      </c>
      <c r="H58" s="130">
        <v>0</v>
      </c>
      <c r="I58" s="129">
        <v>0</v>
      </c>
      <c r="J58" s="430">
        <f t="shared" si="9"/>
        <v>0</v>
      </c>
      <c r="K58" s="431"/>
      <c r="L58" s="130">
        <v>0</v>
      </c>
      <c r="M58" s="128">
        <f t="shared" si="4"/>
        <v>0</v>
      </c>
      <c r="N58" s="202">
        <f t="shared" si="6"/>
        <v>10.81</v>
      </c>
      <c r="P58" s="64">
        <v>0</v>
      </c>
      <c r="Q58" s="56">
        <v>0</v>
      </c>
      <c r="R58" s="453">
        <f t="shared" si="8"/>
        <v>0</v>
      </c>
      <c r="S58" s="454"/>
      <c r="T58" s="75">
        <v>24</v>
      </c>
      <c r="U58" s="33">
        <v>0.25</v>
      </c>
      <c r="V58" s="78">
        <v>300</v>
      </c>
    </row>
    <row r="59" spans="1:22" ht="17.5">
      <c r="A59" s="126">
        <f t="shared" si="2"/>
        <v>42935</v>
      </c>
      <c r="B59" s="127">
        <v>609.80999999999995</v>
      </c>
      <c r="C59" s="127">
        <v>198.96</v>
      </c>
      <c r="D59" s="128">
        <f t="shared" si="0"/>
        <v>167.81</v>
      </c>
      <c r="E59" s="128">
        <v>30</v>
      </c>
      <c r="F59" s="129">
        <f t="shared" si="1"/>
        <v>69.642264276228417</v>
      </c>
      <c r="G59" s="130">
        <v>0</v>
      </c>
      <c r="H59" s="130">
        <v>0</v>
      </c>
      <c r="I59" s="129">
        <v>0</v>
      </c>
      <c r="J59" s="430">
        <f t="shared" si="9"/>
        <v>0</v>
      </c>
      <c r="K59" s="431"/>
      <c r="L59" s="130">
        <v>0</v>
      </c>
      <c r="M59" s="128">
        <f t="shared" si="4"/>
        <v>0</v>
      </c>
      <c r="N59" s="202">
        <f t="shared" si="6"/>
        <v>6.93</v>
      </c>
      <c r="P59" s="64">
        <v>0</v>
      </c>
      <c r="Q59" s="56">
        <v>0</v>
      </c>
      <c r="R59" s="453">
        <f t="shared" si="8"/>
        <v>0</v>
      </c>
      <c r="S59" s="454"/>
      <c r="T59" s="75">
        <v>24</v>
      </c>
      <c r="U59" s="33">
        <v>0.16666666666666666</v>
      </c>
      <c r="V59" s="78">
        <v>200</v>
      </c>
    </row>
    <row r="60" spans="1:22" ht="17.5">
      <c r="A60" s="126">
        <f t="shared" si="2"/>
        <v>42936</v>
      </c>
      <c r="B60" s="127">
        <v>610.12</v>
      </c>
      <c r="C60" s="127">
        <v>205.32</v>
      </c>
      <c r="D60" s="128">
        <f t="shared" si="0"/>
        <v>174.17</v>
      </c>
      <c r="E60" s="128">
        <v>37</v>
      </c>
      <c r="F60" s="129">
        <f t="shared" si="1"/>
        <v>72.281706507304108</v>
      </c>
      <c r="G60" s="130">
        <v>0</v>
      </c>
      <c r="H60" s="130">
        <v>0</v>
      </c>
      <c r="I60" s="129">
        <v>0</v>
      </c>
      <c r="J60" s="430">
        <f t="shared" si="9"/>
        <v>0</v>
      </c>
      <c r="K60" s="431"/>
      <c r="L60" s="130">
        <v>0</v>
      </c>
      <c r="M60" s="128">
        <f t="shared" si="4"/>
        <v>0</v>
      </c>
      <c r="N60" s="202">
        <f t="shared" si="6"/>
        <v>6.36</v>
      </c>
      <c r="P60" s="64">
        <v>0</v>
      </c>
      <c r="Q60" s="56">
        <v>0</v>
      </c>
      <c r="R60" s="453">
        <f t="shared" si="8"/>
        <v>0</v>
      </c>
      <c r="S60" s="454"/>
      <c r="T60" s="75">
        <v>24</v>
      </c>
      <c r="U60" s="33">
        <v>8.3333333333333329E-2</v>
      </c>
      <c r="V60" s="78">
        <v>100</v>
      </c>
    </row>
    <row r="61" spans="1:22" ht="17.5">
      <c r="A61" s="126">
        <f t="shared" si="2"/>
        <v>42937</v>
      </c>
      <c r="B61" s="127">
        <v>610.51</v>
      </c>
      <c r="C61" s="127">
        <v>213.37</v>
      </c>
      <c r="D61" s="128">
        <f t="shared" si="0"/>
        <v>182.22</v>
      </c>
      <c r="E61" s="128">
        <v>58</v>
      </c>
      <c r="F61" s="129">
        <f t="shared" si="1"/>
        <v>75.622509960159363</v>
      </c>
      <c r="G61" s="130">
        <v>0</v>
      </c>
      <c r="H61" s="130">
        <v>0</v>
      </c>
      <c r="I61" s="129">
        <v>0</v>
      </c>
      <c r="J61" s="430">
        <f t="shared" si="9"/>
        <v>0</v>
      </c>
      <c r="K61" s="431"/>
      <c r="L61" s="130">
        <v>0</v>
      </c>
      <c r="M61" s="128">
        <f t="shared" si="4"/>
        <v>0</v>
      </c>
      <c r="N61" s="202">
        <f t="shared" si="6"/>
        <v>8.0500000000000007</v>
      </c>
      <c r="P61" s="64">
        <v>0</v>
      </c>
      <c r="Q61" s="56">
        <v>0</v>
      </c>
      <c r="R61" s="453">
        <f t="shared" si="8"/>
        <v>0</v>
      </c>
      <c r="S61" s="454"/>
      <c r="T61" s="75">
        <v>24</v>
      </c>
      <c r="U61" s="33">
        <v>8.3333333333333329E-2</v>
      </c>
      <c r="V61" s="78">
        <v>100</v>
      </c>
    </row>
    <row r="62" spans="1:22" ht="17.5">
      <c r="A62" s="126">
        <f t="shared" si="2"/>
        <v>42938</v>
      </c>
      <c r="B62" s="127">
        <v>611.28</v>
      </c>
      <c r="C62" s="127">
        <v>229.24</v>
      </c>
      <c r="D62" s="128">
        <f t="shared" si="0"/>
        <v>198.09</v>
      </c>
      <c r="E62" s="128">
        <v>99</v>
      </c>
      <c r="F62" s="129">
        <f t="shared" si="1"/>
        <v>82.208665338645417</v>
      </c>
      <c r="G62" s="130">
        <v>0</v>
      </c>
      <c r="H62" s="130">
        <v>0</v>
      </c>
      <c r="I62" s="129">
        <v>0</v>
      </c>
      <c r="J62" s="430">
        <f t="shared" si="9"/>
        <v>0</v>
      </c>
      <c r="K62" s="431"/>
      <c r="L62" s="130">
        <v>0</v>
      </c>
      <c r="M62" s="128">
        <f t="shared" si="4"/>
        <v>0</v>
      </c>
      <c r="N62" s="202">
        <f t="shared" si="6"/>
        <v>15.87</v>
      </c>
      <c r="P62" s="64">
        <v>0</v>
      </c>
      <c r="Q62" s="56">
        <v>0</v>
      </c>
      <c r="R62" s="453">
        <f t="shared" si="8"/>
        <v>0</v>
      </c>
      <c r="S62" s="454"/>
      <c r="T62" s="75">
        <v>24</v>
      </c>
      <c r="U62" s="33">
        <v>8.3333333333333329E-2</v>
      </c>
      <c r="V62" s="78">
        <v>100</v>
      </c>
    </row>
    <row r="63" spans="1:22" ht="17.5">
      <c r="A63" s="126">
        <f t="shared" si="2"/>
        <v>42939</v>
      </c>
      <c r="B63" s="127">
        <v>611.64</v>
      </c>
      <c r="C63" s="127">
        <v>237.1</v>
      </c>
      <c r="D63" s="128">
        <f t="shared" si="0"/>
        <v>205.95</v>
      </c>
      <c r="E63" s="128">
        <v>71</v>
      </c>
      <c r="F63" s="129">
        <f t="shared" si="1"/>
        <v>85.470617529880471</v>
      </c>
      <c r="G63" s="130">
        <v>0</v>
      </c>
      <c r="H63" s="130">
        <v>0</v>
      </c>
      <c r="I63" s="129">
        <v>0</v>
      </c>
      <c r="J63" s="430">
        <f t="shared" si="9"/>
        <v>0</v>
      </c>
      <c r="K63" s="431"/>
      <c r="L63" s="130">
        <v>0</v>
      </c>
      <c r="M63" s="128">
        <f t="shared" si="4"/>
        <v>0</v>
      </c>
      <c r="N63" s="202">
        <f t="shared" si="6"/>
        <v>7.86</v>
      </c>
      <c r="P63" s="64">
        <v>0</v>
      </c>
      <c r="Q63" s="56">
        <v>0</v>
      </c>
      <c r="R63" s="453">
        <f t="shared" si="8"/>
        <v>0</v>
      </c>
      <c r="S63" s="454"/>
      <c r="T63" s="75">
        <v>24</v>
      </c>
      <c r="U63" s="33">
        <v>8.3333333333333329E-2</v>
      </c>
      <c r="V63" s="78">
        <v>100</v>
      </c>
    </row>
    <row r="64" spans="1:22" ht="17.5">
      <c r="A64" s="126">
        <f t="shared" si="2"/>
        <v>42940</v>
      </c>
      <c r="B64" s="127">
        <v>612.07000000000005</v>
      </c>
      <c r="C64" s="127">
        <v>246.35</v>
      </c>
      <c r="D64" s="128">
        <f t="shared" si="0"/>
        <v>215.2</v>
      </c>
      <c r="E64" s="128">
        <v>83</v>
      </c>
      <c r="F64" s="129">
        <f t="shared" si="1"/>
        <v>89.309428950863207</v>
      </c>
      <c r="G64" s="130">
        <v>0</v>
      </c>
      <c r="H64" s="130">
        <v>0</v>
      </c>
      <c r="I64" s="129">
        <v>0</v>
      </c>
      <c r="J64" s="430">
        <f t="shared" si="9"/>
        <v>0</v>
      </c>
      <c r="K64" s="431"/>
      <c r="L64" s="130">
        <v>0</v>
      </c>
      <c r="M64" s="128">
        <f t="shared" si="4"/>
        <v>0</v>
      </c>
      <c r="N64" s="202">
        <f t="shared" si="6"/>
        <v>9.25</v>
      </c>
      <c r="P64" s="64">
        <v>0</v>
      </c>
      <c r="Q64" s="56">
        <v>0</v>
      </c>
      <c r="R64" s="453">
        <f t="shared" si="8"/>
        <v>0</v>
      </c>
      <c r="S64" s="454"/>
      <c r="T64" s="75">
        <v>24</v>
      </c>
      <c r="U64" s="33">
        <v>8.3333333333333329E-2</v>
      </c>
      <c r="V64" s="78">
        <v>100</v>
      </c>
    </row>
    <row r="65" spans="1:22" ht="17.5">
      <c r="A65" s="126">
        <f t="shared" si="2"/>
        <v>42941</v>
      </c>
      <c r="B65" s="127">
        <v>612.34</v>
      </c>
      <c r="C65" s="127">
        <v>252.21</v>
      </c>
      <c r="D65" s="128">
        <f t="shared" si="0"/>
        <v>221.06</v>
      </c>
      <c r="E65" s="128">
        <v>60</v>
      </c>
      <c r="F65" s="129">
        <f t="shared" si="1"/>
        <v>91.741367861885792</v>
      </c>
      <c r="G65" s="130">
        <v>0</v>
      </c>
      <c r="H65" s="130">
        <v>1374</v>
      </c>
      <c r="I65" s="129">
        <v>24</v>
      </c>
      <c r="J65" s="430">
        <f t="shared" si="9"/>
        <v>1374</v>
      </c>
      <c r="K65" s="431"/>
      <c r="L65" s="130">
        <v>0</v>
      </c>
      <c r="M65" s="128">
        <f t="shared" si="4"/>
        <v>1374</v>
      </c>
      <c r="N65" s="202">
        <f t="shared" si="6"/>
        <v>9.2200000000000006</v>
      </c>
      <c r="P65" s="64">
        <v>0</v>
      </c>
      <c r="Q65" s="56">
        <v>0</v>
      </c>
      <c r="R65" s="453">
        <f t="shared" si="8"/>
        <v>0</v>
      </c>
      <c r="S65" s="454"/>
      <c r="T65" s="75">
        <v>24</v>
      </c>
      <c r="U65" s="33">
        <v>0</v>
      </c>
      <c r="V65" s="78">
        <v>0</v>
      </c>
    </row>
    <row r="66" spans="1:22" ht="17.5">
      <c r="A66" s="126">
        <f t="shared" si="2"/>
        <v>42942</v>
      </c>
      <c r="B66" s="127">
        <v>612.42999999999995</v>
      </c>
      <c r="C66" s="127">
        <v>254.19</v>
      </c>
      <c r="D66" s="128">
        <f t="shared" si="0"/>
        <v>223.04</v>
      </c>
      <c r="E66" s="128">
        <v>35</v>
      </c>
      <c r="F66" s="129">
        <f t="shared" si="1"/>
        <v>92.563081009296141</v>
      </c>
      <c r="G66" s="130">
        <v>0</v>
      </c>
      <c r="H66" s="130">
        <v>1397</v>
      </c>
      <c r="I66" s="129">
        <v>24</v>
      </c>
      <c r="J66" s="430">
        <f t="shared" si="9"/>
        <v>1397</v>
      </c>
      <c r="K66" s="431"/>
      <c r="L66" s="130">
        <v>0</v>
      </c>
      <c r="M66" s="128">
        <f t="shared" si="4"/>
        <v>1397</v>
      </c>
      <c r="N66" s="202">
        <f t="shared" si="6"/>
        <v>5.4</v>
      </c>
      <c r="P66" s="64">
        <v>0</v>
      </c>
      <c r="Q66" s="56">
        <v>0</v>
      </c>
      <c r="R66" s="453">
        <f t="shared" si="8"/>
        <v>0</v>
      </c>
      <c r="S66" s="454"/>
      <c r="T66" s="75">
        <v>24</v>
      </c>
      <c r="U66" s="33">
        <v>0</v>
      </c>
      <c r="V66" s="78">
        <v>0</v>
      </c>
    </row>
    <row r="67" spans="1:22" ht="17.5">
      <c r="A67" s="126">
        <f t="shared" si="2"/>
        <v>42943</v>
      </c>
      <c r="B67" s="127">
        <v>612.53</v>
      </c>
      <c r="C67" s="127">
        <v>256.14</v>
      </c>
      <c r="D67" s="128">
        <f t="shared" si="0"/>
        <v>224.98999999999998</v>
      </c>
      <c r="E67" s="128">
        <v>28</v>
      </c>
      <c r="F67" s="129">
        <f t="shared" si="1"/>
        <v>93.372343957503318</v>
      </c>
      <c r="G67" s="130">
        <v>0</v>
      </c>
      <c r="H67" s="130">
        <v>1395</v>
      </c>
      <c r="I67" s="129">
        <v>24</v>
      </c>
      <c r="J67" s="430">
        <f t="shared" si="9"/>
        <v>1395</v>
      </c>
      <c r="K67" s="431"/>
      <c r="L67" s="130">
        <v>0</v>
      </c>
      <c r="M67" s="128">
        <f t="shared" si="4"/>
        <v>1395</v>
      </c>
      <c r="N67" s="202">
        <f t="shared" si="6"/>
        <v>5.36</v>
      </c>
      <c r="P67" s="64">
        <v>1200</v>
      </c>
      <c r="Q67" s="56">
        <v>0</v>
      </c>
      <c r="R67" s="453">
        <f t="shared" si="8"/>
        <v>0</v>
      </c>
      <c r="S67" s="454"/>
      <c r="T67" s="75">
        <v>24</v>
      </c>
      <c r="U67" s="33">
        <v>0</v>
      </c>
      <c r="V67" s="78">
        <v>0</v>
      </c>
    </row>
    <row r="68" spans="1:22" ht="17.5">
      <c r="A68" s="126">
        <f t="shared" si="2"/>
        <v>42944</v>
      </c>
      <c r="B68" s="127">
        <v>612.67999999999995</v>
      </c>
      <c r="C68" s="127">
        <v>259.41000000000003</v>
      </c>
      <c r="D68" s="128">
        <f t="shared" si="0"/>
        <v>228.26000000000002</v>
      </c>
      <c r="E68" s="128">
        <v>66</v>
      </c>
      <c r="F68" s="129">
        <f t="shared" si="1"/>
        <v>94.729415670650738</v>
      </c>
      <c r="G68" s="130">
        <v>0</v>
      </c>
      <c r="H68" s="130">
        <v>1395</v>
      </c>
      <c r="I68" s="129">
        <v>24</v>
      </c>
      <c r="J68" s="430">
        <f t="shared" si="9"/>
        <v>1395</v>
      </c>
      <c r="K68" s="431"/>
      <c r="L68" s="130">
        <v>0</v>
      </c>
      <c r="M68" s="128">
        <f t="shared" si="4"/>
        <v>1395</v>
      </c>
      <c r="N68" s="202">
        <f t="shared" si="6"/>
        <v>6.68</v>
      </c>
      <c r="P68" s="64">
        <v>1200</v>
      </c>
      <c r="Q68" s="56">
        <v>24</v>
      </c>
      <c r="R68" s="453">
        <f t="shared" si="8"/>
        <v>1200</v>
      </c>
      <c r="S68" s="454"/>
      <c r="T68" s="75">
        <v>24</v>
      </c>
      <c r="U68" s="33">
        <v>0</v>
      </c>
      <c r="V68" s="78">
        <v>0</v>
      </c>
    </row>
    <row r="69" spans="1:22" ht="17.5">
      <c r="A69" s="126">
        <f t="shared" si="2"/>
        <v>42945</v>
      </c>
      <c r="B69" s="127">
        <v>612.89</v>
      </c>
      <c r="C69" s="127">
        <v>264.01</v>
      </c>
      <c r="D69" s="128">
        <f t="shared" si="0"/>
        <v>232.85999999999999</v>
      </c>
      <c r="E69" s="128">
        <v>70</v>
      </c>
      <c r="F69" s="129">
        <f t="shared" si="1"/>
        <v>96.638446215139425</v>
      </c>
      <c r="G69" s="130">
        <v>1391</v>
      </c>
      <c r="H69" s="130">
        <v>1395</v>
      </c>
      <c r="I69" s="129">
        <v>24</v>
      </c>
      <c r="J69" s="430">
        <f>H69/24*I69</f>
        <v>1395</v>
      </c>
      <c r="K69" s="431"/>
      <c r="L69" s="130">
        <v>0</v>
      </c>
      <c r="M69" s="128">
        <f>J69+G69</f>
        <v>2786</v>
      </c>
      <c r="N69" s="202">
        <f t="shared" si="6"/>
        <v>11.42</v>
      </c>
      <c r="P69" s="64">
        <v>1200</v>
      </c>
      <c r="Q69" s="56">
        <v>24</v>
      </c>
      <c r="R69" s="453">
        <f t="shared" si="8"/>
        <v>1200</v>
      </c>
      <c r="S69" s="454"/>
      <c r="T69" s="75">
        <v>24</v>
      </c>
      <c r="U69" s="33">
        <v>0</v>
      </c>
      <c r="V69" s="78">
        <v>0</v>
      </c>
    </row>
    <row r="70" spans="1:22" ht="17.5">
      <c r="A70" s="126">
        <f t="shared" si="2"/>
        <v>42946</v>
      </c>
      <c r="B70" s="127">
        <v>612.95000000000005</v>
      </c>
      <c r="C70" s="127">
        <v>265.32</v>
      </c>
      <c r="D70" s="128">
        <f t="shared" si="0"/>
        <v>234.17</v>
      </c>
      <c r="E70" s="128">
        <v>17</v>
      </c>
      <c r="F70" s="129">
        <f t="shared" si="1"/>
        <v>97.182104913678614</v>
      </c>
      <c r="G70" s="130">
        <v>1460</v>
      </c>
      <c r="H70" s="130">
        <v>1375</v>
      </c>
      <c r="I70" s="129">
        <v>24</v>
      </c>
      <c r="J70" s="430">
        <f>H70/24*I70</f>
        <v>1375</v>
      </c>
      <c r="K70" s="431"/>
      <c r="L70" s="130">
        <v>0</v>
      </c>
      <c r="M70" s="128">
        <f>J70+G70</f>
        <v>2835</v>
      </c>
      <c r="N70" s="202">
        <f t="shared" si="6"/>
        <v>8.25</v>
      </c>
      <c r="P70" s="64">
        <v>1448</v>
      </c>
      <c r="Q70" s="56">
        <v>24</v>
      </c>
      <c r="R70" s="453">
        <f t="shared" si="8"/>
        <v>1448</v>
      </c>
      <c r="S70" s="454"/>
      <c r="T70" s="75">
        <v>24</v>
      </c>
      <c r="U70" s="33">
        <v>0</v>
      </c>
      <c r="V70" s="78">
        <v>0</v>
      </c>
    </row>
    <row r="71" spans="1:22" ht="17.5">
      <c r="A71" s="126">
        <f t="shared" si="2"/>
        <v>42947</v>
      </c>
      <c r="B71" s="127">
        <v>612.89</v>
      </c>
      <c r="C71" s="127">
        <v>264.01</v>
      </c>
      <c r="D71" s="128">
        <f t="shared" si="0"/>
        <v>232.85999999999999</v>
      </c>
      <c r="E71" s="128">
        <v>7</v>
      </c>
      <c r="F71" s="129">
        <f t="shared" si="1"/>
        <v>96.638446215139425</v>
      </c>
      <c r="G71" s="130">
        <v>1391</v>
      </c>
      <c r="H71" s="130">
        <v>1375</v>
      </c>
      <c r="I71" s="129">
        <v>24</v>
      </c>
      <c r="J71" s="430">
        <f>H71/24*I71</f>
        <v>1375</v>
      </c>
      <c r="K71" s="431"/>
      <c r="L71" s="130">
        <v>0</v>
      </c>
      <c r="M71" s="128">
        <f>J71+G71</f>
        <v>2766</v>
      </c>
      <c r="N71" s="202">
        <f t="shared" si="6"/>
        <v>5.46</v>
      </c>
      <c r="P71" s="64">
        <v>1420</v>
      </c>
      <c r="Q71" s="56">
        <v>24</v>
      </c>
      <c r="R71" s="453">
        <f t="shared" si="8"/>
        <v>1420</v>
      </c>
      <c r="S71" s="454"/>
      <c r="T71" s="75">
        <v>24</v>
      </c>
      <c r="U71" s="33">
        <v>0</v>
      </c>
      <c r="V71" s="78">
        <v>0</v>
      </c>
    </row>
    <row r="72" spans="1:22" ht="17.5">
      <c r="A72" s="126">
        <f t="shared" si="2"/>
        <v>42948</v>
      </c>
      <c r="B72" s="127">
        <v>612.86</v>
      </c>
      <c r="C72" s="127">
        <v>263.35000000000002</v>
      </c>
      <c r="D72" s="128">
        <f t="shared" si="0"/>
        <v>232.20000000000002</v>
      </c>
      <c r="E72" s="128">
        <v>6</v>
      </c>
      <c r="F72" s="129">
        <f t="shared" si="1"/>
        <v>96.364541832669332</v>
      </c>
      <c r="G72" s="130">
        <v>0</v>
      </c>
      <c r="H72" s="130">
        <v>1404</v>
      </c>
      <c r="I72" s="129">
        <v>24</v>
      </c>
      <c r="J72" s="430">
        <f t="shared" si="9"/>
        <v>1404</v>
      </c>
      <c r="K72" s="431"/>
      <c r="L72" s="130">
        <v>0</v>
      </c>
      <c r="M72" s="128">
        <f t="shared" si="4"/>
        <v>1404</v>
      </c>
      <c r="N72" s="202">
        <f t="shared" si="6"/>
        <v>2.78</v>
      </c>
      <c r="P72" s="64">
        <v>1400</v>
      </c>
      <c r="Q72" s="56">
        <v>24</v>
      </c>
      <c r="R72" s="453">
        <f t="shared" si="8"/>
        <v>1400</v>
      </c>
      <c r="S72" s="454"/>
      <c r="T72" s="75">
        <v>24</v>
      </c>
      <c r="U72" s="33">
        <v>0</v>
      </c>
      <c r="V72" s="78">
        <v>0</v>
      </c>
    </row>
    <row r="73" spans="1:22" ht="17.5">
      <c r="A73" s="126">
        <f t="shared" si="2"/>
        <v>42949</v>
      </c>
      <c r="B73" s="127">
        <v>612.79999999999995</v>
      </c>
      <c r="C73" s="127">
        <v>262.04000000000002</v>
      </c>
      <c r="D73" s="128">
        <f t="shared" si="0"/>
        <v>230.89000000000001</v>
      </c>
      <c r="E73" s="128">
        <v>15</v>
      </c>
      <c r="F73" s="129">
        <f t="shared" si="1"/>
        <v>95.820883134130156</v>
      </c>
      <c r="G73" s="130">
        <v>0</v>
      </c>
      <c r="H73" s="130">
        <v>1404</v>
      </c>
      <c r="I73" s="129">
        <v>24</v>
      </c>
      <c r="J73" s="430">
        <f t="shared" si="9"/>
        <v>1404</v>
      </c>
      <c r="K73" s="431"/>
      <c r="L73" s="130">
        <v>0</v>
      </c>
      <c r="M73" s="128">
        <f t="shared" si="4"/>
        <v>1404</v>
      </c>
      <c r="N73" s="202">
        <f t="shared" si="6"/>
        <v>2.13</v>
      </c>
      <c r="P73" s="64">
        <v>1400</v>
      </c>
      <c r="Q73" s="56">
        <v>24</v>
      </c>
      <c r="R73" s="453">
        <f t="shared" si="8"/>
        <v>1400</v>
      </c>
      <c r="S73" s="454"/>
      <c r="T73" s="75">
        <v>24</v>
      </c>
      <c r="U73" s="33">
        <v>0</v>
      </c>
      <c r="V73" s="78">
        <v>0</v>
      </c>
    </row>
    <row r="74" spans="1:22" ht="17.5">
      <c r="A74" s="126">
        <f t="shared" si="2"/>
        <v>42950</v>
      </c>
      <c r="B74" s="127">
        <v>612.77</v>
      </c>
      <c r="C74" s="127">
        <v>261.38</v>
      </c>
      <c r="D74" s="128">
        <f t="shared" si="0"/>
        <v>230.23</v>
      </c>
      <c r="E74" s="128">
        <v>6</v>
      </c>
      <c r="F74" s="129">
        <f t="shared" si="1"/>
        <v>95.546978751660021</v>
      </c>
      <c r="G74" s="130">
        <v>0</v>
      </c>
      <c r="H74" s="130">
        <v>0</v>
      </c>
      <c r="I74" s="129">
        <v>0</v>
      </c>
      <c r="J74" s="430">
        <f t="shared" si="9"/>
        <v>0</v>
      </c>
      <c r="K74" s="431"/>
      <c r="L74" s="130">
        <v>0</v>
      </c>
      <c r="M74" s="128">
        <f t="shared" si="4"/>
        <v>0</v>
      </c>
      <c r="N74" s="202">
        <f t="shared" si="6"/>
        <v>-0.66</v>
      </c>
      <c r="P74" s="64">
        <v>1350</v>
      </c>
      <c r="Q74" s="56">
        <v>24</v>
      </c>
      <c r="R74" s="453">
        <f t="shared" si="8"/>
        <v>1350</v>
      </c>
      <c r="S74" s="454"/>
      <c r="T74" s="75">
        <v>24</v>
      </c>
      <c r="U74" s="33">
        <v>0</v>
      </c>
      <c r="V74" s="78">
        <v>0</v>
      </c>
    </row>
    <row r="75" spans="1:22" ht="17.5">
      <c r="A75" s="126">
        <f t="shared" si="2"/>
        <v>42951</v>
      </c>
      <c r="B75" s="127">
        <v>612.83000000000004</v>
      </c>
      <c r="C75" s="127">
        <v>262.69</v>
      </c>
      <c r="D75" s="128">
        <f t="shared" si="0"/>
        <v>231.54</v>
      </c>
      <c r="E75" s="128">
        <v>28</v>
      </c>
      <c r="F75" s="129">
        <f t="shared" si="1"/>
        <v>96.090637450199196</v>
      </c>
      <c r="G75" s="130">
        <v>0</v>
      </c>
      <c r="H75" s="130">
        <v>0</v>
      </c>
      <c r="I75" s="129">
        <v>0</v>
      </c>
      <c r="J75" s="430">
        <f t="shared" si="9"/>
        <v>0</v>
      </c>
      <c r="K75" s="431"/>
      <c r="L75" s="130">
        <v>0</v>
      </c>
      <c r="M75" s="128">
        <f t="shared" si="4"/>
        <v>0</v>
      </c>
      <c r="N75" s="202">
        <f t="shared" si="6"/>
        <v>1.31</v>
      </c>
      <c r="P75" s="64">
        <v>1365</v>
      </c>
      <c r="Q75" s="56">
        <v>24</v>
      </c>
      <c r="R75" s="453">
        <f t="shared" si="8"/>
        <v>1365</v>
      </c>
      <c r="S75" s="454"/>
      <c r="T75" s="75">
        <v>24</v>
      </c>
      <c r="U75" s="33">
        <v>0</v>
      </c>
      <c r="V75" s="78">
        <v>0</v>
      </c>
    </row>
    <row r="76" spans="1:22" ht="17.5">
      <c r="A76" s="126">
        <f t="shared" si="2"/>
        <v>42952</v>
      </c>
      <c r="B76" s="127">
        <v>612.91999999999996</v>
      </c>
      <c r="C76" s="127">
        <v>264.66000000000003</v>
      </c>
      <c r="D76" s="128">
        <f t="shared" ref="D76:D139" si="10">C76-31.15</f>
        <v>233.51000000000002</v>
      </c>
      <c r="E76" s="128">
        <v>3</v>
      </c>
      <c r="F76" s="129">
        <f t="shared" ref="F76:F139" si="11">D76/240.96*100</f>
        <v>96.908200531208493</v>
      </c>
      <c r="G76" s="130">
        <v>0</v>
      </c>
      <c r="H76" s="130">
        <v>0</v>
      </c>
      <c r="I76" s="129">
        <v>0</v>
      </c>
      <c r="J76" s="430">
        <f t="shared" si="9"/>
        <v>0</v>
      </c>
      <c r="K76" s="431"/>
      <c r="L76" s="130">
        <v>0</v>
      </c>
      <c r="M76" s="128">
        <f t="shared" ref="M76:M139" si="12">J76+G76</f>
        <v>0</v>
      </c>
      <c r="N76" s="202">
        <f t="shared" si="6"/>
        <v>1.97</v>
      </c>
      <c r="P76" s="64">
        <v>1348</v>
      </c>
      <c r="Q76" s="56">
        <v>24</v>
      </c>
      <c r="R76" s="453">
        <f t="shared" si="8"/>
        <v>1348</v>
      </c>
      <c r="S76" s="454"/>
      <c r="T76" s="75">
        <v>24</v>
      </c>
      <c r="U76" s="33">
        <v>0</v>
      </c>
      <c r="V76" s="78">
        <v>0</v>
      </c>
    </row>
    <row r="77" spans="1:22" ht="17.5">
      <c r="A77" s="126">
        <f t="shared" ref="A77:A140" si="13">+A76+1</f>
        <v>42953</v>
      </c>
      <c r="B77" s="127">
        <v>612.98</v>
      </c>
      <c r="C77" s="127">
        <v>266</v>
      </c>
      <c r="D77" s="128">
        <f t="shared" si="10"/>
        <v>234.85</v>
      </c>
      <c r="E77" s="128">
        <v>4</v>
      </c>
      <c r="F77" s="129">
        <f t="shared" si="11"/>
        <v>97.464309428950855</v>
      </c>
      <c r="G77" s="130">
        <v>0</v>
      </c>
      <c r="H77" s="130">
        <v>0</v>
      </c>
      <c r="I77" s="129">
        <v>0</v>
      </c>
      <c r="J77" s="430">
        <f t="shared" si="9"/>
        <v>0</v>
      </c>
      <c r="K77" s="431"/>
      <c r="L77" s="130">
        <v>0</v>
      </c>
      <c r="M77" s="128">
        <f t="shared" si="12"/>
        <v>0</v>
      </c>
      <c r="N77" s="202">
        <f t="shared" ref="N77:N140" si="14">ROUND((C77-C76)+(M77*0.002447),2)</f>
        <v>1.34</v>
      </c>
      <c r="P77" s="64">
        <v>1342</v>
      </c>
      <c r="Q77" s="56">
        <v>6</v>
      </c>
      <c r="R77" s="453">
        <f t="shared" si="8"/>
        <v>335.5</v>
      </c>
      <c r="S77" s="454"/>
      <c r="T77" s="75">
        <v>24</v>
      </c>
      <c r="U77" s="33">
        <v>0</v>
      </c>
      <c r="V77" s="78">
        <v>0</v>
      </c>
    </row>
    <row r="78" spans="1:22" ht="17.5">
      <c r="A78" s="126">
        <f t="shared" si="13"/>
        <v>42954</v>
      </c>
      <c r="B78" s="127">
        <v>613.07000000000005</v>
      </c>
      <c r="C78" s="127">
        <v>268.04000000000002</v>
      </c>
      <c r="D78" s="128">
        <f t="shared" si="10"/>
        <v>236.89000000000001</v>
      </c>
      <c r="E78" s="128">
        <v>0</v>
      </c>
      <c r="F78" s="129">
        <f t="shared" si="11"/>
        <v>98.310922974767607</v>
      </c>
      <c r="G78" s="130">
        <v>0</v>
      </c>
      <c r="H78" s="130">
        <v>0</v>
      </c>
      <c r="I78" s="129">
        <v>0</v>
      </c>
      <c r="J78" s="430">
        <f t="shared" si="9"/>
        <v>0</v>
      </c>
      <c r="K78" s="431"/>
      <c r="L78" s="130">
        <v>0</v>
      </c>
      <c r="M78" s="128">
        <f t="shared" si="12"/>
        <v>0</v>
      </c>
      <c r="N78" s="202">
        <f t="shared" si="14"/>
        <v>2.04</v>
      </c>
      <c r="P78" s="64">
        <v>0</v>
      </c>
      <c r="Q78" s="56">
        <v>0</v>
      </c>
      <c r="R78" s="453">
        <f t="shared" si="8"/>
        <v>0</v>
      </c>
      <c r="S78" s="454"/>
      <c r="T78" s="75">
        <v>24</v>
      </c>
      <c r="U78" s="33">
        <v>0</v>
      </c>
      <c r="V78" s="78">
        <v>0</v>
      </c>
    </row>
    <row r="79" spans="1:22" ht="17.5">
      <c r="A79" s="126">
        <f t="shared" si="13"/>
        <v>42955</v>
      </c>
      <c r="B79" s="127">
        <v>613.07000000000005</v>
      </c>
      <c r="C79" s="127">
        <v>268.04000000000002</v>
      </c>
      <c r="D79" s="128">
        <f t="shared" si="10"/>
        <v>236.89000000000001</v>
      </c>
      <c r="E79" s="128">
        <v>2</v>
      </c>
      <c r="F79" s="129">
        <f t="shared" si="11"/>
        <v>98.310922974767607</v>
      </c>
      <c r="G79" s="130">
        <v>0</v>
      </c>
      <c r="H79" s="130">
        <v>1378</v>
      </c>
      <c r="I79" s="129">
        <v>5</v>
      </c>
      <c r="J79" s="430">
        <f t="shared" si="9"/>
        <v>287.08333333333331</v>
      </c>
      <c r="K79" s="431"/>
      <c r="L79" s="130">
        <v>0</v>
      </c>
      <c r="M79" s="128">
        <f t="shared" si="12"/>
        <v>287.08333333333331</v>
      </c>
      <c r="N79" s="202">
        <f t="shared" si="14"/>
        <v>0.7</v>
      </c>
      <c r="P79" s="64">
        <v>0</v>
      </c>
      <c r="Q79" s="56">
        <v>0</v>
      </c>
      <c r="R79" s="453">
        <f t="shared" si="8"/>
        <v>0</v>
      </c>
      <c r="S79" s="454"/>
      <c r="T79" s="75">
        <v>24</v>
      </c>
      <c r="U79" s="33">
        <v>0</v>
      </c>
      <c r="V79" s="78">
        <v>0</v>
      </c>
    </row>
    <row r="80" spans="1:22" ht="17.5">
      <c r="A80" s="126">
        <f t="shared" si="13"/>
        <v>42956</v>
      </c>
      <c r="B80" s="127">
        <v>613.07000000000005</v>
      </c>
      <c r="C80" s="127">
        <v>268.04000000000002</v>
      </c>
      <c r="D80" s="128">
        <f t="shared" si="10"/>
        <v>236.89000000000001</v>
      </c>
      <c r="E80" s="128">
        <v>2</v>
      </c>
      <c r="F80" s="129">
        <f t="shared" si="11"/>
        <v>98.310922974767607</v>
      </c>
      <c r="G80" s="130">
        <v>0</v>
      </c>
      <c r="H80" s="130">
        <v>1400</v>
      </c>
      <c r="I80" s="129">
        <v>4</v>
      </c>
      <c r="J80" s="430">
        <f t="shared" si="9"/>
        <v>233.33333333333334</v>
      </c>
      <c r="K80" s="431"/>
      <c r="L80" s="130">
        <v>0</v>
      </c>
      <c r="M80" s="128">
        <f t="shared" si="12"/>
        <v>233.33333333333334</v>
      </c>
      <c r="N80" s="202">
        <f t="shared" si="14"/>
        <v>0.56999999999999995</v>
      </c>
      <c r="P80" s="64">
        <v>0</v>
      </c>
      <c r="Q80" s="56">
        <v>0</v>
      </c>
      <c r="R80" s="453">
        <f t="shared" si="8"/>
        <v>0</v>
      </c>
      <c r="S80" s="454"/>
      <c r="T80" s="75">
        <v>24</v>
      </c>
      <c r="U80" s="33">
        <v>0</v>
      </c>
      <c r="V80" s="78">
        <v>0</v>
      </c>
    </row>
    <row r="81" spans="1:22" ht="17.5">
      <c r="A81" s="126">
        <f t="shared" si="13"/>
        <v>42957</v>
      </c>
      <c r="B81" s="127">
        <v>613.1</v>
      </c>
      <c r="C81" s="127">
        <v>268.79000000000002</v>
      </c>
      <c r="D81" s="128">
        <f t="shared" si="10"/>
        <v>237.64000000000001</v>
      </c>
      <c r="E81" s="128">
        <v>10</v>
      </c>
      <c r="F81" s="129">
        <f t="shared" si="11"/>
        <v>98.622177954847274</v>
      </c>
      <c r="G81" s="130">
        <v>0</v>
      </c>
      <c r="H81" s="130">
        <v>1400</v>
      </c>
      <c r="I81" s="129">
        <v>4</v>
      </c>
      <c r="J81" s="430">
        <f t="shared" si="9"/>
        <v>233.33333333333334</v>
      </c>
      <c r="K81" s="431"/>
      <c r="L81" s="130">
        <v>0</v>
      </c>
      <c r="M81" s="128">
        <f t="shared" si="12"/>
        <v>233.33333333333334</v>
      </c>
      <c r="N81" s="202">
        <f t="shared" si="14"/>
        <v>1.32</v>
      </c>
      <c r="P81" s="64">
        <v>1200</v>
      </c>
      <c r="Q81" s="56">
        <v>3</v>
      </c>
      <c r="R81" s="453">
        <f t="shared" si="8"/>
        <v>150</v>
      </c>
      <c r="S81" s="454"/>
      <c r="T81" s="75">
        <v>24</v>
      </c>
      <c r="U81" s="33">
        <v>0</v>
      </c>
      <c r="V81" s="78">
        <v>0</v>
      </c>
    </row>
    <row r="82" spans="1:22" ht="17.5">
      <c r="A82" s="126">
        <f t="shared" si="13"/>
        <v>42958</v>
      </c>
      <c r="B82" s="127">
        <v>613.13</v>
      </c>
      <c r="C82" s="127">
        <v>269.39999999999998</v>
      </c>
      <c r="D82" s="128">
        <f t="shared" si="10"/>
        <v>238.24999999999997</v>
      </c>
      <c r="E82" s="128">
        <v>15</v>
      </c>
      <c r="F82" s="129">
        <f t="shared" si="11"/>
        <v>98.87533200531206</v>
      </c>
      <c r="G82" s="130">
        <v>0</v>
      </c>
      <c r="H82" s="130">
        <v>1360</v>
      </c>
      <c r="I82" s="129">
        <v>4</v>
      </c>
      <c r="J82" s="430">
        <f t="shared" si="9"/>
        <v>226.66666666666666</v>
      </c>
      <c r="K82" s="431"/>
      <c r="L82" s="130">
        <v>0</v>
      </c>
      <c r="M82" s="128">
        <f t="shared" si="12"/>
        <v>226.66666666666666</v>
      </c>
      <c r="N82" s="202">
        <f t="shared" si="14"/>
        <v>1.1599999999999999</v>
      </c>
      <c r="P82" s="64">
        <v>1200</v>
      </c>
      <c r="Q82" s="56">
        <v>3</v>
      </c>
      <c r="R82" s="453">
        <f t="shared" si="8"/>
        <v>150</v>
      </c>
      <c r="S82" s="454"/>
      <c r="T82" s="75">
        <v>24</v>
      </c>
      <c r="U82" s="33">
        <v>0</v>
      </c>
      <c r="V82" s="78">
        <v>0</v>
      </c>
    </row>
    <row r="83" spans="1:22" ht="17.5">
      <c r="A83" s="126">
        <f t="shared" si="13"/>
        <v>42959</v>
      </c>
      <c r="B83" s="127">
        <v>613.20000000000005</v>
      </c>
      <c r="C83" s="127">
        <v>270.76</v>
      </c>
      <c r="D83" s="128">
        <f t="shared" si="10"/>
        <v>239.60999999999999</v>
      </c>
      <c r="E83" s="128">
        <v>33</v>
      </c>
      <c r="F83" s="129">
        <f t="shared" si="11"/>
        <v>99.439741035856571</v>
      </c>
      <c r="G83" s="130">
        <v>0</v>
      </c>
      <c r="H83" s="130">
        <v>1389</v>
      </c>
      <c r="I83" s="129">
        <v>4</v>
      </c>
      <c r="J83" s="430">
        <f t="shared" si="9"/>
        <v>231.5</v>
      </c>
      <c r="K83" s="431"/>
      <c r="L83" s="130">
        <v>0</v>
      </c>
      <c r="M83" s="128">
        <f t="shared" si="12"/>
        <v>231.5</v>
      </c>
      <c r="N83" s="202">
        <f t="shared" si="14"/>
        <v>1.93</v>
      </c>
      <c r="P83" s="64">
        <v>1200</v>
      </c>
      <c r="Q83" s="56">
        <v>6</v>
      </c>
      <c r="R83" s="453">
        <f t="shared" si="8"/>
        <v>300</v>
      </c>
      <c r="S83" s="454"/>
      <c r="T83" s="75">
        <v>24</v>
      </c>
      <c r="U83" s="33">
        <v>0</v>
      </c>
      <c r="V83" s="78">
        <v>0</v>
      </c>
    </row>
    <row r="84" spans="1:22" ht="17.5">
      <c r="A84" s="126">
        <f t="shared" si="13"/>
        <v>42960</v>
      </c>
      <c r="B84" s="127">
        <v>613.26</v>
      </c>
      <c r="C84" s="127">
        <v>272.11</v>
      </c>
      <c r="D84" s="128">
        <f t="shared" si="10"/>
        <v>240.96</v>
      </c>
      <c r="E84" s="128">
        <v>27</v>
      </c>
      <c r="F84" s="129">
        <f t="shared" si="11"/>
        <v>100</v>
      </c>
      <c r="G84" s="130">
        <v>0</v>
      </c>
      <c r="H84" s="130">
        <v>1459</v>
      </c>
      <c r="I84" s="129">
        <v>4</v>
      </c>
      <c r="J84" s="430">
        <f t="shared" si="9"/>
        <v>243.16666666666666</v>
      </c>
      <c r="K84" s="431"/>
      <c r="L84" s="130">
        <v>0</v>
      </c>
      <c r="M84" s="128">
        <f t="shared" si="12"/>
        <v>243.16666666666666</v>
      </c>
      <c r="N84" s="202">
        <f t="shared" si="14"/>
        <v>1.95</v>
      </c>
      <c r="P84" s="64">
        <v>1380</v>
      </c>
      <c r="Q84" s="56">
        <v>6</v>
      </c>
      <c r="R84" s="453">
        <f t="shared" si="8"/>
        <v>345</v>
      </c>
      <c r="S84" s="454"/>
      <c r="T84" s="75">
        <v>24</v>
      </c>
      <c r="U84" s="33">
        <v>0</v>
      </c>
      <c r="V84" s="78">
        <v>0</v>
      </c>
    </row>
    <row r="85" spans="1:22" ht="17.5">
      <c r="A85" s="126">
        <f t="shared" si="13"/>
        <v>42961</v>
      </c>
      <c r="B85" s="127">
        <v>613.26</v>
      </c>
      <c r="C85" s="127">
        <v>272.11</v>
      </c>
      <c r="D85" s="128">
        <f t="shared" si="10"/>
        <v>240.96</v>
      </c>
      <c r="E85" s="128">
        <v>4</v>
      </c>
      <c r="F85" s="129">
        <f t="shared" si="11"/>
        <v>100</v>
      </c>
      <c r="G85" s="130">
        <v>0</v>
      </c>
      <c r="H85" s="130">
        <v>1452</v>
      </c>
      <c r="I85" s="129">
        <v>4</v>
      </c>
      <c r="J85" s="430">
        <f t="shared" si="9"/>
        <v>242</v>
      </c>
      <c r="K85" s="431"/>
      <c r="L85" s="130">
        <v>0</v>
      </c>
      <c r="M85" s="128">
        <f t="shared" si="12"/>
        <v>242</v>
      </c>
      <c r="N85" s="202">
        <f t="shared" si="14"/>
        <v>0.59</v>
      </c>
      <c r="P85" s="64">
        <v>1400</v>
      </c>
      <c r="Q85" s="56">
        <v>21</v>
      </c>
      <c r="R85" s="453">
        <f t="shared" si="8"/>
        <v>1225</v>
      </c>
      <c r="S85" s="454"/>
      <c r="T85" s="75">
        <v>24</v>
      </c>
      <c r="U85" s="33">
        <v>0</v>
      </c>
      <c r="V85" s="78">
        <v>0</v>
      </c>
    </row>
    <row r="86" spans="1:22" ht="17.5">
      <c r="A86" s="126">
        <f t="shared" si="13"/>
        <v>42962</v>
      </c>
      <c r="B86" s="127">
        <v>613.26</v>
      </c>
      <c r="C86" s="127">
        <v>272.11</v>
      </c>
      <c r="D86" s="128">
        <f t="shared" si="10"/>
        <v>240.96</v>
      </c>
      <c r="E86" s="128">
        <v>8</v>
      </c>
      <c r="F86" s="129">
        <f t="shared" si="11"/>
        <v>100</v>
      </c>
      <c r="G86" s="130">
        <v>0</v>
      </c>
      <c r="H86" s="130">
        <v>1349</v>
      </c>
      <c r="I86" s="129">
        <v>4</v>
      </c>
      <c r="J86" s="430">
        <f t="shared" si="9"/>
        <v>224.83333333333334</v>
      </c>
      <c r="K86" s="431"/>
      <c r="L86" s="130">
        <v>0</v>
      </c>
      <c r="M86" s="128">
        <f t="shared" si="12"/>
        <v>224.83333333333334</v>
      </c>
      <c r="N86" s="202">
        <f t="shared" si="14"/>
        <v>0.55000000000000004</v>
      </c>
      <c r="P86" s="64">
        <v>1400</v>
      </c>
      <c r="Q86" s="56">
        <v>21</v>
      </c>
      <c r="R86" s="453">
        <f t="shared" si="8"/>
        <v>1225</v>
      </c>
      <c r="S86" s="454"/>
      <c r="T86" s="75">
        <v>24</v>
      </c>
      <c r="U86" s="33">
        <v>0</v>
      </c>
      <c r="V86" s="78">
        <v>0</v>
      </c>
    </row>
    <row r="87" spans="1:22" ht="17.5">
      <c r="A87" s="126">
        <f t="shared" si="13"/>
        <v>42963</v>
      </c>
      <c r="B87" s="127">
        <v>613.26</v>
      </c>
      <c r="C87" s="127">
        <v>272.11</v>
      </c>
      <c r="D87" s="128">
        <f t="shared" si="10"/>
        <v>240.96</v>
      </c>
      <c r="E87" s="128">
        <v>6</v>
      </c>
      <c r="F87" s="129">
        <f t="shared" si="11"/>
        <v>100</v>
      </c>
      <c r="G87" s="130">
        <v>0</v>
      </c>
      <c r="H87" s="130">
        <v>1389</v>
      </c>
      <c r="I87" s="129">
        <v>4</v>
      </c>
      <c r="J87" s="430">
        <f t="shared" si="9"/>
        <v>231.5</v>
      </c>
      <c r="K87" s="431"/>
      <c r="L87" s="130">
        <v>0</v>
      </c>
      <c r="M87" s="128">
        <f t="shared" si="12"/>
        <v>231.5</v>
      </c>
      <c r="N87" s="202">
        <f t="shared" si="14"/>
        <v>0.56999999999999995</v>
      </c>
      <c r="P87" s="64">
        <v>1278</v>
      </c>
      <c r="Q87" s="56">
        <v>24</v>
      </c>
      <c r="R87" s="453">
        <f t="shared" si="8"/>
        <v>1278</v>
      </c>
      <c r="S87" s="454"/>
      <c r="T87" s="75">
        <v>24</v>
      </c>
      <c r="U87" s="33">
        <v>0</v>
      </c>
      <c r="V87" s="78">
        <v>0</v>
      </c>
    </row>
    <row r="88" spans="1:22" ht="17.5">
      <c r="A88" s="126">
        <f t="shared" si="13"/>
        <v>42964</v>
      </c>
      <c r="B88" s="127">
        <v>613.26</v>
      </c>
      <c r="C88" s="127">
        <v>272.11</v>
      </c>
      <c r="D88" s="128">
        <f t="shared" si="10"/>
        <v>240.96</v>
      </c>
      <c r="E88" s="128">
        <v>7</v>
      </c>
      <c r="F88" s="129">
        <f t="shared" si="11"/>
        <v>100</v>
      </c>
      <c r="G88" s="130">
        <v>0</v>
      </c>
      <c r="H88" s="130">
        <v>1380</v>
      </c>
      <c r="I88" s="129">
        <v>4</v>
      </c>
      <c r="J88" s="430">
        <f t="shared" si="9"/>
        <v>230</v>
      </c>
      <c r="K88" s="431"/>
      <c r="L88" s="130">
        <v>0</v>
      </c>
      <c r="M88" s="128">
        <f t="shared" si="12"/>
        <v>230</v>
      </c>
      <c r="N88" s="202">
        <f t="shared" si="14"/>
        <v>0.56000000000000005</v>
      </c>
      <c r="P88" s="64">
        <v>1360</v>
      </c>
      <c r="Q88" s="56">
        <v>24</v>
      </c>
      <c r="R88" s="453">
        <f t="shared" si="8"/>
        <v>1360</v>
      </c>
      <c r="S88" s="454"/>
      <c r="T88" s="75">
        <v>24</v>
      </c>
      <c r="U88" s="33">
        <v>0</v>
      </c>
      <c r="V88" s="78">
        <v>0</v>
      </c>
    </row>
    <row r="89" spans="1:22" ht="17.5">
      <c r="A89" s="126">
        <f t="shared" si="13"/>
        <v>42965</v>
      </c>
      <c r="B89" s="127">
        <v>613.26</v>
      </c>
      <c r="C89" s="127">
        <v>272.11</v>
      </c>
      <c r="D89" s="128">
        <f t="shared" si="10"/>
        <v>240.96</v>
      </c>
      <c r="E89" s="128">
        <v>3</v>
      </c>
      <c r="F89" s="129">
        <f t="shared" si="11"/>
        <v>100</v>
      </c>
      <c r="G89" s="130">
        <v>0</v>
      </c>
      <c r="H89" s="130">
        <v>1478</v>
      </c>
      <c r="I89" s="129">
        <v>4</v>
      </c>
      <c r="J89" s="430">
        <f t="shared" si="9"/>
        <v>246.33333333333334</v>
      </c>
      <c r="K89" s="431"/>
      <c r="L89" s="130">
        <v>0</v>
      </c>
      <c r="M89" s="128">
        <f t="shared" si="12"/>
        <v>246.33333333333334</v>
      </c>
      <c r="N89" s="202">
        <f t="shared" si="14"/>
        <v>0.6</v>
      </c>
      <c r="P89" s="64">
        <v>1330</v>
      </c>
      <c r="Q89" s="56">
        <v>12</v>
      </c>
      <c r="R89" s="453">
        <f t="shared" si="8"/>
        <v>665</v>
      </c>
      <c r="S89" s="454"/>
      <c r="T89" s="75">
        <v>24</v>
      </c>
      <c r="U89" s="33">
        <v>0</v>
      </c>
      <c r="V89" s="78">
        <v>0</v>
      </c>
    </row>
    <row r="90" spans="1:22" ht="17.5">
      <c r="A90" s="126">
        <f t="shared" si="13"/>
        <v>42966</v>
      </c>
      <c r="B90" s="127">
        <v>613.26</v>
      </c>
      <c r="C90" s="127">
        <v>272.11</v>
      </c>
      <c r="D90" s="128">
        <f t="shared" si="10"/>
        <v>240.96</v>
      </c>
      <c r="E90" s="128">
        <v>10</v>
      </c>
      <c r="F90" s="129">
        <f t="shared" si="11"/>
        <v>100</v>
      </c>
      <c r="G90" s="130">
        <v>0</v>
      </c>
      <c r="H90" s="130">
        <v>1358</v>
      </c>
      <c r="I90" s="129">
        <v>4</v>
      </c>
      <c r="J90" s="430">
        <f t="shared" si="9"/>
        <v>226.33333333333334</v>
      </c>
      <c r="K90" s="431"/>
      <c r="L90" s="130">
        <v>0</v>
      </c>
      <c r="M90" s="128">
        <f t="shared" si="12"/>
        <v>226.33333333333334</v>
      </c>
      <c r="N90" s="202">
        <f t="shared" si="14"/>
        <v>0.55000000000000004</v>
      </c>
      <c r="P90" s="64">
        <v>1354</v>
      </c>
      <c r="Q90" s="56">
        <v>24</v>
      </c>
      <c r="R90" s="453">
        <f t="shared" si="8"/>
        <v>1354</v>
      </c>
      <c r="S90" s="454"/>
      <c r="T90" s="75">
        <v>24</v>
      </c>
      <c r="U90" s="33">
        <v>0.125</v>
      </c>
      <c r="V90" s="78">
        <v>150</v>
      </c>
    </row>
    <row r="91" spans="1:22" ht="17.5">
      <c r="A91" s="126">
        <f t="shared" si="13"/>
        <v>42967</v>
      </c>
      <c r="B91" s="127">
        <v>613.26</v>
      </c>
      <c r="C91" s="127">
        <v>272.11</v>
      </c>
      <c r="D91" s="128">
        <f t="shared" si="10"/>
        <v>240.96</v>
      </c>
      <c r="E91" s="128">
        <v>22</v>
      </c>
      <c r="F91" s="129">
        <f t="shared" si="11"/>
        <v>100</v>
      </c>
      <c r="G91" s="130">
        <v>0</v>
      </c>
      <c r="H91" s="130">
        <v>1385</v>
      </c>
      <c r="I91" s="129">
        <v>6</v>
      </c>
      <c r="J91" s="430">
        <f t="shared" si="9"/>
        <v>346.25</v>
      </c>
      <c r="K91" s="431"/>
      <c r="L91" s="130">
        <v>0</v>
      </c>
      <c r="M91" s="128">
        <f t="shared" si="12"/>
        <v>346.25</v>
      </c>
      <c r="N91" s="202">
        <f t="shared" si="14"/>
        <v>0.85</v>
      </c>
      <c r="P91" s="64">
        <v>1318</v>
      </c>
      <c r="Q91" s="56">
        <v>3</v>
      </c>
      <c r="R91" s="453">
        <f t="shared" si="8"/>
        <v>164.75</v>
      </c>
      <c r="S91" s="454"/>
      <c r="T91" s="75">
        <v>24</v>
      </c>
      <c r="U91" s="33">
        <v>0</v>
      </c>
      <c r="V91" s="78">
        <v>0</v>
      </c>
    </row>
    <row r="92" spans="1:22" ht="17.5">
      <c r="A92" s="126">
        <f t="shared" si="13"/>
        <v>42968</v>
      </c>
      <c r="B92" s="127">
        <v>613.26</v>
      </c>
      <c r="C92" s="127">
        <v>272.11</v>
      </c>
      <c r="D92" s="128">
        <f t="shared" si="10"/>
        <v>240.96</v>
      </c>
      <c r="E92" s="128">
        <v>85</v>
      </c>
      <c r="F92" s="129">
        <f t="shared" si="11"/>
        <v>100</v>
      </c>
      <c r="G92" s="130">
        <v>2208</v>
      </c>
      <c r="H92" s="130">
        <v>1400</v>
      </c>
      <c r="I92" s="129">
        <v>6</v>
      </c>
      <c r="J92" s="430">
        <f t="shared" si="9"/>
        <v>350</v>
      </c>
      <c r="K92" s="431"/>
      <c r="L92" s="130">
        <v>0</v>
      </c>
      <c r="M92" s="128">
        <f t="shared" si="12"/>
        <v>2558</v>
      </c>
      <c r="N92" s="202">
        <f t="shared" si="14"/>
        <v>6.26</v>
      </c>
      <c r="P92" s="64">
        <v>1400</v>
      </c>
      <c r="Q92" s="56">
        <v>3</v>
      </c>
      <c r="R92" s="453">
        <f t="shared" si="8"/>
        <v>175</v>
      </c>
      <c r="S92" s="454"/>
      <c r="T92" s="75">
        <v>24</v>
      </c>
      <c r="U92" s="33">
        <v>0</v>
      </c>
      <c r="V92" s="78">
        <v>0</v>
      </c>
    </row>
    <row r="93" spans="1:22" ht="17.5">
      <c r="A93" s="126">
        <f t="shared" si="13"/>
        <v>42969</v>
      </c>
      <c r="B93" s="127">
        <v>613.26</v>
      </c>
      <c r="C93" s="127">
        <v>272.11</v>
      </c>
      <c r="D93" s="128">
        <f t="shared" si="10"/>
        <v>240.96</v>
      </c>
      <c r="E93" s="128">
        <v>4</v>
      </c>
      <c r="F93" s="129">
        <f t="shared" si="11"/>
        <v>100</v>
      </c>
      <c r="G93" s="130">
        <v>736</v>
      </c>
      <c r="H93" s="130">
        <v>1384</v>
      </c>
      <c r="I93" s="129">
        <v>24</v>
      </c>
      <c r="J93" s="430">
        <f t="shared" si="9"/>
        <v>1384</v>
      </c>
      <c r="K93" s="431"/>
      <c r="L93" s="130">
        <v>0</v>
      </c>
      <c r="M93" s="128">
        <f t="shared" si="12"/>
        <v>2120</v>
      </c>
      <c r="N93" s="202">
        <f t="shared" si="14"/>
        <v>5.19</v>
      </c>
      <c r="P93" s="64">
        <v>1480</v>
      </c>
      <c r="Q93" s="56">
        <v>3</v>
      </c>
      <c r="R93" s="453">
        <f t="shared" si="8"/>
        <v>185</v>
      </c>
      <c r="S93" s="454"/>
      <c r="T93" s="75">
        <v>24</v>
      </c>
      <c r="U93" s="33">
        <v>0</v>
      </c>
      <c r="V93" s="78">
        <v>0</v>
      </c>
    </row>
    <row r="94" spans="1:22" ht="17.5">
      <c r="A94" s="126">
        <f t="shared" si="13"/>
        <v>42970</v>
      </c>
      <c r="B94" s="127">
        <v>613.26</v>
      </c>
      <c r="C94" s="127">
        <v>272.11</v>
      </c>
      <c r="D94" s="128">
        <f t="shared" si="10"/>
        <v>240.96</v>
      </c>
      <c r="E94" s="128">
        <v>0</v>
      </c>
      <c r="F94" s="129">
        <f t="shared" si="11"/>
        <v>100</v>
      </c>
      <c r="G94" s="130">
        <v>756</v>
      </c>
      <c r="H94" s="130">
        <v>0</v>
      </c>
      <c r="I94" s="129">
        <v>0</v>
      </c>
      <c r="J94" s="430">
        <f t="shared" si="9"/>
        <v>0</v>
      </c>
      <c r="K94" s="431"/>
      <c r="L94" s="130">
        <v>0</v>
      </c>
      <c r="M94" s="128">
        <f t="shared" si="12"/>
        <v>756</v>
      </c>
      <c r="N94" s="202">
        <f t="shared" si="14"/>
        <v>1.85</v>
      </c>
      <c r="P94" s="64">
        <v>1307</v>
      </c>
      <c r="Q94" s="56">
        <v>4.5</v>
      </c>
      <c r="R94" s="453">
        <f t="shared" si="8"/>
        <v>245.0625</v>
      </c>
      <c r="S94" s="454"/>
      <c r="T94" s="75">
        <v>24</v>
      </c>
      <c r="U94" s="33">
        <v>0</v>
      </c>
      <c r="V94" s="78">
        <v>0</v>
      </c>
    </row>
    <row r="95" spans="1:22" ht="17.5">
      <c r="A95" s="126">
        <f t="shared" si="13"/>
        <v>42971</v>
      </c>
      <c r="B95" s="127">
        <v>613.26</v>
      </c>
      <c r="C95" s="127">
        <v>272.11</v>
      </c>
      <c r="D95" s="128">
        <f t="shared" si="10"/>
        <v>240.96</v>
      </c>
      <c r="E95" s="128">
        <v>10</v>
      </c>
      <c r="F95" s="129">
        <f t="shared" si="11"/>
        <v>100</v>
      </c>
      <c r="G95" s="130">
        <v>0</v>
      </c>
      <c r="H95" s="130">
        <v>0</v>
      </c>
      <c r="I95" s="129">
        <v>0</v>
      </c>
      <c r="J95" s="430">
        <f t="shared" si="9"/>
        <v>0</v>
      </c>
      <c r="K95" s="431"/>
      <c r="L95" s="130">
        <v>0</v>
      </c>
      <c r="M95" s="128">
        <f t="shared" si="12"/>
        <v>0</v>
      </c>
      <c r="N95" s="202">
        <f t="shared" si="14"/>
        <v>0</v>
      </c>
      <c r="P95" s="64">
        <v>1000</v>
      </c>
      <c r="Q95" s="56">
        <v>4</v>
      </c>
      <c r="R95" s="453">
        <f t="shared" si="8"/>
        <v>166.66666666666666</v>
      </c>
      <c r="S95" s="454"/>
      <c r="T95" s="75">
        <v>24</v>
      </c>
      <c r="U95" s="33">
        <v>0.125</v>
      </c>
      <c r="V95" s="78">
        <v>150</v>
      </c>
    </row>
    <row r="96" spans="1:22" ht="17.5">
      <c r="A96" s="126">
        <f t="shared" si="13"/>
        <v>42972</v>
      </c>
      <c r="B96" s="127">
        <v>613.26</v>
      </c>
      <c r="C96" s="127">
        <v>272.11</v>
      </c>
      <c r="D96" s="128">
        <f t="shared" si="10"/>
        <v>240.96</v>
      </c>
      <c r="E96" s="128">
        <v>15</v>
      </c>
      <c r="F96" s="129">
        <f t="shared" si="11"/>
        <v>100</v>
      </c>
      <c r="G96" s="130">
        <v>0</v>
      </c>
      <c r="H96" s="130">
        <v>0</v>
      </c>
      <c r="I96" s="129">
        <v>0</v>
      </c>
      <c r="J96" s="430">
        <f t="shared" si="9"/>
        <v>0</v>
      </c>
      <c r="K96" s="431"/>
      <c r="L96" s="130">
        <v>0</v>
      </c>
      <c r="M96" s="128">
        <f t="shared" si="12"/>
        <v>0</v>
      </c>
      <c r="N96" s="202">
        <f t="shared" si="14"/>
        <v>0</v>
      </c>
      <c r="P96" s="64">
        <v>1412</v>
      </c>
      <c r="Q96" s="56">
        <v>21</v>
      </c>
      <c r="R96" s="453">
        <f t="shared" si="8"/>
        <v>1235.5</v>
      </c>
      <c r="S96" s="454"/>
      <c r="T96" s="75">
        <v>24</v>
      </c>
      <c r="U96" s="33">
        <v>8.3333333333333329E-2</v>
      </c>
      <c r="V96" s="78">
        <v>100</v>
      </c>
    </row>
    <row r="97" spans="1:23" ht="17.5">
      <c r="A97" s="126">
        <f t="shared" si="13"/>
        <v>42973</v>
      </c>
      <c r="B97" s="127">
        <v>613.26</v>
      </c>
      <c r="C97" s="127">
        <v>272.11</v>
      </c>
      <c r="D97" s="128">
        <f t="shared" si="10"/>
        <v>240.96</v>
      </c>
      <c r="E97" s="128">
        <v>140</v>
      </c>
      <c r="F97" s="129">
        <f t="shared" si="11"/>
        <v>100</v>
      </c>
      <c r="G97" s="130">
        <v>2208</v>
      </c>
      <c r="H97" s="130">
        <v>1400</v>
      </c>
      <c r="I97" s="129">
        <v>24</v>
      </c>
      <c r="J97" s="430">
        <f t="shared" si="9"/>
        <v>1400</v>
      </c>
      <c r="K97" s="431"/>
      <c r="L97" s="130">
        <v>0</v>
      </c>
      <c r="M97" s="128">
        <f t="shared" si="12"/>
        <v>3608</v>
      </c>
      <c r="N97" s="202">
        <f t="shared" si="14"/>
        <v>8.83</v>
      </c>
      <c r="P97" s="64">
        <v>1290</v>
      </c>
      <c r="Q97" s="56">
        <v>7.25</v>
      </c>
      <c r="R97" s="453">
        <f t="shared" ref="R97:R160" si="15">P97*Q97/24</f>
        <v>389.6875</v>
      </c>
      <c r="S97" s="454"/>
      <c r="T97" s="75">
        <v>24</v>
      </c>
      <c r="U97" s="33">
        <v>0.16666666666666666</v>
      </c>
      <c r="V97" s="78">
        <v>200</v>
      </c>
    </row>
    <row r="98" spans="1:23" ht="17.5">
      <c r="A98" s="126">
        <f t="shared" si="13"/>
        <v>42974</v>
      </c>
      <c r="B98" s="127">
        <v>613.26</v>
      </c>
      <c r="C98" s="127">
        <v>272.11</v>
      </c>
      <c r="D98" s="128">
        <f t="shared" si="10"/>
        <v>240.96</v>
      </c>
      <c r="E98" s="128">
        <v>184</v>
      </c>
      <c r="F98" s="129">
        <f t="shared" si="11"/>
        <v>100</v>
      </c>
      <c r="G98" s="130">
        <v>4570</v>
      </c>
      <c r="H98" s="130">
        <v>1400</v>
      </c>
      <c r="I98" s="129">
        <v>24</v>
      </c>
      <c r="J98" s="430">
        <f t="shared" si="9"/>
        <v>1400</v>
      </c>
      <c r="K98" s="431"/>
      <c r="L98" s="130">
        <v>0</v>
      </c>
      <c r="M98" s="128">
        <f t="shared" si="12"/>
        <v>5970</v>
      </c>
      <c r="N98" s="202">
        <f t="shared" si="14"/>
        <v>14.61</v>
      </c>
      <c r="P98" s="64">
        <v>1400</v>
      </c>
      <c r="Q98" s="56">
        <v>12</v>
      </c>
      <c r="R98" s="453">
        <f t="shared" si="15"/>
        <v>700</v>
      </c>
      <c r="S98" s="454"/>
      <c r="T98" s="75">
        <v>24</v>
      </c>
      <c r="U98" s="33">
        <v>0.125</v>
      </c>
      <c r="V98" s="78">
        <v>150</v>
      </c>
    </row>
    <row r="99" spans="1:23" ht="17.5">
      <c r="A99" s="126">
        <f t="shared" si="13"/>
        <v>42975</v>
      </c>
      <c r="B99" s="127">
        <v>613.26</v>
      </c>
      <c r="C99" s="127">
        <v>272.11</v>
      </c>
      <c r="D99" s="128">
        <f t="shared" si="10"/>
        <v>240.96</v>
      </c>
      <c r="E99" s="128">
        <v>113</v>
      </c>
      <c r="F99" s="129">
        <f t="shared" si="11"/>
        <v>100</v>
      </c>
      <c r="G99" s="130">
        <v>4570</v>
      </c>
      <c r="H99" s="130">
        <v>1391</v>
      </c>
      <c r="I99" s="129">
        <v>24</v>
      </c>
      <c r="J99" s="430">
        <f t="shared" si="9"/>
        <v>1391</v>
      </c>
      <c r="K99" s="431"/>
      <c r="L99" s="130">
        <v>0</v>
      </c>
      <c r="M99" s="128">
        <f t="shared" si="12"/>
        <v>5961</v>
      </c>
      <c r="N99" s="202">
        <f t="shared" si="14"/>
        <v>14.59</v>
      </c>
      <c r="P99" s="64">
        <v>1432</v>
      </c>
      <c r="Q99" s="56">
        <v>6</v>
      </c>
      <c r="R99" s="453">
        <f t="shared" si="15"/>
        <v>358</v>
      </c>
      <c r="S99" s="454"/>
      <c r="T99" s="75">
        <v>24</v>
      </c>
      <c r="U99" s="33">
        <v>0.20833333333333334</v>
      </c>
      <c r="V99" s="78">
        <v>250</v>
      </c>
    </row>
    <row r="100" spans="1:23" ht="17.5">
      <c r="A100" s="203">
        <f t="shared" si="13"/>
        <v>42976</v>
      </c>
      <c r="B100" s="204">
        <v>613.26</v>
      </c>
      <c r="C100" s="204">
        <v>272.11</v>
      </c>
      <c r="D100" s="205">
        <f t="shared" si="10"/>
        <v>240.96</v>
      </c>
      <c r="E100" s="205">
        <v>45</v>
      </c>
      <c r="F100" s="206">
        <f t="shared" si="11"/>
        <v>100</v>
      </c>
      <c r="G100" s="207">
        <v>2208</v>
      </c>
      <c r="H100" s="207">
        <v>1391</v>
      </c>
      <c r="I100" s="206">
        <v>24</v>
      </c>
      <c r="J100" s="434">
        <f t="shared" si="9"/>
        <v>1391</v>
      </c>
      <c r="K100" s="435"/>
      <c r="L100" s="207">
        <v>0</v>
      </c>
      <c r="M100" s="205">
        <f t="shared" si="12"/>
        <v>3599</v>
      </c>
      <c r="N100" s="208">
        <f t="shared" si="14"/>
        <v>8.81</v>
      </c>
      <c r="P100" s="114">
        <v>1402</v>
      </c>
      <c r="Q100" s="61">
        <v>3</v>
      </c>
      <c r="R100" s="453">
        <f t="shared" si="15"/>
        <v>175.25</v>
      </c>
      <c r="S100" s="454"/>
      <c r="T100" s="75">
        <v>24</v>
      </c>
      <c r="U100" s="33">
        <v>0</v>
      </c>
      <c r="V100" s="78">
        <v>0</v>
      </c>
    </row>
    <row r="101" spans="1:23" s="116" customFormat="1" ht="17.5">
      <c r="A101" s="126">
        <f t="shared" si="13"/>
        <v>42977</v>
      </c>
      <c r="B101" s="127">
        <v>613.26</v>
      </c>
      <c r="C101" s="127">
        <v>272.11</v>
      </c>
      <c r="D101" s="128">
        <f t="shared" si="10"/>
        <v>240.96</v>
      </c>
      <c r="E101" s="128">
        <v>79</v>
      </c>
      <c r="F101" s="129">
        <f t="shared" si="11"/>
        <v>100</v>
      </c>
      <c r="G101" s="130">
        <v>6447</v>
      </c>
      <c r="H101" s="130">
        <v>1400</v>
      </c>
      <c r="I101" s="129">
        <v>24</v>
      </c>
      <c r="J101" s="430">
        <f t="shared" si="9"/>
        <v>1400</v>
      </c>
      <c r="K101" s="431"/>
      <c r="L101" s="130">
        <v>1400</v>
      </c>
      <c r="M101" s="128">
        <f t="shared" si="12"/>
        <v>7847</v>
      </c>
      <c r="N101" s="128">
        <f>ROUND((C101-C100)+(M101*0.002447),2)</f>
        <v>19.2</v>
      </c>
      <c r="P101" s="64">
        <v>1380</v>
      </c>
      <c r="Q101" s="56">
        <v>4</v>
      </c>
      <c r="R101" s="455">
        <f t="shared" si="15"/>
        <v>230</v>
      </c>
      <c r="S101" s="456"/>
      <c r="T101" s="117">
        <v>24</v>
      </c>
      <c r="U101" s="116">
        <v>0</v>
      </c>
      <c r="V101" s="118">
        <v>0</v>
      </c>
    </row>
    <row r="102" spans="1:23" ht="17.5">
      <c r="A102" s="209">
        <f t="shared" si="13"/>
        <v>42978</v>
      </c>
      <c r="B102" s="210">
        <v>613.26</v>
      </c>
      <c r="C102" s="210">
        <v>272.11</v>
      </c>
      <c r="D102" s="202">
        <f t="shared" si="10"/>
        <v>240.96</v>
      </c>
      <c r="E102" s="202">
        <v>19</v>
      </c>
      <c r="F102" s="211">
        <f t="shared" si="11"/>
        <v>100</v>
      </c>
      <c r="G102" s="212">
        <v>0</v>
      </c>
      <c r="H102" s="212">
        <v>1389</v>
      </c>
      <c r="I102" s="211">
        <v>24</v>
      </c>
      <c r="J102" s="436">
        <f t="shared" si="9"/>
        <v>1389</v>
      </c>
      <c r="K102" s="437"/>
      <c r="L102" s="212">
        <v>0</v>
      </c>
      <c r="M102" s="202">
        <f t="shared" si="12"/>
        <v>1389</v>
      </c>
      <c r="N102" s="202">
        <f t="shared" si="14"/>
        <v>3.4</v>
      </c>
      <c r="P102" s="91">
        <v>1400</v>
      </c>
      <c r="Q102" s="115">
        <v>6</v>
      </c>
      <c r="R102" s="453">
        <f t="shared" si="15"/>
        <v>350</v>
      </c>
      <c r="S102" s="454"/>
      <c r="T102" s="75">
        <v>24</v>
      </c>
      <c r="U102" s="33">
        <v>0.125</v>
      </c>
      <c r="V102" s="78">
        <v>150</v>
      </c>
    </row>
    <row r="103" spans="1:23" ht="17.5">
      <c r="A103" s="126">
        <f t="shared" si="13"/>
        <v>42979</v>
      </c>
      <c r="B103" s="127">
        <v>613.26</v>
      </c>
      <c r="C103" s="127">
        <v>272.11</v>
      </c>
      <c r="D103" s="128">
        <f t="shared" si="10"/>
        <v>240.96</v>
      </c>
      <c r="E103" s="128">
        <v>0</v>
      </c>
      <c r="F103" s="129">
        <f t="shared" si="11"/>
        <v>100</v>
      </c>
      <c r="G103" s="130">
        <v>0</v>
      </c>
      <c r="H103" s="130">
        <v>0</v>
      </c>
      <c r="I103" s="129">
        <v>0</v>
      </c>
      <c r="J103" s="430">
        <f t="shared" si="9"/>
        <v>0</v>
      </c>
      <c r="K103" s="431"/>
      <c r="L103" s="130">
        <v>0</v>
      </c>
      <c r="M103" s="128">
        <f t="shared" si="12"/>
        <v>0</v>
      </c>
      <c r="N103" s="202">
        <f t="shared" si="14"/>
        <v>0</v>
      </c>
      <c r="P103" s="64">
        <v>1408</v>
      </c>
      <c r="Q103" s="56">
        <v>6</v>
      </c>
      <c r="R103" s="453">
        <f t="shared" si="15"/>
        <v>352</v>
      </c>
      <c r="S103" s="454"/>
      <c r="T103" s="75">
        <v>24</v>
      </c>
      <c r="U103" s="33">
        <v>0.125</v>
      </c>
      <c r="V103" s="78">
        <v>125</v>
      </c>
    </row>
    <row r="104" spans="1:23" ht="17.5">
      <c r="A104" s="126">
        <f t="shared" si="13"/>
        <v>42980</v>
      </c>
      <c r="B104" s="127">
        <v>613.26</v>
      </c>
      <c r="C104" s="127">
        <v>272.11</v>
      </c>
      <c r="D104" s="128">
        <f t="shared" si="10"/>
        <v>240.96</v>
      </c>
      <c r="E104" s="128">
        <v>5</v>
      </c>
      <c r="F104" s="129">
        <f t="shared" si="11"/>
        <v>100</v>
      </c>
      <c r="G104" s="130">
        <v>0</v>
      </c>
      <c r="H104" s="130">
        <v>0</v>
      </c>
      <c r="I104" s="129">
        <v>0</v>
      </c>
      <c r="J104" s="430">
        <f t="shared" si="9"/>
        <v>0</v>
      </c>
      <c r="K104" s="431"/>
      <c r="L104" s="130">
        <v>0</v>
      </c>
      <c r="M104" s="128">
        <f t="shared" si="12"/>
        <v>0</v>
      </c>
      <c r="N104" s="202">
        <f t="shared" si="14"/>
        <v>0</v>
      </c>
      <c r="P104" s="64">
        <v>1510</v>
      </c>
      <c r="Q104" s="56">
        <v>4</v>
      </c>
      <c r="R104" s="453">
        <f t="shared" si="15"/>
        <v>251.66666666666666</v>
      </c>
      <c r="S104" s="454"/>
      <c r="T104" s="75">
        <v>24</v>
      </c>
      <c r="U104" s="33">
        <v>0.125</v>
      </c>
      <c r="V104" s="78">
        <v>125</v>
      </c>
    </row>
    <row r="105" spans="1:23" ht="17.5">
      <c r="A105" s="126">
        <f t="shared" si="13"/>
        <v>42981</v>
      </c>
      <c r="B105" s="127">
        <v>613.26</v>
      </c>
      <c r="C105" s="127">
        <v>272.11</v>
      </c>
      <c r="D105" s="128">
        <f t="shared" si="10"/>
        <v>240.96</v>
      </c>
      <c r="E105" s="128">
        <v>0</v>
      </c>
      <c r="F105" s="129">
        <f t="shared" si="11"/>
        <v>100</v>
      </c>
      <c r="G105" s="130">
        <v>0</v>
      </c>
      <c r="H105" s="130">
        <v>0</v>
      </c>
      <c r="I105" s="129">
        <v>0</v>
      </c>
      <c r="J105" s="430">
        <f t="shared" ref="J105:J163" si="16">H105/24*I105</f>
        <v>0</v>
      </c>
      <c r="K105" s="431"/>
      <c r="L105" s="130">
        <v>0</v>
      </c>
      <c r="M105" s="128">
        <f t="shared" si="12"/>
        <v>0</v>
      </c>
      <c r="N105" s="202">
        <f t="shared" si="14"/>
        <v>0</v>
      </c>
      <c r="O105" s="33">
        <v>0</v>
      </c>
      <c r="P105" s="64">
        <v>1342</v>
      </c>
      <c r="Q105" s="56">
        <v>4.5</v>
      </c>
      <c r="R105" s="453">
        <f t="shared" si="15"/>
        <v>251.625</v>
      </c>
      <c r="S105" s="454"/>
      <c r="T105" s="75">
        <v>24</v>
      </c>
      <c r="U105" s="33">
        <v>0.125</v>
      </c>
      <c r="V105" s="78">
        <v>125</v>
      </c>
    </row>
    <row r="106" spans="1:23" ht="17.5">
      <c r="A106" s="126">
        <f t="shared" si="13"/>
        <v>42982</v>
      </c>
      <c r="B106" s="127">
        <v>613.26</v>
      </c>
      <c r="C106" s="127">
        <v>272.11</v>
      </c>
      <c r="D106" s="128">
        <f t="shared" si="10"/>
        <v>240.96</v>
      </c>
      <c r="E106" s="128">
        <v>0</v>
      </c>
      <c r="F106" s="129">
        <f t="shared" si="11"/>
        <v>100</v>
      </c>
      <c r="G106" s="130">
        <v>0</v>
      </c>
      <c r="H106" s="130">
        <v>1358</v>
      </c>
      <c r="I106" s="129">
        <v>4.3</v>
      </c>
      <c r="J106" s="430">
        <f t="shared" si="16"/>
        <v>243.30833333333334</v>
      </c>
      <c r="K106" s="431"/>
      <c r="L106" s="130">
        <v>0</v>
      </c>
      <c r="M106" s="128">
        <f t="shared" si="12"/>
        <v>243.30833333333334</v>
      </c>
      <c r="N106" s="202">
        <f t="shared" si="14"/>
        <v>0.6</v>
      </c>
      <c r="P106" s="64">
        <v>1342</v>
      </c>
      <c r="Q106" s="56">
        <v>4.5</v>
      </c>
      <c r="R106" s="453">
        <f t="shared" si="15"/>
        <v>251.625</v>
      </c>
      <c r="S106" s="454"/>
      <c r="T106" s="75">
        <v>24</v>
      </c>
      <c r="U106" s="33">
        <v>8.3333333333333329E-2</v>
      </c>
      <c r="V106" s="78">
        <v>84</v>
      </c>
    </row>
    <row r="107" spans="1:23" ht="17.5">
      <c r="A107" s="126">
        <f t="shared" si="13"/>
        <v>42983</v>
      </c>
      <c r="B107" s="127">
        <v>613.26</v>
      </c>
      <c r="C107" s="127">
        <v>272.11</v>
      </c>
      <c r="D107" s="128">
        <f t="shared" si="10"/>
        <v>240.96</v>
      </c>
      <c r="E107" s="128">
        <v>0</v>
      </c>
      <c r="F107" s="129">
        <f t="shared" si="11"/>
        <v>100</v>
      </c>
      <c r="G107" s="130">
        <v>0</v>
      </c>
      <c r="H107" s="130">
        <v>1358</v>
      </c>
      <c r="I107" s="129">
        <v>24</v>
      </c>
      <c r="J107" s="430">
        <f t="shared" si="16"/>
        <v>1358</v>
      </c>
      <c r="K107" s="431"/>
      <c r="L107" s="130">
        <v>0</v>
      </c>
      <c r="M107" s="128">
        <f t="shared" si="12"/>
        <v>1358</v>
      </c>
      <c r="N107" s="202">
        <f t="shared" si="14"/>
        <v>3.32</v>
      </c>
      <c r="P107" s="64">
        <v>1353</v>
      </c>
      <c r="Q107" s="56">
        <v>5.5</v>
      </c>
      <c r="R107" s="453">
        <f t="shared" si="15"/>
        <v>310.0625</v>
      </c>
      <c r="S107" s="454"/>
      <c r="T107" s="75">
        <v>24</v>
      </c>
      <c r="U107" s="33">
        <v>0</v>
      </c>
      <c r="V107" s="78">
        <v>0</v>
      </c>
    </row>
    <row r="108" spans="1:23" ht="17.5">
      <c r="A108" s="126">
        <f t="shared" si="13"/>
        <v>42984</v>
      </c>
      <c r="B108" s="127">
        <v>613.26</v>
      </c>
      <c r="C108" s="127">
        <v>272.11</v>
      </c>
      <c r="D108" s="128">
        <f t="shared" si="10"/>
        <v>240.96</v>
      </c>
      <c r="E108" s="128">
        <v>0</v>
      </c>
      <c r="F108" s="129">
        <f t="shared" si="11"/>
        <v>100</v>
      </c>
      <c r="G108" s="130">
        <v>0</v>
      </c>
      <c r="H108" s="130">
        <v>1200</v>
      </c>
      <c r="I108" s="129">
        <v>11</v>
      </c>
      <c r="J108" s="430">
        <f t="shared" si="16"/>
        <v>550</v>
      </c>
      <c r="K108" s="431"/>
      <c r="L108" s="130">
        <v>0</v>
      </c>
      <c r="M108" s="128">
        <f t="shared" si="12"/>
        <v>550</v>
      </c>
      <c r="N108" s="202">
        <f t="shared" si="14"/>
        <v>1.35</v>
      </c>
      <c r="P108" s="64">
        <v>1200</v>
      </c>
      <c r="Q108" s="56">
        <v>8</v>
      </c>
      <c r="R108" s="453">
        <f t="shared" si="15"/>
        <v>400</v>
      </c>
      <c r="S108" s="454"/>
      <c r="T108" s="75">
        <v>24</v>
      </c>
      <c r="U108" s="33">
        <v>0</v>
      </c>
      <c r="V108" s="78">
        <v>0</v>
      </c>
    </row>
    <row r="109" spans="1:23" ht="17.5">
      <c r="A109" s="126">
        <f t="shared" si="13"/>
        <v>42985</v>
      </c>
      <c r="B109" s="127">
        <v>613.26</v>
      </c>
      <c r="C109" s="127">
        <v>272.11</v>
      </c>
      <c r="D109" s="128">
        <f t="shared" si="10"/>
        <v>240.96</v>
      </c>
      <c r="E109" s="128">
        <v>0</v>
      </c>
      <c r="F109" s="129">
        <f t="shared" si="11"/>
        <v>100</v>
      </c>
      <c r="G109" s="130">
        <v>0</v>
      </c>
      <c r="H109" s="130">
        <v>1200</v>
      </c>
      <c r="I109" s="129">
        <v>4</v>
      </c>
      <c r="J109" s="430">
        <f t="shared" si="16"/>
        <v>200</v>
      </c>
      <c r="K109" s="431"/>
      <c r="L109" s="130">
        <v>0</v>
      </c>
      <c r="M109" s="128">
        <f t="shared" si="12"/>
        <v>200</v>
      </c>
      <c r="N109" s="202">
        <f t="shared" si="14"/>
        <v>0.49</v>
      </c>
      <c r="P109" s="64">
        <v>1200</v>
      </c>
      <c r="Q109" s="56">
        <v>7</v>
      </c>
      <c r="R109" s="453">
        <f t="shared" si="15"/>
        <v>350</v>
      </c>
      <c r="S109" s="454"/>
      <c r="T109" s="75">
        <v>24</v>
      </c>
      <c r="U109" s="33">
        <v>0</v>
      </c>
      <c r="V109" s="78">
        <v>0</v>
      </c>
      <c r="W109" s="72"/>
    </row>
    <row r="110" spans="1:23" ht="17.5">
      <c r="A110" s="126">
        <f t="shared" si="13"/>
        <v>42986</v>
      </c>
      <c r="B110" s="127">
        <v>613.26</v>
      </c>
      <c r="C110" s="127">
        <v>272.11</v>
      </c>
      <c r="D110" s="128">
        <f t="shared" si="10"/>
        <v>240.96</v>
      </c>
      <c r="E110" s="128">
        <v>12</v>
      </c>
      <c r="F110" s="129">
        <f t="shared" si="11"/>
        <v>100</v>
      </c>
      <c r="G110" s="130">
        <v>0</v>
      </c>
      <c r="H110" s="130">
        <v>1199</v>
      </c>
      <c r="I110" s="129">
        <v>3</v>
      </c>
      <c r="J110" s="430">
        <f t="shared" si="16"/>
        <v>149.875</v>
      </c>
      <c r="K110" s="431"/>
      <c r="L110" s="130">
        <v>0</v>
      </c>
      <c r="M110" s="128">
        <f t="shared" si="12"/>
        <v>149.875</v>
      </c>
      <c r="N110" s="202">
        <f t="shared" si="14"/>
        <v>0.37</v>
      </c>
      <c r="P110" s="64">
        <v>1214</v>
      </c>
      <c r="Q110" s="56">
        <v>6</v>
      </c>
      <c r="R110" s="453">
        <f t="shared" si="15"/>
        <v>303.5</v>
      </c>
      <c r="S110" s="454"/>
      <c r="T110" s="75">
        <v>24</v>
      </c>
      <c r="U110" s="33">
        <v>0.25</v>
      </c>
      <c r="V110" s="78">
        <v>300</v>
      </c>
    </row>
    <row r="111" spans="1:23" ht="17.5">
      <c r="A111" s="126">
        <f t="shared" si="13"/>
        <v>42987</v>
      </c>
      <c r="B111" s="127">
        <v>613.26</v>
      </c>
      <c r="C111" s="127">
        <v>272.11</v>
      </c>
      <c r="D111" s="128">
        <f t="shared" si="10"/>
        <v>240.96</v>
      </c>
      <c r="E111" s="128">
        <v>15</v>
      </c>
      <c r="F111" s="129">
        <f t="shared" si="11"/>
        <v>100</v>
      </c>
      <c r="G111" s="130">
        <v>0</v>
      </c>
      <c r="H111" s="130">
        <v>1998</v>
      </c>
      <c r="I111" s="129">
        <v>3</v>
      </c>
      <c r="J111" s="430">
        <f t="shared" si="16"/>
        <v>249.75</v>
      </c>
      <c r="K111" s="431"/>
      <c r="L111" s="130">
        <v>0</v>
      </c>
      <c r="M111" s="128">
        <f t="shared" si="12"/>
        <v>249.75</v>
      </c>
      <c r="N111" s="202">
        <f t="shared" si="14"/>
        <v>0.61</v>
      </c>
      <c r="P111" s="64">
        <v>1200</v>
      </c>
      <c r="Q111" s="56">
        <v>6</v>
      </c>
      <c r="R111" s="453">
        <f t="shared" si="15"/>
        <v>300</v>
      </c>
      <c r="S111" s="454"/>
      <c r="T111" s="75">
        <v>24</v>
      </c>
      <c r="U111" s="33">
        <v>0</v>
      </c>
      <c r="V111" s="78">
        <v>0</v>
      </c>
    </row>
    <row r="112" spans="1:23" ht="17.5">
      <c r="A112" s="126">
        <f t="shared" si="13"/>
        <v>42988</v>
      </c>
      <c r="B112" s="127">
        <v>613.26</v>
      </c>
      <c r="C112" s="127">
        <v>272.11</v>
      </c>
      <c r="D112" s="128">
        <f t="shared" si="10"/>
        <v>240.96</v>
      </c>
      <c r="E112" s="128">
        <v>0</v>
      </c>
      <c r="F112" s="129">
        <f t="shared" si="11"/>
        <v>100</v>
      </c>
      <c r="G112" s="130">
        <v>0</v>
      </c>
      <c r="H112" s="130">
        <v>1200</v>
      </c>
      <c r="I112" s="129">
        <v>4</v>
      </c>
      <c r="J112" s="430">
        <f t="shared" si="16"/>
        <v>200</v>
      </c>
      <c r="K112" s="431"/>
      <c r="L112" s="130">
        <v>0</v>
      </c>
      <c r="M112" s="128">
        <f t="shared" si="12"/>
        <v>200</v>
      </c>
      <c r="N112" s="202">
        <f t="shared" si="14"/>
        <v>0.49</v>
      </c>
      <c r="P112" s="64">
        <v>1200</v>
      </c>
      <c r="Q112" s="56">
        <v>6.5</v>
      </c>
      <c r="R112" s="453">
        <f t="shared" si="15"/>
        <v>325</v>
      </c>
      <c r="S112" s="454"/>
      <c r="T112" s="75">
        <v>24</v>
      </c>
      <c r="U112" s="33">
        <v>0</v>
      </c>
      <c r="V112" s="78">
        <v>0</v>
      </c>
    </row>
    <row r="113" spans="1:22" ht="17.5">
      <c r="A113" s="126">
        <f t="shared" si="13"/>
        <v>42989</v>
      </c>
      <c r="B113" s="127">
        <v>613.26</v>
      </c>
      <c r="C113" s="127">
        <v>272.11</v>
      </c>
      <c r="D113" s="128">
        <f t="shared" si="10"/>
        <v>240.96</v>
      </c>
      <c r="E113" s="128">
        <v>11</v>
      </c>
      <c r="F113" s="129">
        <f t="shared" si="11"/>
        <v>100</v>
      </c>
      <c r="G113" s="130">
        <v>0</v>
      </c>
      <c r="H113" s="130">
        <v>1200</v>
      </c>
      <c r="I113" s="129">
        <v>4</v>
      </c>
      <c r="J113" s="430">
        <f t="shared" si="16"/>
        <v>200</v>
      </c>
      <c r="K113" s="431"/>
      <c r="L113" s="130">
        <v>0</v>
      </c>
      <c r="M113" s="128">
        <f t="shared" si="12"/>
        <v>200</v>
      </c>
      <c r="N113" s="202">
        <f t="shared" si="14"/>
        <v>0.49</v>
      </c>
      <c r="P113" s="64">
        <v>1200</v>
      </c>
      <c r="Q113" s="56">
        <v>6</v>
      </c>
      <c r="R113" s="453">
        <f t="shared" si="15"/>
        <v>300</v>
      </c>
      <c r="S113" s="454"/>
      <c r="T113" s="75">
        <v>24</v>
      </c>
      <c r="U113" s="33">
        <v>0</v>
      </c>
      <c r="V113" s="78">
        <v>0</v>
      </c>
    </row>
    <row r="114" spans="1:22" ht="17.5">
      <c r="A114" s="126">
        <f t="shared" si="13"/>
        <v>42990</v>
      </c>
      <c r="B114" s="127">
        <v>613.26</v>
      </c>
      <c r="C114" s="127">
        <v>272.11</v>
      </c>
      <c r="D114" s="128">
        <f t="shared" si="10"/>
        <v>240.96</v>
      </c>
      <c r="E114" s="128">
        <v>11</v>
      </c>
      <c r="F114" s="129">
        <f t="shared" si="11"/>
        <v>100</v>
      </c>
      <c r="G114" s="130">
        <v>0</v>
      </c>
      <c r="H114" s="130">
        <v>1200</v>
      </c>
      <c r="I114" s="129">
        <v>4</v>
      </c>
      <c r="J114" s="430">
        <f t="shared" si="16"/>
        <v>200</v>
      </c>
      <c r="K114" s="431"/>
      <c r="L114" s="130">
        <v>0</v>
      </c>
      <c r="M114" s="128">
        <f t="shared" si="12"/>
        <v>200</v>
      </c>
      <c r="N114" s="202">
        <f t="shared" si="14"/>
        <v>0.49</v>
      </c>
      <c r="P114" s="64">
        <v>0</v>
      </c>
      <c r="Q114" s="56">
        <v>0</v>
      </c>
      <c r="R114" s="453">
        <f t="shared" si="15"/>
        <v>0</v>
      </c>
      <c r="S114" s="454"/>
      <c r="T114" s="75">
        <v>24</v>
      </c>
      <c r="U114" s="33">
        <v>0.25</v>
      </c>
      <c r="V114" s="78">
        <v>325</v>
      </c>
    </row>
    <row r="115" spans="1:22" ht="17.5">
      <c r="A115" s="126">
        <f t="shared" si="13"/>
        <v>42991</v>
      </c>
      <c r="B115" s="127">
        <v>613.26</v>
      </c>
      <c r="C115" s="127">
        <v>272.11</v>
      </c>
      <c r="D115" s="128">
        <f t="shared" si="10"/>
        <v>240.96</v>
      </c>
      <c r="E115" s="128">
        <v>10</v>
      </c>
      <c r="F115" s="129">
        <f t="shared" si="11"/>
        <v>100</v>
      </c>
      <c r="G115" s="130">
        <v>0</v>
      </c>
      <c r="H115" s="130">
        <v>1200</v>
      </c>
      <c r="I115" s="129">
        <v>4</v>
      </c>
      <c r="J115" s="430">
        <f t="shared" si="16"/>
        <v>200</v>
      </c>
      <c r="K115" s="431"/>
      <c r="L115" s="130">
        <v>0</v>
      </c>
      <c r="M115" s="128">
        <f t="shared" si="12"/>
        <v>200</v>
      </c>
      <c r="N115" s="202">
        <f t="shared" si="14"/>
        <v>0.49</v>
      </c>
      <c r="P115" s="64">
        <v>1337</v>
      </c>
      <c r="Q115" s="56">
        <v>13.75</v>
      </c>
      <c r="R115" s="453">
        <f t="shared" si="15"/>
        <v>765.98958333333337</v>
      </c>
      <c r="S115" s="454"/>
      <c r="T115" s="75">
        <v>24</v>
      </c>
      <c r="U115" s="33">
        <v>0</v>
      </c>
      <c r="V115" s="78">
        <v>0</v>
      </c>
    </row>
    <row r="116" spans="1:22" ht="17.5">
      <c r="A116" s="126">
        <f t="shared" si="13"/>
        <v>42992</v>
      </c>
      <c r="B116" s="127">
        <v>613.26</v>
      </c>
      <c r="C116" s="127">
        <v>272.11</v>
      </c>
      <c r="D116" s="128">
        <f t="shared" si="10"/>
        <v>240.96</v>
      </c>
      <c r="E116" s="128">
        <v>2</v>
      </c>
      <c r="F116" s="129">
        <f t="shared" si="11"/>
        <v>100</v>
      </c>
      <c r="G116" s="130">
        <v>0</v>
      </c>
      <c r="H116" s="130">
        <v>1200</v>
      </c>
      <c r="I116" s="129">
        <v>4</v>
      </c>
      <c r="J116" s="430">
        <f t="shared" si="16"/>
        <v>200</v>
      </c>
      <c r="K116" s="431"/>
      <c r="L116" s="130">
        <v>0</v>
      </c>
      <c r="M116" s="128">
        <f t="shared" si="12"/>
        <v>200</v>
      </c>
      <c r="N116" s="202">
        <f t="shared" si="14"/>
        <v>0.49</v>
      </c>
      <c r="P116" s="64">
        <v>1397</v>
      </c>
      <c r="Q116" s="56">
        <v>13</v>
      </c>
      <c r="R116" s="453">
        <f t="shared" si="15"/>
        <v>756.70833333333337</v>
      </c>
      <c r="S116" s="454"/>
      <c r="T116" s="75">
        <v>24</v>
      </c>
      <c r="U116" s="33">
        <v>0</v>
      </c>
      <c r="V116" s="78">
        <v>0</v>
      </c>
    </row>
    <row r="117" spans="1:22" ht="17.5">
      <c r="A117" s="126">
        <f t="shared" si="13"/>
        <v>42993</v>
      </c>
      <c r="B117" s="127">
        <v>613.26</v>
      </c>
      <c r="C117" s="127">
        <v>272.11</v>
      </c>
      <c r="D117" s="128">
        <f t="shared" si="10"/>
        <v>240.96</v>
      </c>
      <c r="E117" s="128">
        <v>45</v>
      </c>
      <c r="F117" s="129">
        <f t="shared" si="11"/>
        <v>100</v>
      </c>
      <c r="G117" s="130">
        <v>0</v>
      </c>
      <c r="H117" s="130">
        <v>1200</v>
      </c>
      <c r="I117" s="129">
        <v>4</v>
      </c>
      <c r="J117" s="430">
        <f t="shared" si="16"/>
        <v>200</v>
      </c>
      <c r="K117" s="431"/>
      <c r="L117" s="130">
        <v>0</v>
      </c>
      <c r="M117" s="128">
        <f t="shared" si="12"/>
        <v>200</v>
      </c>
      <c r="N117" s="202">
        <f t="shared" si="14"/>
        <v>0.49</v>
      </c>
      <c r="P117" s="64">
        <v>1250</v>
      </c>
      <c r="Q117" s="56">
        <v>24</v>
      </c>
      <c r="R117" s="453">
        <f t="shared" si="15"/>
        <v>1250</v>
      </c>
      <c r="S117" s="454"/>
      <c r="T117" s="75">
        <v>24</v>
      </c>
      <c r="U117" s="33">
        <v>0</v>
      </c>
      <c r="V117" s="78">
        <v>0</v>
      </c>
    </row>
    <row r="118" spans="1:22" ht="17.5">
      <c r="A118" s="126">
        <f t="shared" si="13"/>
        <v>42994</v>
      </c>
      <c r="B118" s="127">
        <v>613.26</v>
      </c>
      <c r="C118" s="127">
        <v>272.11</v>
      </c>
      <c r="D118" s="128">
        <f t="shared" si="10"/>
        <v>240.96</v>
      </c>
      <c r="E118" s="128">
        <v>6</v>
      </c>
      <c r="F118" s="129">
        <f t="shared" si="11"/>
        <v>100</v>
      </c>
      <c r="G118" s="130">
        <v>0</v>
      </c>
      <c r="H118" s="130">
        <v>1200</v>
      </c>
      <c r="I118" s="129">
        <v>9</v>
      </c>
      <c r="J118" s="430">
        <f t="shared" si="16"/>
        <v>450</v>
      </c>
      <c r="K118" s="431"/>
      <c r="L118" s="130">
        <v>0</v>
      </c>
      <c r="M118" s="128">
        <f t="shared" si="12"/>
        <v>450</v>
      </c>
      <c r="N118" s="202">
        <f t="shared" si="14"/>
        <v>1.1000000000000001</v>
      </c>
      <c r="P118" s="64">
        <v>1382</v>
      </c>
      <c r="Q118" s="56">
        <v>24</v>
      </c>
      <c r="R118" s="453">
        <f t="shared" si="15"/>
        <v>1382</v>
      </c>
      <c r="S118" s="454"/>
      <c r="T118" s="75">
        <v>24</v>
      </c>
      <c r="U118" s="33">
        <v>0</v>
      </c>
      <c r="V118" s="78">
        <v>0</v>
      </c>
    </row>
    <row r="119" spans="1:22" ht="17.5">
      <c r="A119" s="126">
        <f t="shared" si="13"/>
        <v>42995</v>
      </c>
      <c r="B119" s="127">
        <v>613.26</v>
      </c>
      <c r="C119" s="127">
        <v>272.11</v>
      </c>
      <c r="D119" s="128">
        <f t="shared" si="10"/>
        <v>240.96</v>
      </c>
      <c r="E119" s="128">
        <v>0</v>
      </c>
      <c r="F119" s="129">
        <f t="shared" si="11"/>
        <v>100</v>
      </c>
      <c r="G119" s="130">
        <v>0</v>
      </c>
      <c r="H119" s="130">
        <v>1200</v>
      </c>
      <c r="I119" s="129">
        <v>4</v>
      </c>
      <c r="J119" s="430">
        <f t="shared" si="16"/>
        <v>200</v>
      </c>
      <c r="K119" s="431"/>
      <c r="L119" s="130">
        <v>0</v>
      </c>
      <c r="M119" s="128">
        <f t="shared" si="12"/>
        <v>200</v>
      </c>
      <c r="N119" s="202">
        <f t="shared" si="14"/>
        <v>0.49</v>
      </c>
      <c r="P119" s="64">
        <v>1325</v>
      </c>
      <c r="Q119" s="56">
        <v>5.5</v>
      </c>
      <c r="R119" s="453">
        <f t="shared" si="15"/>
        <v>303.64583333333331</v>
      </c>
      <c r="S119" s="454"/>
      <c r="T119" s="75">
        <v>24</v>
      </c>
      <c r="U119" s="33">
        <v>0</v>
      </c>
      <c r="V119" s="78">
        <v>0</v>
      </c>
    </row>
    <row r="120" spans="1:22" ht="17.5">
      <c r="A120" s="126">
        <f t="shared" si="13"/>
        <v>42996</v>
      </c>
      <c r="B120" s="127">
        <v>613.26</v>
      </c>
      <c r="C120" s="127">
        <v>272.11</v>
      </c>
      <c r="D120" s="128">
        <f t="shared" si="10"/>
        <v>240.96</v>
      </c>
      <c r="E120" s="128">
        <v>0</v>
      </c>
      <c r="F120" s="129">
        <f t="shared" si="11"/>
        <v>100</v>
      </c>
      <c r="G120" s="130">
        <v>0</v>
      </c>
      <c r="H120" s="130">
        <v>1199</v>
      </c>
      <c r="I120" s="129">
        <v>3</v>
      </c>
      <c r="J120" s="430">
        <f t="shared" si="16"/>
        <v>149.875</v>
      </c>
      <c r="K120" s="431"/>
      <c r="L120" s="130">
        <v>0</v>
      </c>
      <c r="M120" s="128">
        <f t="shared" si="12"/>
        <v>149.875</v>
      </c>
      <c r="N120" s="202">
        <f t="shared" si="14"/>
        <v>0.37</v>
      </c>
      <c r="P120" s="64">
        <v>1350</v>
      </c>
      <c r="Q120" s="56">
        <v>12</v>
      </c>
      <c r="R120" s="453">
        <f t="shared" si="15"/>
        <v>675</v>
      </c>
      <c r="S120" s="454"/>
      <c r="T120" s="75">
        <v>24</v>
      </c>
      <c r="U120" s="33">
        <v>0.20833333333333334</v>
      </c>
      <c r="V120" s="78">
        <v>270.83333333333337</v>
      </c>
    </row>
    <row r="121" spans="1:22" ht="17.5">
      <c r="A121" s="126">
        <f t="shared" si="13"/>
        <v>42997</v>
      </c>
      <c r="B121" s="127">
        <v>613.26</v>
      </c>
      <c r="C121" s="127">
        <v>272.11</v>
      </c>
      <c r="D121" s="128">
        <f t="shared" si="10"/>
        <v>240.96</v>
      </c>
      <c r="E121" s="128">
        <v>3</v>
      </c>
      <c r="F121" s="129">
        <f t="shared" si="11"/>
        <v>100</v>
      </c>
      <c r="G121" s="130">
        <v>0</v>
      </c>
      <c r="H121" s="130">
        <v>1200</v>
      </c>
      <c r="I121" s="129">
        <v>4</v>
      </c>
      <c r="J121" s="430">
        <f t="shared" si="16"/>
        <v>200</v>
      </c>
      <c r="K121" s="431"/>
      <c r="L121" s="130">
        <v>0</v>
      </c>
      <c r="M121" s="128">
        <f t="shared" si="12"/>
        <v>200</v>
      </c>
      <c r="N121" s="202">
        <f t="shared" si="14"/>
        <v>0.49</v>
      </c>
      <c r="P121" s="64">
        <v>1357</v>
      </c>
      <c r="Q121" s="56">
        <v>24</v>
      </c>
      <c r="R121" s="453">
        <f t="shared" si="15"/>
        <v>1357</v>
      </c>
      <c r="S121" s="454"/>
      <c r="T121" s="75">
        <v>24</v>
      </c>
      <c r="U121" s="33">
        <v>0.125</v>
      </c>
      <c r="V121" s="78">
        <v>162.5</v>
      </c>
    </row>
    <row r="122" spans="1:22" ht="17.5">
      <c r="A122" s="126">
        <f t="shared" si="13"/>
        <v>42998</v>
      </c>
      <c r="B122" s="127">
        <v>613.26</v>
      </c>
      <c r="C122" s="127">
        <v>272.11</v>
      </c>
      <c r="D122" s="128">
        <f t="shared" si="10"/>
        <v>240.96</v>
      </c>
      <c r="E122" s="128">
        <v>63</v>
      </c>
      <c r="F122" s="129">
        <f t="shared" si="11"/>
        <v>100</v>
      </c>
      <c r="G122" s="130">
        <v>0</v>
      </c>
      <c r="H122" s="130">
        <v>1425</v>
      </c>
      <c r="I122" s="129">
        <v>24</v>
      </c>
      <c r="J122" s="430">
        <f t="shared" si="16"/>
        <v>1425</v>
      </c>
      <c r="K122" s="431"/>
      <c r="L122" s="130">
        <v>0</v>
      </c>
      <c r="M122" s="128">
        <f t="shared" si="12"/>
        <v>1425</v>
      </c>
      <c r="N122" s="202">
        <f t="shared" si="14"/>
        <v>3.49</v>
      </c>
      <c r="P122" s="64">
        <v>0</v>
      </c>
      <c r="Q122" s="56">
        <v>0</v>
      </c>
      <c r="R122" s="453">
        <f t="shared" si="15"/>
        <v>0</v>
      </c>
      <c r="S122" s="454"/>
      <c r="T122" s="75">
        <v>24</v>
      </c>
      <c r="U122" s="33">
        <v>0.125</v>
      </c>
      <c r="V122" s="78">
        <v>162.5</v>
      </c>
    </row>
    <row r="123" spans="1:22" ht="17.5">
      <c r="A123" s="126">
        <f t="shared" si="13"/>
        <v>42999</v>
      </c>
      <c r="B123" s="127">
        <v>613.26</v>
      </c>
      <c r="C123" s="127">
        <v>272.11</v>
      </c>
      <c r="D123" s="128">
        <f t="shared" si="10"/>
        <v>240.96</v>
      </c>
      <c r="E123" s="128">
        <v>27</v>
      </c>
      <c r="F123" s="129">
        <f t="shared" si="11"/>
        <v>100</v>
      </c>
      <c r="G123" s="130">
        <v>1442</v>
      </c>
      <c r="H123" s="130">
        <v>1425</v>
      </c>
      <c r="I123" s="129">
        <v>24</v>
      </c>
      <c r="J123" s="430">
        <f t="shared" si="16"/>
        <v>1425</v>
      </c>
      <c r="K123" s="431"/>
      <c r="L123" s="130">
        <v>0</v>
      </c>
      <c r="M123" s="128">
        <f t="shared" si="12"/>
        <v>2867</v>
      </c>
      <c r="N123" s="202">
        <f t="shared" si="14"/>
        <v>7.02</v>
      </c>
      <c r="P123" s="64">
        <v>0</v>
      </c>
      <c r="Q123" s="56">
        <v>0</v>
      </c>
      <c r="R123" s="453">
        <f t="shared" si="15"/>
        <v>0</v>
      </c>
      <c r="S123" s="454"/>
      <c r="T123" s="75">
        <v>24</v>
      </c>
      <c r="U123" s="33">
        <v>0.16666666666666666</v>
      </c>
      <c r="V123" s="78">
        <v>200</v>
      </c>
    </row>
    <row r="124" spans="1:22" ht="17.5">
      <c r="A124" s="126">
        <f t="shared" si="13"/>
        <v>43000</v>
      </c>
      <c r="B124" s="127">
        <v>613.26</v>
      </c>
      <c r="C124" s="127">
        <v>272.11</v>
      </c>
      <c r="D124" s="128">
        <f t="shared" si="10"/>
        <v>240.96</v>
      </c>
      <c r="E124" s="128">
        <v>13</v>
      </c>
      <c r="F124" s="129">
        <f t="shared" si="11"/>
        <v>100</v>
      </c>
      <c r="G124" s="130">
        <v>0</v>
      </c>
      <c r="H124" s="130">
        <v>1405</v>
      </c>
      <c r="I124" s="129">
        <v>24</v>
      </c>
      <c r="J124" s="430">
        <f t="shared" si="16"/>
        <v>1405</v>
      </c>
      <c r="K124" s="431"/>
      <c r="L124" s="130">
        <v>0</v>
      </c>
      <c r="M124" s="128">
        <f t="shared" si="12"/>
        <v>1405</v>
      </c>
      <c r="N124" s="202">
        <f t="shared" si="14"/>
        <v>3.44</v>
      </c>
      <c r="P124" s="64">
        <v>0</v>
      </c>
      <c r="Q124" s="56">
        <v>0</v>
      </c>
      <c r="R124" s="453">
        <f t="shared" si="15"/>
        <v>0</v>
      </c>
      <c r="S124" s="454"/>
      <c r="T124" s="75">
        <v>24</v>
      </c>
      <c r="U124" s="33">
        <v>0.16666666666666666</v>
      </c>
      <c r="V124" s="78">
        <v>200</v>
      </c>
    </row>
    <row r="125" spans="1:22" ht="17.5">
      <c r="A125" s="126">
        <f t="shared" si="13"/>
        <v>43001</v>
      </c>
      <c r="B125" s="127">
        <v>613.26</v>
      </c>
      <c r="C125" s="127">
        <v>272.11</v>
      </c>
      <c r="D125" s="128">
        <f t="shared" si="10"/>
        <v>240.96</v>
      </c>
      <c r="E125" s="128">
        <v>0</v>
      </c>
      <c r="F125" s="129">
        <f t="shared" si="11"/>
        <v>100</v>
      </c>
      <c r="G125" s="130">
        <v>0</v>
      </c>
      <c r="H125" s="130">
        <v>1359</v>
      </c>
      <c r="I125" s="129">
        <v>5</v>
      </c>
      <c r="J125" s="430">
        <f t="shared" si="16"/>
        <v>283.125</v>
      </c>
      <c r="K125" s="431"/>
      <c r="L125" s="130">
        <v>0</v>
      </c>
      <c r="M125" s="128">
        <f t="shared" si="12"/>
        <v>283.125</v>
      </c>
      <c r="N125" s="202">
        <f t="shared" si="14"/>
        <v>0.69</v>
      </c>
      <c r="P125" s="64">
        <v>1200</v>
      </c>
      <c r="Q125" s="56">
        <v>3</v>
      </c>
      <c r="R125" s="453">
        <f t="shared" si="15"/>
        <v>150</v>
      </c>
      <c r="S125" s="454"/>
      <c r="T125" s="75">
        <v>24</v>
      </c>
      <c r="U125" s="33">
        <v>0.125</v>
      </c>
      <c r="V125" s="78">
        <v>150</v>
      </c>
    </row>
    <row r="126" spans="1:22" ht="17.5">
      <c r="A126" s="126">
        <f t="shared" si="13"/>
        <v>43002</v>
      </c>
      <c r="B126" s="127">
        <v>613.26</v>
      </c>
      <c r="C126" s="127">
        <v>272.11</v>
      </c>
      <c r="D126" s="128">
        <f t="shared" si="10"/>
        <v>240.96</v>
      </c>
      <c r="E126" s="128">
        <v>0</v>
      </c>
      <c r="F126" s="129">
        <f t="shared" si="11"/>
        <v>100</v>
      </c>
      <c r="G126" s="130">
        <v>0</v>
      </c>
      <c r="H126" s="130">
        <v>1424</v>
      </c>
      <c r="I126" s="129">
        <v>5</v>
      </c>
      <c r="J126" s="430">
        <f t="shared" si="16"/>
        <v>296.66666666666669</v>
      </c>
      <c r="K126" s="431"/>
      <c r="L126" s="130">
        <v>0</v>
      </c>
      <c r="M126" s="128">
        <f t="shared" si="12"/>
        <v>296.66666666666669</v>
      </c>
      <c r="N126" s="202">
        <f t="shared" si="14"/>
        <v>0.73</v>
      </c>
      <c r="P126" s="64">
        <v>1200</v>
      </c>
      <c r="Q126" s="56">
        <v>3</v>
      </c>
      <c r="R126" s="453">
        <f t="shared" si="15"/>
        <v>150</v>
      </c>
      <c r="S126" s="454"/>
      <c r="T126" s="75">
        <v>24</v>
      </c>
      <c r="U126" s="33">
        <v>0.16666666666666666</v>
      </c>
      <c r="V126" s="78">
        <v>200</v>
      </c>
    </row>
    <row r="127" spans="1:22" ht="17.5">
      <c r="A127" s="126">
        <f t="shared" si="13"/>
        <v>43003</v>
      </c>
      <c r="B127" s="127">
        <v>613.26</v>
      </c>
      <c r="C127" s="127">
        <v>272.11</v>
      </c>
      <c r="D127" s="128">
        <f t="shared" si="10"/>
        <v>240.96</v>
      </c>
      <c r="E127" s="128">
        <v>0</v>
      </c>
      <c r="F127" s="129">
        <f t="shared" si="11"/>
        <v>100</v>
      </c>
      <c r="G127" s="130">
        <v>0</v>
      </c>
      <c r="H127" s="130">
        <v>1200</v>
      </c>
      <c r="I127" s="129">
        <v>5</v>
      </c>
      <c r="J127" s="430">
        <f t="shared" si="16"/>
        <v>250</v>
      </c>
      <c r="K127" s="431"/>
      <c r="L127" s="130">
        <v>0</v>
      </c>
      <c r="M127" s="128">
        <f t="shared" si="12"/>
        <v>250</v>
      </c>
      <c r="N127" s="202">
        <f t="shared" si="14"/>
        <v>0.61</v>
      </c>
      <c r="P127" s="64">
        <v>1200</v>
      </c>
      <c r="Q127" s="56">
        <v>3</v>
      </c>
      <c r="R127" s="453">
        <f t="shared" si="15"/>
        <v>150</v>
      </c>
      <c r="S127" s="454"/>
      <c r="T127" s="75">
        <v>24</v>
      </c>
      <c r="U127" s="33">
        <v>0.16666666666666666</v>
      </c>
      <c r="V127" s="78">
        <v>216.66666666666666</v>
      </c>
    </row>
    <row r="128" spans="1:22" ht="17.5">
      <c r="A128" s="126">
        <f t="shared" si="13"/>
        <v>43004</v>
      </c>
      <c r="B128" s="127">
        <v>613.26</v>
      </c>
      <c r="C128" s="127">
        <v>272.11</v>
      </c>
      <c r="D128" s="128">
        <f t="shared" si="10"/>
        <v>240.96</v>
      </c>
      <c r="E128" s="128">
        <v>0</v>
      </c>
      <c r="F128" s="129">
        <f t="shared" si="11"/>
        <v>100</v>
      </c>
      <c r="G128" s="130">
        <v>0</v>
      </c>
      <c r="H128" s="130">
        <v>1200</v>
      </c>
      <c r="I128" s="129">
        <v>4</v>
      </c>
      <c r="J128" s="430">
        <f t="shared" si="16"/>
        <v>200</v>
      </c>
      <c r="K128" s="431"/>
      <c r="L128" s="130">
        <v>0</v>
      </c>
      <c r="M128" s="128">
        <f t="shared" si="12"/>
        <v>200</v>
      </c>
      <c r="N128" s="202">
        <f t="shared" si="14"/>
        <v>0.49</v>
      </c>
      <c r="P128" s="64">
        <v>1200</v>
      </c>
      <c r="Q128" s="56">
        <v>4</v>
      </c>
      <c r="R128" s="453">
        <f t="shared" si="15"/>
        <v>200</v>
      </c>
      <c r="S128" s="454"/>
      <c r="T128" s="75">
        <v>24</v>
      </c>
      <c r="U128" s="33">
        <v>0.16666666666666666</v>
      </c>
      <c r="V128" s="78">
        <v>200</v>
      </c>
    </row>
    <row r="129" spans="1:22" ht="17.5">
      <c r="A129" s="126">
        <f t="shared" si="13"/>
        <v>43005</v>
      </c>
      <c r="B129" s="127">
        <v>613.26</v>
      </c>
      <c r="C129" s="127">
        <v>272.11</v>
      </c>
      <c r="D129" s="128">
        <f t="shared" si="10"/>
        <v>240.96</v>
      </c>
      <c r="E129" s="128">
        <v>0</v>
      </c>
      <c r="F129" s="129">
        <f t="shared" si="11"/>
        <v>100</v>
      </c>
      <c r="G129" s="130">
        <v>0</v>
      </c>
      <c r="H129" s="130">
        <v>1200</v>
      </c>
      <c r="I129" s="129">
        <v>5</v>
      </c>
      <c r="J129" s="430">
        <f t="shared" si="16"/>
        <v>250</v>
      </c>
      <c r="K129" s="431"/>
      <c r="L129" s="130">
        <v>0</v>
      </c>
      <c r="M129" s="128">
        <f t="shared" si="12"/>
        <v>250</v>
      </c>
      <c r="N129" s="202">
        <f t="shared" si="14"/>
        <v>0.61</v>
      </c>
      <c r="P129" s="64">
        <v>1200</v>
      </c>
      <c r="Q129" s="56">
        <v>4</v>
      </c>
      <c r="R129" s="453">
        <f t="shared" si="15"/>
        <v>200</v>
      </c>
      <c r="S129" s="454"/>
      <c r="T129" s="75">
        <v>24</v>
      </c>
      <c r="U129" s="33">
        <v>0.1875</v>
      </c>
      <c r="V129" s="78">
        <v>225</v>
      </c>
    </row>
    <row r="130" spans="1:22" ht="17.5">
      <c r="A130" s="126">
        <f t="shared" si="13"/>
        <v>43006</v>
      </c>
      <c r="B130" s="127">
        <v>613.26</v>
      </c>
      <c r="C130" s="127">
        <v>272.11</v>
      </c>
      <c r="D130" s="128">
        <f t="shared" si="10"/>
        <v>240.96</v>
      </c>
      <c r="E130" s="128">
        <v>0</v>
      </c>
      <c r="F130" s="129">
        <f t="shared" si="11"/>
        <v>100</v>
      </c>
      <c r="G130" s="130">
        <v>0</v>
      </c>
      <c r="H130" s="130">
        <v>1200</v>
      </c>
      <c r="I130" s="129">
        <v>4</v>
      </c>
      <c r="J130" s="430">
        <f t="shared" si="16"/>
        <v>200</v>
      </c>
      <c r="K130" s="431"/>
      <c r="L130" s="130">
        <v>0</v>
      </c>
      <c r="M130" s="128">
        <f t="shared" si="12"/>
        <v>200</v>
      </c>
      <c r="N130" s="202">
        <f t="shared" si="14"/>
        <v>0.49</v>
      </c>
      <c r="P130" s="64">
        <v>1200</v>
      </c>
      <c r="Q130" s="56">
        <v>4</v>
      </c>
      <c r="R130" s="453">
        <f t="shared" si="15"/>
        <v>200</v>
      </c>
      <c r="S130" s="454"/>
      <c r="T130" s="75">
        <v>24</v>
      </c>
      <c r="U130" s="33">
        <v>0.25</v>
      </c>
      <c r="V130" s="78">
        <v>300</v>
      </c>
    </row>
    <row r="131" spans="1:22" ht="17.5">
      <c r="A131" s="126">
        <f t="shared" si="13"/>
        <v>43007</v>
      </c>
      <c r="B131" s="127">
        <v>613.26</v>
      </c>
      <c r="C131" s="127">
        <v>272.11</v>
      </c>
      <c r="D131" s="128">
        <f t="shared" si="10"/>
        <v>240.96</v>
      </c>
      <c r="E131" s="128">
        <v>0</v>
      </c>
      <c r="F131" s="129">
        <f t="shared" si="11"/>
        <v>100</v>
      </c>
      <c r="G131" s="130">
        <v>0</v>
      </c>
      <c r="H131" s="130">
        <v>1200</v>
      </c>
      <c r="I131" s="129">
        <v>4</v>
      </c>
      <c r="J131" s="430">
        <f t="shared" si="16"/>
        <v>200</v>
      </c>
      <c r="K131" s="431"/>
      <c r="L131" s="130">
        <v>0</v>
      </c>
      <c r="M131" s="128">
        <f t="shared" si="12"/>
        <v>200</v>
      </c>
      <c r="N131" s="202">
        <f t="shared" si="14"/>
        <v>0.49</v>
      </c>
      <c r="P131" s="64">
        <v>1200</v>
      </c>
      <c r="Q131" s="56">
        <v>4</v>
      </c>
      <c r="R131" s="453">
        <f t="shared" si="15"/>
        <v>200</v>
      </c>
      <c r="S131" s="454"/>
      <c r="T131" s="75">
        <v>24</v>
      </c>
      <c r="U131" s="33">
        <v>0.125</v>
      </c>
      <c r="V131" s="78">
        <v>150</v>
      </c>
    </row>
    <row r="132" spans="1:22" ht="17.5">
      <c r="A132" s="126">
        <f t="shared" si="13"/>
        <v>43008</v>
      </c>
      <c r="B132" s="127">
        <v>613.26</v>
      </c>
      <c r="C132" s="127">
        <v>272.11</v>
      </c>
      <c r="D132" s="128">
        <f t="shared" si="10"/>
        <v>240.96</v>
      </c>
      <c r="E132" s="128">
        <v>0</v>
      </c>
      <c r="F132" s="129">
        <f t="shared" si="11"/>
        <v>100</v>
      </c>
      <c r="G132" s="130">
        <v>0</v>
      </c>
      <c r="H132" s="130">
        <v>1200</v>
      </c>
      <c r="I132" s="129">
        <v>4</v>
      </c>
      <c r="J132" s="430">
        <f t="shared" si="16"/>
        <v>200</v>
      </c>
      <c r="K132" s="431"/>
      <c r="L132" s="130">
        <v>0</v>
      </c>
      <c r="M132" s="128">
        <f t="shared" si="12"/>
        <v>200</v>
      </c>
      <c r="N132" s="202">
        <f t="shared" si="14"/>
        <v>0.49</v>
      </c>
      <c r="P132" s="64">
        <v>1200</v>
      </c>
      <c r="Q132" s="56">
        <v>4</v>
      </c>
      <c r="R132" s="453">
        <f t="shared" si="15"/>
        <v>200</v>
      </c>
      <c r="S132" s="454"/>
      <c r="T132" s="75">
        <v>24</v>
      </c>
      <c r="U132" s="33">
        <v>0.5625</v>
      </c>
      <c r="V132" s="78">
        <v>525.375</v>
      </c>
    </row>
    <row r="133" spans="1:22" ht="17.5">
      <c r="A133" s="126">
        <f t="shared" si="13"/>
        <v>43009</v>
      </c>
      <c r="B133" s="127">
        <v>613.26</v>
      </c>
      <c r="C133" s="127">
        <v>272.11</v>
      </c>
      <c r="D133" s="128">
        <f t="shared" si="10"/>
        <v>240.96</v>
      </c>
      <c r="E133" s="128">
        <v>28</v>
      </c>
      <c r="F133" s="129">
        <f t="shared" si="11"/>
        <v>100</v>
      </c>
      <c r="G133" s="130">
        <v>0</v>
      </c>
      <c r="H133" s="130">
        <v>1200</v>
      </c>
      <c r="I133" s="129">
        <v>4</v>
      </c>
      <c r="J133" s="430">
        <f t="shared" si="16"/>
        <v>200</v>
      </c>
      <c r="K133" s="431"/>
      <c r="L133" s="130">
        <v>0</v>
      </c>
      <c r="M133" s="128">
        <f t="shared" si="12"/>
        <v>200</v>
      </c>
      <c r="N133" s="202">
        <f t="shared" si="14"/>
        <v>0.49</v>
      </c>
      <c r="P133" s="64">
        <v>1200</v>
      </c>
      <c r="Q133" s="56">
        <v>4</v>
      </c>
      <c r="R133" s="453">
        <f t="shared" si="15"/>
        <v>200</v>
      </c>
      <c r="S133" s="454"/>
      <c r="T133" s="75">
        <v>24</v>
      </c>
      <c r="U133" s="33">
        <v>0.1875</v>
      </c>
      <c r="V133" s="78">
        <v>187.5</v>
      </c>
    </row>
    <row r="134" spans="1:22" ht="17.5">
      <c r="A134" s="126">
        <f t="shared" si="13"/>
        <v>43010</v>
      </c>
      <c r="B134" s="127">
        <v>613.26</v>
      </c>
      <c r="C134" s="127">
        <v>272.11</v>
      </c>
      <c r="D134" s="128">
        <f t="shared" si="10"/>
        <v>240.96</v>
      </c>
      <c r="E134" s="128">
        <v>0</v>
      </c>
      <c r="F134" s="129">
        <f t="shared" si="11"/>
        <v>100</v>
      </c>
      <c r="G134" s="130">
        <v>0</v>
      </c>
      <c r="H134" s="130">
        <v>1200</v>
      </c>
      <c r="I134" s="129">
        <v>4</v>
      </c>
      <c r="J134" s="430">
        <f t="shared" si="16"/>
        <v>200</v>
      </c>
      <c r="K134" s="431"/>
      <c r="L134" s="130">
        <v>0</v>
      </c>
      <c r="M134" s="128">
        <f t="shared" si="12"/>
        <v>200</v>
      </c>
      <c r="N134" s="202">
        <f t="shared" si="14"/>
        <v>0.49</v>
      </c>
      <c r="P134" s="64">
        <v>1200</v>
      </c>
      <c r="Q134" s="56">
        <v>4</v>
      </c>
      <c r="R134" s="453">
        <f t="shared" si="15"/>
        <v>200</v>
      </c>
      <c r="S134" s="454"/>
      <c r="T134" s="75">
        <v>24</v>
      </c>
      <c r="U134" s="33">
        <v>0.125</v>
      </c>
      <c r="V134" s="78">
        <v>100.375</v>
      </c>
    </row>
    <row r="135" spans="1:22" ht="17.5">
      <c r="A135" s="126">
        <f t="shared" si="13"/>
        <v>43011</v>
      </c>
      <c r="B135" s="127">
        <v>613.26</v>
      </c>
      <c r="C135" s="127">
        <v>272.11</v>
      </c>
      <c r="D135" s="128">
        <f t="shared" si="10"/>
        <v>240.96</v>
      </c>
      <c r="E135" s="128">
        <v>0</v>
      </c>
      <c r="F135" s="129">
        <f t="shared" si="11"/>
        <v>100</v>
      </c>
      <c r="G135" s="130">
        <v>0</v>
      </c>
      <c r="H135" s="130">
        <v>1200</v>
      </c>
      <c r="I135" s="129">
        <v>3</v>
      </c>
      <c r="J135" s="430">
        <f t="shared" si="16"/>
        <v>150</v>
      </c>
      <c r="K135" s="431"/>
      <c r="L135" s="130">
        <v>0</v>
      </c>
      <c r="M135" s="128">
        <f t="shared" si="12"/>
        <v>150</v>
      </c>
      <c r="N135" s="202">
        <f t="shared" si="14"/>
        <v>0.37</v>
      </c>
      <c r="P135" s="64">
        <v>1200</v>
      </c>
      <c r="Q135" s="56">
        <v>4</v>
      </c>
      <c r="R135" s="453">
        <f t="shared" si="15"/>
        <v>200</v>
      </c>
      <c r="S135" s="454"/>
      <c r="T135" s="75">
        <v>24</v>
      </c>
      <c r="U135" s="33">
        <v>0</v>
      </c>
      <c r="V135" s="78">
        <v>0</v>
      </c>
    </row>
    <row r="136" spans="1:22" ht="17.5">
      <c r="A136" s="126">
        <f t="shared" si="13"/>
        <v>43012</v>
      </c>
      <c r="B136" s="127">
        <v>613.26</v>
      </c>
      <c r="C136" s="127">
        <v>272.11</v>
      </c>
      <c r="D136" s="128">
        <f t="shared" si="10"/>
        <v>240.96</v>
      </c>
      <c r="E136" s="128">
        <v>0</v>
      </c>
      <c r="F136" s="129">
        <f t="shared" si="11"/>
        <v>100</v>
      </c>
      <c r="G136" s="130">
        <v>0</v>
      </c>
      <c r="H136" s="130">
        <v>1200</v>
      </c>
      <c r="I136" s="129">
        <v>3</v>
      </c>
      <c r="J136" s="430">
        <f t="shared" si="16"/>
        <v>150</v>
      </c>
      <c r="K136" s="431"/>
      <c r="L136" s="130">
        <v>0</v>
      </c>
      <c r="M136" s="128">
        <f t="shared" si="12"/>
        <v>150</v>
      </c>
      <c r="N136" s="202">
        <f t="shared" si="14"/>
        <v>0.37</v>
      </c>
      <c r="P136" s="64">
        <v>1200</v>
      </c>
      <c r="Q136" s="56">
        <v>7</v>
      </c>
      <c r="R136" s="453">
        <f t="shared" si="15"/>
        <v>350</v>
      </c>
      <c r="S136" s="454"/>
      <c r="T136" s="75">
        <v>24</v>
      </c>
      <c r="U136" s="33">
        <v>0</v>
      </c>
      <c r="V136" s="78">
        <v>0</v>
      </c>
    </row>
    <row r="137" spans="1:22" ht="17.5">
      <c r="A137" s="126">
        <f t="shared" si="13"/>
        <v>43013</v>
      </c>
      <c r="B137" s="127">
        <v>613.26</v>
      </c>
      <c r="C137" s="127">
        <v>272.11</v>
      </c>
      <c r="D137" s="128">
        <f t="shared" si="10"/>
        <v>240.96</v>
      </c>
      <c r="E137" s="128">
        <v>0</v>
      </c>
      <c r="F137" s="129">
        <f t="shared" si="11"/>
        <v>100</v>
      </c>
      <c r="G137" s="130">
        <v>0</v>
      </c>
      <c r="H137" s="130">
        <v>1200</v>
      </c>
      <c r="I137" s="129">
        <v>6</v>
      </c>
      <c r="J137" s="430">
        <f t="shared" si="16"/>
        <v>300</v>
      </c>
      <c r="K137" s="431"/>
      <c r="L137" s="130">
        <v>0</v>
      </c>
      <c r="M137" s="128">
        <f t="shared" si="12"/>
        <v>300</v>
      </c>
      <c r="N137" s="202">
        <f t="shared" si="14"/>
        <v>0.73</v>
      </c>
      <c r="P137" s="64">
        <v>1200</v>
      </c>
      <c r="Q137" s="56">
        <v>6</v>
      </c>
      <c r="R137" s="453">
        <f t="shared" si="15"/>
        <v>300</v>
      </c>
      <c r="S137" s="454"/>
      <c r="T137" s="75">
        <v>24</v>
      </c>
      <c r="U137" s="33">
        <v>0.125</v>
      </c>
      <c r="V137" s="78">
        <v>100.5</v>
      </c>
    </row>
    <row r="138" spans="1:22" ht="17.5">
      <c r="A138" s="126">
        <f t="shared" si="13"/>
        <v>43014</v>
      </c>
      <c r="B138" s="127">
        <v>613.26</v>
      </c>
      <c r="C138" s="127">
        <v>272.11</v>
      </c>
      <c r="D138" s="128">
        <f t="shared" si="10"/>
        <v>240.96</v>
      </c>
      <c r="E138" s="128">
        <v>0</v>
      </c>
      <c r="F138" s="129">
        <f t="shared" si="11"/>
        <v>100</v>
      </c>
      <c r="G138" s="130">
        <v>0</v>
      </c>
      <c r="H138" s="130">
        <v>1200</v>
      </c>
      <c r="I138" s="129">
        <v>6</v>
      </c>
      <c r="J138" s="430">
        <f t="shared" si="16"/>
        <v>300</v>
      </c>
      <c r="K138" s="431"/>
      <c r="L138" s="130">
        <v>0</v>
      </c>
      <c r="M138" s="128">
        <f t="shared" si="12"/>
        <v>300</v>
      </c>
      <c r="N138" s="202">
        <f t="shared" si="14"/>
        <v>0.73</v>
      </c>
      <c r="P138" s="64">
        <v>1200</v>
      </c>
      <c r="Q138" s="56">
        <v>5</v>
      </c>
      <c r="R138" s="453">
        <f t="shared" si="15"/>
        <v>250</v>
      </c>
      <c r="S138" s="454"/>
      <c r="T138" s="75">
        <v>24</v>
      </c>
      <c r="U138" s="33">
        <v>0</v>
      </c>
      <c r="V138" s="78">
        <v>0</v>
      </c>
    </row>
    <row r="139" spans="1:22" ht="17.5">
      <c r="A139" s="126">
        <f t="shared" si="13"/>
        <v>43015</v>
      </c>
      <c r="B139" s="127">
        <v>613.26</v>
      </c>
      <c r="C139" s="127">
        <v>272.11</v>
      </c>
      <c r="D139" s="128">
        <f t="shared" si="10"/>
        <v>240.96</v>
      </c>
      <c r="E139" s="128">
        <v>6</v>
      </c>
      <c r="F139" s="129">
        <f t="shared" si="11"/>
        <v>100</v>
      </c>
      <c r="G139" s="130">
        <v>0</v>
      </c>
      <c r="H139" s="130">
        <v>700</v>
      </c>
      <c r="I139" s="129">
        <v>7</v>
      </c>
      <c r="J139" s="430">
        <f t="shared" si="16"/>
        <v>204.16666666666669</v>
      </c>
      <c r="K139" s="431"/>
      <c r="L139" s="130">
        <v>0</v>
      </c>
      <c r="M139" s="128">
        <f t="shared" si="12"/>
        <v>204.16666666666669</v>
      </c>
      <c r="N139" s="202">
        <f t="shared" si="14"/>
        <v>0.5</v>
      </c>
      <c r="P139" s="64">
        <v>1200</v>
      </c>
      <c r="Q139" s="56">
        <v>5</v>
      </c>
      <c r="R139" s="453">
        <f t="shared" si="15"/>
        <v>250</v>
      </c>
      <c r="S139" s="454"/>
      <c r="T139" s="75">
        <v>24</v>
      </c>
      <c r="U139" s="33">
        <v>0.125</v>
      </c>
      <c r="V139" s="78">
        <v>125</v>
      </c>
    </row>
    <row r="140" spans="1:22" ht="17.5">
      <c r="A140" s="126">
        <f t="shared" si="13"/>
        <v>43016</v>
      </c>
      <c r="B140" s="127">
        <v>613.26</v>
      </c>
      <c r="C140" s="127">
        <v>272.11</v>
      </c>
      <c r="D140" s="128">
        <f t="shared" ref="D140:D163" si="17">C140-31.15</f>
        <v>240.96</v>
      </c>
      <c r="E140" s="128">
        <v>0</v>
      </c>
      <c r="F140" s="129">
        <f t="shared" ref="F140:F163" si="18">D140/240.96*100</f>
        <v>100</v>
      </c>
      <c r="G140" s="130">
        <v>0</v>
      </c>
      <c r="H140" s="130">
        <v>1199</v>
      </c>
      <c r="I140" s="129">
        <v>6</v>
      </c>
      <c r="J140" s="430">
        <f t="shared" si="16"/>
        <v>299.75</v>
      </c>
      <c r="K140" s="431"/>
      <c r="L140" s="130">
        <v>0</v>
      </c>
      <c r="M140" s="128">
        <f t="shared" ref="M140:M163" si="19">J140+G140</f>
        <v>299.75</v>
      </c>
      <c r="N140" s="202">
        <f t="shared" si="14"/>
        <v>0.73</v>
      </c>
      <c r="P140" s="64">
        <v>1200</v>
      </c>
      <c r="Q140" s="56">
        <v>5.25</v>
      </c>
      <c r="R140" s="453">
        <f t="shared" si="15"/>
        <v>262.5</v>
      </c>
      <c r="S140" s="454"/>
      <c r="T140" s="75">
        <v>24</v>
      </c>
      <c r="U140" s="33">
        <v>0</v>
      </c>
      <c r="V140" s="78">
        <v>0</v>
      </c>
    </row>
    <row r="141" spans="1:22" ht="17.5">
      <c r="A141" s="126">
        <f t="shared" ref="A141:A163" si="20">+A140+1</f>
        <v>43017</v>
      </c>
      <c r="B141" s="127">
        <v>613.26</v>
      </c>
      <c r="C141" s="127">
        <v>272.11</v>
      </c>
      <c r="D141" s="128">
        <f t="shared" si="17"/>
        <v>240.96</v>
      </c>
      <c r="E141" s="128">
        <v>32</v>
      </c>
      <c r="F141" s="129">
        <f t="shared" si="18"/>
        <v>100</v>
      </c>
      <c r="G141" s="130">
        <v>0</v>
      </c>
      <c r="H141" s="130">
        <v>1200</v>
      </c>
      <c r="I141" s="129">
        <v>4.3</v>
      </c>
      <c r="J141" s="430">
        <f t="shared" si="16"/>
        <v>215</v>
      </c>
      <c r="K141" s="431"/>
      <c r="L141" s="130">
        <v>0</v>
      </c>
      <c r="M141" s="128">
        <f t="shared" si="19"/>
        <v>215</v>
      </c>
      <c r="N141" s="202">
        <f t="shared" ref="N141:N161" si="21">ROUND((C141-C140)+(M141*0.002447),2)</f>
        <v>0.53</v>
      </c>
      <c r="P141" s="64">
        <v>1203</v>
      </c>
      <c r="Q141" s="56">
        <v>6.5</v>
      </c>
      <c r="R141" s="453">
        <f t="shared" si="15"/>
        <v>325.8125</v>
      </c>
      <c r="S141" s="454"/>
      <c r="T141" s="75">
        <v>24</v>
      </c>
      <c r="U141" s="33">
        <v>0.125</v>
      </c>
      <c r="V141" s="78">
        <v>125</v>
      </c>
    </row>
    <row r="142" spans="1:22" ht="17.5">
      <c r="A142" s="126">
        <f t="shared" si="20"/>
        <v>43018</v>
      </c>
      <c r="B142" s="127">
        <v>613.26</v>
      </c>
      <c r="C142" s="127">
        <v>272.11</v>
      </c>
      <c r="D142" s="128">
        <f t="shared" si="17"/>
        <v>240.96</v>
      </c>
      <c r="E142" s="128">
        <v>0</v>
      </c>
      <c r="F142" s="129">
        <f t="shared" si="18"/>
        <v>100</v>
      </c>
      <c r="G142" s="130">
        <v>0</v>
      </c>
      <c r="H142" s="130">
        <v>1200</v>
      </c>
      <c r="I142" s="129">
        <v>3</v>
      </c>
      <c r="J142" s="430">
        <f t="shared" si="16"/>
        <v>150</v>
      </c>
      <c r="K142" s="431"/>
      <c r="L142" s="130">
        <v>0</v>
      </c>
      <c r="M142" s="128">
        <f t="shared" si="19"/>
        <v>150</v>
      </c>
      <c r="N142" s="202">
        <f t="shared" si="21"/>
        <v>0.37</v>
      </c>
      <c r="P142" s="64">
        <v>1201</v>
      </c>
      <c r="Q142" s="56">
        <v>6.5</v>
      </c>
      <c r="R142" s="453">
        <f t="shared" si="15"/>
        <v>325.27083333333331</v>
      </c>
      <c r="S142" s="454"/>
      <c r="T142" s="75">
        <v>24</v>
      </c>
      <c r="U142" s="33">
        <v>0.125</v>
      </c>
      <c r="V142" s="78">
        <v>126.375</v>
      </c>
    </row>
    <row r="143" spans="1:22" ht="17.5">
      <c r="A143" s="126">
        <f t="shared" si="20"/>
        <v>43019</v>
      </c>
      <c r="B143" s="127">
        <v>613.26</v>
      </c>
      <c r="C143" s="127">
        <v>272.11</v>
      </c>
      <c r="D143" s="128">
        <f t="shared" si="17"/>
        <v>240.96</v>
      </c>
      <c r="E143" s="128">
        <v>5</v>
      </c>
      <c r="F143" s="129">
        <f t="shared" si="18"/>
        <v>100</v>
      </c>
      <c r="G143" s="130">
        <v>0</v>
      </c>
      <c r="H143" s="130">
        <v>1200</v>
      </c>
      <c r="I143" s="129">
        <v>3</v>
      </c>
      <c r="J143" s="430">
        <f t="shared" si="16"/>
        <v>150</v>
      </c>
      <c r="K143" s="431"/>
      <c r="L143" s="130">
        <v>0</v>
      </c>
      <c r="M143" s="128">
        <f t="shared" si="19"/>
        <v>150</v>
      </c>
      <c r="N143" s="202">
        <f t="shared" si="21"/>
        <v>0.37</v>
      </c>
      <c r="P143" s="64">
        <v>1201</v>
      </c>
      <c r="Q143" s="56">
        <v>6.5</v>
      </c>
      <c r="R143" s="453">
        <f t="shared" si="15"/>
        <v>325.27083333333331</v>
      </c>
      <c r="S143" s="454"/>
      <c r="T143" s="75">
        <v>24</v>
      </c>
      <c r="U143" s="33">
        <v>0.16666666666666666</v>
      </c>
      <c r="V143" s="78">
        <v>166.66666666666666</v>
      </c>
    </row>
    <row r="144" spans="1:22" ht="17.5">
      <c r="A144" s="126">
        <f t="shared" si="20"/>
        <v>43020</v>
      </c>
      <c r="B144" s="127">
        <v>613.26</v>
      </c>
      <c r="C144" s="127">
        <v>272.11</v>
      </c>
      <c r="D144" s="128">
        <f t="shared" si="17"/>
        <v>240.96</v>
      </c>
      <c r="E144" s="128">
        <v>27</v>
      </c>
      <c r="F144" s="129">
        <f t="shared" si="18"/>
        <v>100</v>
      </c>
      <c r="G144" s="130">
        <v>0</v>
      </c>
      <c r="H144" s="130">
        <v>1200</v>
      </c>
      <c r="I144" s="129">
        <v>4</v>
      </c>
      <c r="J144" s="430">
        <f t="shared" si="16"/>
        <v>200</v>
      </c>
      <c r="K144" s="431"/>
      <c r="L144" s="130">
        <v>0</v>
      </c>
      <c r="M144" s="128">
        <f t="shared" si="19"/>
        <v>200</v>
      </c>
      <c r="N144" s="202">
        <f t="shared" si="21"/>
        <v>0.49</v>
      </c>
      <c r="P144" s="64">
        <v>1200</v>
      </c>
      <c r="Q144" s="56">
        <v>6</v>
      </c>
      <c r="R144" s="453">
        <f t="shared" si="15"/>
        <v>300</v>
      </c>
      <c r="S144" s="454"/>
      <c r="T144" s="75">
        <v>24</v>
      </c>
      <c r="U144" s="33">
        <v>0.125</v>
      </c>
      <c r="V144" s="78">
        <v>125</v>
      </c>
    </row>
    <row r="145" spans="1:22" ht="17.5">
      <c r="A145" s="126">
        <f t="shared" si="20"/>
        <v>43021</v>
      </c>
      <c r="B145" s="127">
        <v>613.26</v>
      </c>
      <c r="C145" s="127">
        <v>272.11</v>
      </c>
      <c r="D145" s="128">
        <f t="shared" si="17"/>
        <v>240.96</v>
      </c>
      <c r="E145" s="128">
        <v>0</v>
      </c>
      <c r="F145" s="129">
        <f t="shared" si="18"/>
        <v>100</v>
      </c>
      <c r="G145" s="130">
        <v>0</v>
      </c>
      <c r="H145" s="130">
        <v>1200</v>
      </c>
      <c r="I145" s="129">
        <v>4</v>
      </c>
      <c r="J145" s="430">
        <f t="shared" si="16"/>
        <v>200</v>
      </c>
      <c r="K145" s="431"/>
      <c r="L145" s="130">
        <v>0</v>
      </c>
      <c r="M145" s="128">
        <f t="shared" si="19"/>
        <v>200</v>
      </c>
      <c r="N145" s="202">
        <f t="shared" si="21"/>
        <v>0.49</v>
      </c>
      <c r="P145" s="64">
        <v>1200</v>
      </c>
      <c r="Q145" s="56">
        <v>6</v>
      </c>
      <c r="R145" s="453">
        <f t="shared" si="15"/>
        <v>300</v>
      </c>
      <c r="S145" s="454"/>
      <c r="T145" s="75">
        <v>24</v>
      </c>
      <c r="U145" s="33">
        <v>0.16666666666666666</v>
      </c>
      <c r="V145" s="78">
        <v>166.66666666666666</v>
      </c>
    </row>
    <row r="146" spans="1:22" ht="17.5">
      <c r="A146" s="126">
        <f t="shared" si="20"/>
        <v>43022</v>
      </c>
      <c r="B146" s="127">
        <v>613.26</v>
      </c>
      <c r="C146" s="127">
        <v>272.11</v>
      </c>
      <c r="D146" s="128">
        <f t="shared" si="17"/>
        <v>240.96</v>
      </c>
      <c r="E146" s="128">
        <v>8</v>
      </c>
      <c r="F146" s="129">
        <f t="shared" si="18"/>
        <v>100</v>
      </c>
      <c r="G146" s="130">
        <v>0</v>
      </c>
      <c r="H146" s="130">
        <v>1199</v>
      </c>
      <c r="I146" s="129">
        <v>3</v>
      </c>
      <c r="J146" s="430">
        <f t="shared" si="16"/>
        <v>149.875</v>
      </c>
      <c r="K146" s="431"/>
      <c r="L146" s="130">
        <v>0</v>
      </c>
      <c r="M146" s="128">
        <f t="shared" si="19"/>
        <v>149.875</v>
      </c>
      <c r="N146" s="202">
        <f t="shared" si="21"/>
        <v>0.37</v>
      </c>
      <c r="P146" s="64">
        <v>1200</v>
      </c>
      <c r="Q146" s="56">
        <v>6</v>
      </c>
      <c r="R146" s="453">
        <f t="shared" si="15"/>
        <v>300</v>
      </c>
      <c r="S146" s="454"/>
      <c r="T146" s="75">
        <v>24</v>
      </c>
      <c r="U146" s="33">
        <v>0.16666666666666666</v>
      </c>
      <c r="V146" s="78">
        <v>166.66666666666666</v>
      </c>
    </row>
    <row r="147" spans="1:22" ht="17.5">
      <c r="A147" s="126">
        <f t="shared" si="20"/>
        <v>43023</v>
      </c>
      <c r="B147" s="127">
        <v>613.26</v>
      </c>
      <c r="C147" s="127">
        <v>272.11</v>
      </c>
      <c r="D147" s="128">
        <f t="shared" si="17"/>
        <v>240.96</v>
      </c>
      <c r="E147" s="128">
        <v>0</v>
      </c>
      <c r="F147" s="129">
        <f t="shared" si="18"/>
        <v>100</v>
      </c>
      <c r="G147" s="130">
        <v>0</v>
      </c>
      <c r="H147" s="130">
        <v>1199</v>
      </c>
      <c r="I147" s="129">
        <v>3</v>
      </c>
      <c r="J147" s="430">
        <f t="shared" si="16"/>
        <v>149.875</v>
      </c>
      <c r="K147" s="431"/>
      <c r="L147" s="130">
        <v>0</v>
      </c>
      <c r="M147" s="128">
        <f t="shared" si="19"/>
        <v>149.875</v>
      </c>
      <c r="N147" s="202">
        <f t="shared" si="21"/>
        <v>0.37</v>
      </c>
      <c r="P147" s="64">
        <v>1201</v>
      </c>
      <c r="Q147" s="56">
        <v>6.5</v>
      </c>
      <c r="R147" s="453">
        <f t="shared" si="15"/>
        <v>325.27083333333331</v>
      </c>
      <c r="S147" s="454"/>
      <c r="T147" s="75">
        <v>24</v>
      </c>
      <c r="U147" s="33">
        <v>0.16666666666666666</v>
      </c>
      <c r="V147" s="78">
        <v>166.66666666666666</v>
      </c>
    </row>
    <row r="148" spans="1:22" ht="17.5">
      <c r="A148" s="126">
        <f t="shared" si="20"/>
        <v>43024</v>
      </c>
      <c r="B148" s="127">
        <v>613.26</v>
      </c>
      <c r="C148" s="127">
        <v>272.11</v>
      </c>
      <c r="D148" s="128">
        <f t="shared" si="17"/>
        <v>240.96</v>
      </c>
      <c r="E148" s="128">
        <v>35</v>
      </c>
      <c r="F148" s="129">
        <f t="shared" si="18"/>
        <v>100</v>
      </c>
      <c r="G148" s="130">
        <v>0</v>
      </c>
      <c r="H148" s="130">
        <v>1200</v>
      </c>
      <c r="I148" s="129">
        <v>3</v>
      </c>
      <c r="J148" s="430">
        <f t="shared" si="16"/>
        <v>150</v>
      </c>
      <c r="K148" s="431"/>
      <c r="L148" s="130">
        <v>0</v>
      </c>
      <c r="M148" s="128">
        <f t="shared" si="19"/>
        <v>150</v>
      </c>
      <c r="N148" s="202">
        <f t="shared" si="21"/>
        <v>0.37</v>
      </c>
      <c r="P148" s="64">
        <v>1203</v>
      </c>
      <c r="Q148" s="56">
        <v>6.5</v>
      </c>
      <c r="R148" s="453">
        <f t="shared" si="15"/>
        <v>325.8125</v>
      </c>
      <c r="S148" s="454"/>
      <c r="T148" s="75">
        <v>24</v>
      </c>
      <c r="U148" s="33">
        <v>0.1875</v>
      </c>
      <c r="V148" s="78">
        <v>225</v>
      </c>
    </row>
    <row r="149" spans="1:22" ht="17.5">
      <c r="A149" s="126">
        <f t="shared" si="20"/>
        <v>43025</v>
      </c>
      <c r="B149" s="127">
        <v>613.26</v>
      </c>
      <c r="C149" s="127">
        <v>272.11</v>
      </c>
      <c r="D149" s="128">
        <f t="shared" si="17"/>
        <v>240.96</v>
      </c>
      <c r="E149" s="128">
        <v>0</v>
      </c>
      <c r="F149" s="129">
        <f t="shared" si="18"/>
        <v>100</v>
      </c>
      <c r="G149" s="130">
        <v>0</v>
      </c>
      <c r="H149" s="130">
        <v>1200</v>
      </c>
      <c r="I149" s="129">
        <v>3</v>
      </c>
      <c r="J149" s="430">
        <f t="shared" si="16"/>
        <v>150</v>
      </c>
      <c r="K149" s="431"/>
      <c r="L149" s="130">
        <v>0</v>
      </c>
      <c r="M149" s="128">
        <f t="shared" si="19"/>
        <v>150</v>
      </c>
      <c r="N149" s="202">
        <f t="shared" si="21"/>
        <v>0.37</v>
      </c>
      <c r="P149" s="64">
        <v>1200</v>
      </c>
      <c r="Q149" s="56">
        <v>6.25</v>
      </c>
      <c r="R149" s="453">
        <f t="shared" si="15"/>
        <v>312.5</v>
      </c>
      <c r="S149" s="454"/>
      <c r="T149" s="75">
        <v>24</v>
      </c>
      <c r="U149" s="33">
        <v>0.20833333333333334</v>
      </c>
      <c r="V149" s="78">
        <v>250</v>
      </c>
    </row>
    <row r="150" spans="1:22" ht="17.5">
      <c r="A150" s="126">
        <f t="shared" si="20"/>
        <v>43026</v>
      </c>
      <c r="B150" s="127">
        <v>613.26</v>
      </c>
      <c r="C150" s="127">
        <v>272.11</v>
      </c>
      <c r="D150" s="128">
        <f t="shared" si="17"/>
        <v>240.96</v>
      </c>
      <c r="E150" s="128">
        <v>0</v>
      </c>
      <c r="F150" s="129">
        <f t="shared" si="18"/>
        <v>100</v>
      </c>
      <c r="G150" s="130">
        <v>0</v>
      </c>
      <c r="H150" s="130">
        <v>1200</v>
      </c>
      <c r="I150" s="129">
        <v>3</v>
      </c>
      <c r="J150" s="430">
        <f t="shared" si="16"/>
        <v>150</v>
      </c>
      <c r="K150" s="431"/>
      <c r="L150" s="130">
        <v>0</v>
      </c>
      <c r="M150" s="128">
        <f t="shared" si="19"/>
        <v>150</v>
      </c>
      <c r="N150" s="202">
        <f t="shared" si="21"/>
        <v>0.37</v>
      </c>
      <c r="P150" s="64">
        <v>1203</v>
      </c>
      <c r="Q150" s="56">
        <v>6.25</v>
      </c>
      <c r="R150" s="453">
        <f t="shared" si="15"/>
        <v>313.28125</v>
      </c>
      <c r="S150" s="454"/>
      <c r="T150" s="75">
        <v>24</v>
      </c>
      <c r="U150" s="33">
        <v>0.1875</v>
      </c>
      <c r="V150" s="78">
        <v>243.75</v>
      </c>
    </row>
    <row r="151" spans="1:22" ht="17.5">
      <c r="A151" s="126">
        <f t="shared" si="20"/>
        <v>43027</v>
      </c>
      <c r="B151" s="127">
        <v>613.26</v>
      </c>
      <c r="C151" s="127">
        <v>272.11</v>
      </c>
      <c r="D151" s="128">
        <f t="shared" si="17"/>
        <v>240.96</v>
      </c>
      <c r="E151" s="128">
        <v>0</v>
      </c>
      <c r="F151" s="129">
        <f t="shared" si="18"/>
        <v>100</v>
      </c>
      <c r="G151" s="130">
        <v>0</v>
      </c>
      <c r="H151" s="130">
        <v>1200</v>
      </c>
      <c r="I151" s="129">
        <v>3</v>
      </c>
      <c r="J151" s="430">
        <f t="shared" si="16"/>
        <v>150</v>
      </c>
      <c r="K151" s="431"/>
      <c r="L151" s="130">
        <v>0</v>
      </c>
      <c r="M151" s="128">
        <f t="shared" si="19"/>
        <v>150</v>
      </c>
      <c r="N151" s="202">
        <f t="shared" si="21"/>
        <v>0.37</v>
      </c>
      <c r="P151" s="64">
        <v>1200</v>
      </c>
      <c r="Q151" s="56">
        <v>6</v>
      </c>
      <c r="R151" s="453">
        <f t="shared" si="15"/>
        <v>300</v>
      </c>
      <c r="S151" s="454"/>
      <c r="T151" s="75">
        <v>24</v>
      </c>
      <c r="U151" s="33">
        <v>0.1875</v>
      </c>
      <c r="V151" s="78">
        <v>225</v>
      </c>
    </row>
    <row r="152" spans="1:22" ht="17.5">
      <c r="A152" s="126">
        <f t="shared" si="20"/>
        <v>43028</v>
      </c>
      <c r="B152" s="127">
        <v>613.26</v>
      </c>
      <c r="C152" s="127">
        <v>272.11</v>
      </c>
      <c r="D152" s="128">
        <f t="shared" si="17"/>
        <v>240.96</v>
      </c>
      <c r="E152" s="128">
        <v>0</v>
      </c>
      <c r="F152" s="129">
        <f t="shared" si="18"/>
        <v>100</v>
      </c>
      <c r="G152" s="130">
        <v>0</v>
      </c>
      <c r="H152" s="130">
        <v>1200</v>
      </c>
      <c r="I152" s="129">
        <v>3</v>
      </c>
      <c r="J152" s="430">
        <f t="shared" si="16"/>
        <v>150</v>
      </c>
      <c r="K152" s="431"/>
      <c r="L152" s="130">
        <v>0</v>
      </c>
      <c r="M152" s="128">
        <f t="shared" si="19"/>
        <v>150</v>
      </c>
      <c r="N152" s="202">
        <f t="shared" si="21"/>
        <v>0.37</v>
      </c>
      <c r="P152" s="64">
        <v>1200</v>
      </c>
      <c r="Q152" s="56">
        <v>6</v>
      </c>
      <c r="R152" s="453">
        <f t="shared" si="15"/>
        <v>300</v>
      </c>
      <c r="S152" s="454"/>
      <c r="T152" s="75">
        <v>24</v>
      </c>
      <c r="U152" s="33">
        <v>0.16666666666666666</v>
      </c>
      <c r="V152" s="78">
        <v>200</v>
      </c>
    </row>
    <row r="153" spans="1:22" ht="17.5">
      <c r="A153" s="126">
        <f t="shared" si="20"/>
        <v>43029</v>
      </c>
      <c r="B153" s="127">
        <v>613.26</v>
      </c>
      <c r="C153" s="127">
        <v>272.11</v>
      </c>
      <c r="D153" s="128">
        <f t="shared" si="17"/>
        <v>240.96</v>
      </c>
      <c r="E153" s="128">
        <v>0</v>
      </c>
      <c r="F153" s="129">
        <f t="shared" si="18"/>
        <v>100</v>
      </c>
      <c r="G153" s="130">
        <v>0</v>
      </c>
      <c r="H153" s="130">
        <v>1200</v>
      </c>
      <c r="I153" s="129">
        <v>4</v>
      </c>
      <c r="J153" s="430">
        <f t="shared" si="16"/>
        <v>200</v>
      </c>
      <c r="K153" s="431"/>
      <c r="L153" s="130">
        <v>0</v>
      </c>
      <c r="M153" s="128">
        <f t="shared" si="19"/>
        <v>200</v>
      </c>
      <c r="N153" s="202">
        <f t="shared" si="21"/>
        <v>0.49</v>
      </c>
      <c r="P153" s="64">
        <v>1200</v>
      </c>
      <c r="Q153" s="56">
        <v>6</v>
      </c>
      <c r="R153" s="453">
        <f t="shared" si="15"/>
        <v>300</v>
      </c>
      <c r="S153" s="454"/>
      <c r="T153" s="75">
        <v>24</v>
      </c>
      <c r="U153" s="33">
        <v>0.1875</v>
      </c>
      <c r="V153" s="78">
        <v>225</v>
      </c>
    </row>
    <row r="154" spans="1:22" ht="17.5">
      <c r="A154" s="126">
        <f t="shared" si="20"/>
        <v>43030</v>
      </c>
      <c r="B154" s="127">
        <v>613.26</v>
      </c>
      <c r="C154" s="127">
        <v>272.11</v>
      </c>
      <c r="D154" s="128">
        <f t="shared" si="17"/>
        <v>240.96</v>
      </c>
      <c r="E154" s="128">
        <v>0</v>
      </c>
      <c r="F154" s="129">
        <f t="shared" si="18"/>
        <v>100</v>
      </c>
      <c r="G154" s="130">
        <v>0</v>
      </c>
      <c r="H154" s="130">
        <v>1200</v>
      </c>
      <c r="I154" s="129">
        <v>4</v>
      </c>
      <c r="J154" s="430">
        <f t="shared" si="16"/>
        <v>200</v>
      </c>
      <c r="K154" s="431"/>
      <c r="L154" s="130">
        <v>0</v>
      </c>
      <c r="M154" s="128">
        <f t="shared" si="19"/>
        <v>200</v>
      </c>
      <c r="N154" s="202">
        <f t="shared" si="21"/>
        <v>0.49</v>
      </c>
      <c r="O154" s="78"/>
      <c r="P154" s="64">
        <v>1200</v>
      </c>
      <c r="Q154" s="56">
        <v>6</v>
      </c>
      <c r="R154" s="453">
        <f t="shared" si="15"/>
        <v>300</v>
      </c>
      <c r="S154" s="454"/>
      <c r="T154" s="75">
        <v>24</v>
      </c>
      <c r="U154" s="33">
        <v>0.20833333333333334</v>
      </c>
      <c r="V154" s="78">
        <v>250</v>
      </c>
    </row>
    <row r="155" spans="1:22" ht="17.5">
      <c r="A155" s="126">
        <f t="shared" si="20"/>
        <v>43031</v>
      </c>
      <c r="B155" s="127">
        <v>613.26</v>
      </c>
      <c r="C155" s="127">
        <v>272.11</v>
      </c>
      <c r="D155" s="128">
        <f t="shared" si="17"/>
        <v>240.96</v>
      </c>
      <c r="E155" s="128">
        <v>0</v>
      </c>
      <c r="F155" s="129">
        <f t="shared" si="18"/>
        <v>100</v>
      </c>
      <c r="G155" s="130">
        <v>0</v>
      </c>
      <c r="H155" s="130">
        <v>1200</v>
      </c>
      <c r="I155" s="129">
        <v>3</v>
      </c>
      <c r="J155" s="430">
        <f t="shared" si="16"/>
        <v>150</v>
      </c>
      <c r="K155" s="431"/>
      <c r="L155" s="130">
        <v>0</v>
      </c>
      <c r="M155" s="128">
        <f t="shared" si="19"/>
        <v>150</v>
      </c>
      <c r="N155" s="202">
        <f t="shared" si="21"/>
        <v>0.37</v>
      </c>
      <c r="P155" s="64">
        <v>1200</v>
      </c>
      <c r="Q155" s="56">
        <v>6</v>
      </c>
      <c r="R155" s="453">
        <f t="shared" si="15"/>
        <v>300</v>
      </c>
      <c r="S155" s="454"/>
      <c r="T155" s="75">
        <v>24</v>
      </c>
      <c r="U155" s="33">
        <v>0.20833333333333334</v>
      </c>
      <c r="V155" s="78">
        <v>250</v>
      </c>
    </row>
    <row r="156" spans="1:22" ht="17.5">
      <c r="A156" s="126">
        <f t="shared" si="20"/>
        <v>43032</v>
      </c>
      <c r="B156" s="127">
        <v>613.26</v>
      </c>
      <c r="C156" s="127">
        <v>272.11</v>
      </c>
      <c r="D156" s="128">
        <f t="shared" si="17"/>
        <v>240.96</v>
      </c>
      <c r="E156" s="128">
        <v>0</v>
      </c>
      <c r="F156" s="129">
        <f t="shared" si="18"/>
        <v>100</v>
      </c>
      <c r="G156" s="130">
        <v>0</v>
      </c>
      <c r="H156" s="130">
        <v>1200</v>
      </c>
      <c r="I156" s="129">
        <v>5.3</v>
      </c>
      <c r="J156" s="430">
        <f t="shared" si="16"/>
        <v>265</v>
      </c>
      <c r="K156" s="431"/>
      <c r="L156" s="130">
        <v>0</v>
      </c>
      <c r="M156" s="128">
        <f t="shared" si="19"/>
        <v>265</v>
      </c>
      <c r="N156" s="202">
        <f t="shared" si="21"/>
        <v>0.65</v>
      </c>
      <c r="O156" s="78"/>
      <c r="P156" s="64">
        <v>1200</v>
      </c>
      <c r="Q156" s="56">
        <v>6</v>
      </c>
      <c r="R156" s="453">
        <f t="shared" si="15"/>
        <v>300</v>
      </c>
      <c r="S156" s="454"/>
      <c r="T156" s="75">
        <v>24</v>
      </c>
      <c r="U156" s="33">
        <v>0.20833333333333334</v>
      </c>
      <c r="V156" s="78">
        <v>250</v>
      </c>
    </row>
    <row r="157" spans="1:22" ht="17.5">
      <c r="A157" s="126">
        <f t="shared" si="20"/>
        <v>43033</v>
      </c>
      <c r="B157" s="127">
        <v>613.26</v>
      </c>
      <c r="C157" s="127">
        <v>272.11</v>
      </c>
      <c r="D157" s="128">
        <f t="shared" si="17"/>
        <v>240.96</v>
      </c>
      <c r="E157" s="128">
        <v>0</v>
      </c>
      <c r="F157" s="129">
        <f t="shared" si="18"/>
        <v>100</v>
      </c>
      <c r="G157" s="130">
        <v>0</v>
      </c>
      <c r="H157" s="130">
        <v>1200</v>
      </c>
      <c r="I157" s="129">
        <v>4.3</v>
      </c>
      <c r="J157" s="430">
        <f t="shared" si="16"/>
        <v>215</v>
      </c>
      <c r="K157" s="431"/>
      <c r="L157" s="130">
        <v>0</v>
      </c>
      <c r="M157" s="128">
        <f t="shared" si="19"/>
        <v>215</v>
      </c>
      <c r="N157" s="202">
        <f t="shared" si="21"/>
        <v>0.53</v>
      </c>
      <c r="P157" s="64">
        <v>1203</v>
      </c>
      <c r="Q157" s="56">
        <v>6</v>
      </c>
      <c r="R157" s="453">
        <f t="shared" si="15"/>
        <v>300.75</v>
      </c>
      <c r="S157" s="454"/>
      <c r="T157" s="75">
        <v>24</v>
      </c>
      <c r="U157" s="33">
        <v>0.20833333333333334</v>
      </c>
      <c r="V157" s="78">
        <v>250</v>
      </c>
    </row>
    <row r="158" spans="1:22" ht="17.5">
      <c r="A158" s="126">
        <f t="shared" si="20"/>
        <v>43034</v>
      </c>
      <c r="B158" s="127">
        <v>613.26</v>
      </c>
      <c r="C158" s="127">
        <v>272.11</v>
      </c>
      <c r="D158" s="128">
        <f t="shared" si="17"/>
        <v>240.96</v>
      </c>
      <c r="E158" s="128">
        <v>0</v>
      </c>
      <c r="F158" s="129">
        <f t="shared" si="18"/>
        <v>100</v>
      </c>
      <c r="G158" s="130">
        <v>0</v>
      </c>
      <c r="H158" s="130">
        <v>1200</v>
      </c>
      <c r="I158" s="129">
        <v>4</v>
      </c>
      <c r="J158" s="430">
        <f t="shared" si="16"/>
        <v>200</v>
      </c>
      <c r="K158" s="431"/>
      <c r="L158" s="130">
        <v>0</v>
      </c>
      <c r="M158" s="128">
        <f t="shared" si="19"/>
        <v>200</v>
      </c>
      <c r="N158" s="202">
        <f t="shared" si="21"/>
        <v>0.49</v>
      </c>
      <c r="P158" s="64">
        <v>1201</v>
      </c>
      <c r="Q158" s="56">
        <v>6</v>
      </c>
      <c r="R158" s="453">
        <f t="shared" si="15"/>
        <v>300.25</v>
      </c>
      <c r="S158" s="454"/>
      <c r="T158" s="75">
        <v>24</v>
      </c>
      <c r="U158" s="33">
        <v>0.20833333333333334</v>
      </c>
      <c r="V158" s="78">
        <v>250</v>
      </c>
    </row>
    <row r="159" spans="1:22" ht="17.5">
      <c r="A159" s="126">
        <f t="shared" si="20"/>
        <v>43035</v>
      </c>
      <c r="B159" s="127">
        <v>613.26</v>
      </c>
      <c r="C159" s="127">
        <v>272.11</v>
      </c>
      <c r="D159" s="128">
        <f t="shared" si="17"/>
        <v>240.96</v>
      </c>
      <c r="E159" s="128">
        <v>0</v>
      </c>
      <c r="F159" s="129">
        <f t="shared" si="18"/>
        <v>100</v>
      </c>
      <c r="G159" s="130">
        <v>0</v>
      </c>
      <c r="H159" s="130">
        <v>1200</v>
      </c>
      <c r="I159" s="129">
        <v>4.3</v>
      </c>
      <c r="J159" s="430">
        <f t="shared" si="16"/>
        <v>215</v>
      </c>
      <c r="K159" s="431"/>
      <c r="L159" s="130">
        <v>0</v>
      </c>
      <c r="M159" s="128">
        <f t="shared" si="19"/>
        <v>215</v>
      </c>
      <c r="N159" s="202">
        <v>0</v>
      </c>
      <c r="P159" s="64">
        <v>1203</v>
      </c>
      <c r="Q159" s="56">
        <v>3</v>
      </c>
      <c r="R159" s="453">
        <f t="shared" si="15"/>
        <v>150.375</v>
      </c>
      <c r="S159" s="454"/>
      <c r="T159" s="75">
        <v>24</v>
      </c>
      <c r="U159" s="33">
        <v>0.20833333333333334</v>
      </c>
      <c r="V159" s="78">
        <v>250</v>
      </c>
    </row>
    <row r="160" spans="1:22" ht="17.5">
      <c r="A160" s="126">
        <f t="shared" si="20"/>
        <v>43036</v>
      </c>
      <c r="B160" s="127">
        <v>613.26</v>
      </c>
      <c r="C160" s="127">
        <v>272.11</v>
      </c>
      <c r="D160" s="128">
        <f t="shared" si="17"/>
        <v>240.96</v>
      </c>
      <c r="E160" s="128">
        <v>0</v>
      </c>
      <c r="F160" s="129">
        <f t="shared" si="18"/>
        <v>100</v>
      </c>
      <c r="G160" s="130">
        <v>0</v>
      </c>
      <c r="H160" s="130">
        <v>1200</v>
      </c>
      <c r="I160" s="129">
        <v>4</v>
      </c>
      <c r="J160" s="430">
        <f t="shared" si="16"/>
        <v>200</v>
      </c>
      <c r="K160" s="431"/>
      <c r="L160" s="130">
        <v>0</v>
      </c>
      <c r="M160" s="128">
        <f t="shared" si="19"/>
        <v>200</v>
      </c>
      <c r="N160" s="202">
        <f t="shared" si="21"/>
        <v>0.49</v>
      </c>
      <c r="P160" s="64">
        <v>1200</v>
      </c>
      <c r="Q160" s="56">
        <v>3</v>
      </c>
      <c r="R160" s="453">
        <f t="shared" si="15"/>
        <v>150</v>
      </c>
      <c r="S160" s="454"/>
      <c r="T160" s="75">
        <v>24</v>
      </c>
      <c r="U160" s="33">
        <v>0.20833333333333334</v>
      </c>
      <c r="V160" s="78">
        <v>250</v>
      </c>
    </row>
    <row r="161" spans="1:22" ht="17.5">
      <c r="A161" s="126">
        <f t="shared" si="20"/>
        <v>43037</v>
      </c>
      <c r="B161" s="127">
        <v>613.26</v>
      </c>
      <c r="C161" s="127">
        <v>272.11</v>
      </c>
      <c r="D161" s="128">
        <f t="shared" si="17"/>
        <v>240.96</v>
      </c>
      <c r="E161" s="128">
        <v>0</v>
      </c>
      <c r="F161" s="129">
        <f t="shared" si="18"/>
        <v>100</v>
      </c>
      <c r="G161" s="130">
        <v>0</v>
      </c>
      <c r="H161" s="130">
        <v>1200</v>
      </c>
      <c r="I161" s="129">
        <v>6</v>
      </c>
      <c r="J161" s="430">
        <f t="shared" si="16"/>
        <v>300</v>
      </c>
      <c r="K161" s="431"/>
      <c r="L161" s="130">
        <v>0</v>
      </c>
      <c r="M161" s="128">
        <f t="shared" si="19"/>
        <v>300</v>
      </c>
      <c r="N161" s="202">
        <f t="shared" si="21"/>
        <v>0.73</v>
      </c>
      <c r="P161" s="64">
        <v>1200</v>
      </c>
      <c r="Q161" s="56">
        <v>5.75</v>
      </c>
      <c r="R161" s="453">
        <f t="shared" ref="R161:R163" si="22">P161*Q161/24</f>
        <v>287.5</v>
      </c>
      <c r="S161" s="454"/>
      <c r="T161" s="75">
        <v>24</v>
      </c>
      <c r="U161" s="33">
        <v>0.20833333333333334</v>
      </c>
      <c r="V161" s="78">
        <v>250</v>
      </c>
    </row>
    <row r="162" spans="1:22" ht="17.5">
      <c r="A162" s="126">
        <f t="shared" si="20"/>
        <v>43038</v>
      </c>
      <c r="B162" s="127">
        <v>613.26</v>
      </c>
      <c r="C162" s="127">
        <v>272.11</v>
      </c>
      <c r="D162" s="128">
        <f t="shared" si="17"/>
        <v>240.96</v>
      </c>
      <c r="E162" s="128">
        <v>0</v>
      </c>
      <c r="F162" s="129">
        <f t="shared" si="18"/>
        <v>100</v>
      </c>
      <c r="G162" s="130">
        <v>0</v>
      </c>
      <c r="H162" s="130">
        <v>1200</v>
      </c>
      <c r="I162" s="129">
        <v>7</v>
      </c>
      <c r="J162" s="430">
        <f t="shared" si="16"/>
        <v>350</v>
      </c>
      <c r="K162" s="431"/>
      <c r="L162" s="130">
        <v>0</v>
      </c>
      <c r="M162" s="128">
        <f t="shared" si="19"/>
        <v>350</v>
      </c>
      <c r="N162" s="202">
        <v>0</v>
      </c>
      <c r="P162" s="64">
        <v>1200</v>
      </c>
      <c r="Q162" s="56">
        <v>5.75</v>
      </c>
      <c r="R162" s="453">
        <f t="shared" si="22"/>
        <v>287.5</v>
      </c>
      <c r="S162" s="454"/>
      <c r="T162" s="75">
        <v>24</v>
      </c>
      <c r="U162" s="33">
        <v>0.20833333333333334</v>
      </c>
      <c r="V162" s="78">
        <v>250</v>
      </c>
    </row>
    <row r="163" spans="1:22" ht="17.5">
      <c r="A163" s="126">
        <f t="shared" si="20"/>
        <v>43039</v>
      </c>
      <c r="B163" s="127">
        <v>613.23</v>
      </c>
      <c r="C163" s="127">
        <v>271.44</v>
      </c>
      <c r="D163" s="128">
        <f t="shared" si="17"/>
        <v>240.29</v>
      </c>
      <c r="E163" s="128">
        <v>0</v>
      </c>
      <c r="F163" s="129">
        <f t="shared" si="18"/>
        <v>99.721945551128812</v>
      </c>
      <c r="G163" s="130">
        <v>0</v>
      </c>
      <c r="H163" s="130">
        <v>1200</v>
      </c>
      <c r="I163" s="129">
        <v>7</v>
      </c>
      <c r="J163" s="430">
        <f t="shared" si="16"/>
        <v>350</v>
      </c>
      <c r="K163" s="431"/>
      <c r="L163" s="130">
        <v>0</v>
      </c>
      <c r="M163" s="128">
        <f t="shared" si="19"/>
        <v>350</v>
      </c>
      <c r="N163" s="202">
        <v>0</v>
      </c>
      <c r="P163" s="64">
        <v>1200</v>
      </c>
      <c r="Q163" s="56">
        <v>5.75</v>
      </c>
      <c r="R163" s="453">
        <f t="shared" si="22"/>
        <v>287.5</v>
      </c>
      <c r="S163" s="454"/>
      <c r="T163" s="75">
        <v>24</v>
      </c>
      <c r="U163" s="33">
        <v>0.20833333333333334</v>
      </c>
      <c r="V163" s="78">
        <v>250</v>
      </c>
    </row>
    <row r="164" spans="1:22" ht="26.2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9">
        <f>SUM(M11:M163)</f>
        <v>80065.600000000006</v>
      </c>
      <c r="N164" s="199">
        <f>SUM(N11:N163)</f>
        <v>352.4800000000003</v>
      </c>
    </row>
    <row r="165" spans="1:22" ht="22.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38">
        <f>C163-C11</f>
        <v>175.32999999999998</v>
      </c>
      <c r="K165" s="439"/>
      <c r="L165" s="440"/>
      <c r="M165" s="199">
        <f>M164*0.002447</f>
        <v>195.92052320000002</v>
      </c>
      <c r="N165" s="199">
        <f>J165+M165</f>
        <v>371.25052319999998</v>
      </c>
    </row>
    <row r="166" spans="1:22" ht="114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</row>
    <row r="167" spans="1:22" ht="26.25" customHeight="1">
      <c r="A167" s="362" t="s">
        <v>84</v>
      </c>
      <c r="B167" s="363"/>
      <c r="C167" s="181">
        <f>SUM(E11:E40)</f>
        <v>668</v>
      </c>
      <c r="D167" s="181">
        <f>SUM(E41:E71)</f>
        <v>1618</v>
      </c>
      <c r="E167" s="181">
        <f>SUM(E72:E102)</f>
        <v>905</v>
      </c>
      <c r="F167" s="446">
        <f>SUM(E103:E132)</f>
        <v>223</v>
      </c>
      <c r="G167" s="447"/>
      <c r="H167" s="446">
        <f>SUM(E133:E163)</f>
        <v>141</v>
      </c>
      <c r="I167" s="447"/>
      <c r="J167" s="446">
        <f>C167+D167+E167+F167+H167</f>
        <v>3555</v>
      </c>
      <c r="K167" s="448"/>
      <c r="L167" s="449">
        <f>N164-N165</f>
        <v>-18.770523199999673</v>
      </c>
      <c r="M167" s="450"/>
      <c r="N167" s="441">
        <f>N165</f>
        <v>371.25052319999998</v>
      </c>
    </row>
    <row r="168" spans="1:22" ht="28.5" customHeight="1">
      <c r="A168" s="362" t="s">
        <v>93</v>
      </c>
      <c r="B168" s="363"/>
      <c r="C168" s="182">
        <f>SUM(N11:N40)</f>
        <v>19.600000000000001</v>
      </c>
      <c r="D168" s="182">
        <f>SUM(N41:N71)</f>
        <v>183.16000000000003</v>
      </c>
      <c r="E168" s="182">
        <f>SUM(N72:N102)</f>
        <v>105.55000000000001</v>
      </c>
      <c r="F168" s="443">
        <f>SUM(N103:N132)</f>
        <v>30.679999999999996</v>
      </c>
      <c r="G168" s="444"/>
      <c r="H168" s="443">
        <f>SUM(N133:N163)</f>
        <v>13.489999999999998</v>
      </c>
      <c r="I168" s="444"/>
      <c r="J168" s="443">
        <f>C168+D168+E168+F168+H168</f>
        <v>352.48000000000008</v>
      </c>
      <c r="K168" s="445"/>
      <c r="L168" s="451"/>
      <c r="M168" s="452"/>
      <c r="N168" s="442"/>
    </row>
    <row r="169" spans="1:22" ht="17.5">
      <c r="A169" s="31"/>
      <c r="B169" s="31"/>
      <c r="C169" s="32"/>
      <c r="D169" s="32"/>
      <c r="E169" s="32"/>
      <c r="F169" s="32"/>
      <c r="G169" s="32"/>
      <c r="H169" s="32"/>
      <c r="I169" s="32"/>
      <c r="J169" s="84"/>
      <c r="K169" s="50"/>
      <c r="L169" s="50"/>
    </row>
    <row r="170" spans="1:22">
      <c r="A170" s="31"/>
      <c r="B170" s="31"/>
      <c r="C170" s="31"/>
      <c r="D170" s="31"/>
      <c r="E170" s="31"/>
      <c r="F170" s="31"/>
      <c r="G170" s="31"/>
      <c r="H170" s="31"/>
      <c r="I170" s="31"/>
      <c r="J170" s="85"/>
      <c r="K170" s="31"/>
      <c r="L170" s="31"/>
      <c r="M170" s="31"/>
      <c r="N170" s="31"/>
    </row>
    <row r="171" spans="1:22">
      <c r="A171" s="31"/>
      <c r="B171" s="31"/>
      <c r="C171" s="31"/>
      <c r="D171" s="31"/>
      <c r="E171" s="31"/>
      <c r="F171" s="31"/>
      <c r="G171" s="31"/>
      <c r="H171" s="31"/>
      <c r="I171" s="31"/>
      <c r="J171" s="85"/>
      <c r="K171" s="31"/>
      <c r="L171" s="31"/>
      <c r="M171" s="31"/>
      <c r="N171" s="31"/>
    </row>
    <row r="172" spans="1:22">
      <c r="A172" s="31"/>
      <c r="B172" s="31"/>
      <c r="C172" s="31"/>
      <c r="D172" s="31"/>
      <c r="E172" s="31"/>
      <c r="F172" s="31">
        <v>3555</v>
      </c>
      <c r="G172" s="31">
        <v>3414</v>
      </c>
      <c r="H172" s="31">
        <f>F172-G172</f>
        <v>141</v>
      </c>
      <c r="I172" s="31"/>
      <c r="J172" s="85"/>
      <c r="K172" s="31"/>
      <c r="L172" s="31"/>
      <c r="M172" s="31"/>
      <c r="N172" s="31"/>
    </row>
    <row r="173" spans="1:22">
      <c r="A173" s="31"/>
      <c r="B173" s="31"/>
      <c r="C173" s="31"/>
      <c r="D173" s="31"/>
      <c r="E173" s="31"/>
      <c r="F173" s="31"/>
      <c r="G173" s="31"/>
      <c r="H173" s="31"/>
      <c r="I173" s="31"/>
      <c r="J173" s="85"/>
      <c r="K173" s="31"/>
      <c r="L173" s="31"/>
      <c r="M173" s="31"/>
      <c r="N173" s="31"/>
    </row>
  </sheetData>
  <mergeCells count="347">
    <mergeCell ref="R155:S155"/>
    <mergeCell ref="R156:S156"/>
    <mergeCell ref="R157:S157"/>
    <mergeCell ref="R158:S158"/>
    <mergeCell ref="R159:S159"/>
    <mergeCell ref="R160:S160"/>
    <mergeCell ref="R161:S161"/>
    <mergeCell ref="R162:S162"/>
    <mergeCell ref="R163:S163"/>
    <mergeCell ref="R146:S146"/>
    <mergeCell ref="R147:S147"/>
    <mergeCell ref="R148:S148"/>
    <mergeCell ref="R149:S149"/>
    <mergeCell ref="R150:S150"/>
    <mergeCell ref="R151:S151"/>
    <mergeCell ref="R152:S152"/>
    <mergeCell ref="R153:S153"/>
    <mergeCell ref="R154:S154"/>
    <mergeCell ref="R137:S137"/>
    <mergeCell ref="R138:S138"/>
    <mergeCell ref="R139:S139"/>
    <mergeCell ref="R140:S140"/>
    <mergeCell ref="R141:S141"/>
    <mergeCell ref="R142:S142"/>
    <mergeCell ref="R143:S143"/>
    <mergeCell ref="R144:S144"/>
    <mergeCell ref="R145:S145"/>
    <mergeCell ref="R128:S128"/>
    <mergeCell ref="R129:S129"/>
    <mergeCell ref="R130:S130"/>
    <mergeCell ref="R131:S131"/>
    <mergeCell ref="R132:S132"/>
    <mergeCell ref="R133:S133"/>
    <mergeCell ref="R134:S134"/>
    <mergeCell ref="R135:S135"/>
    <mergeCell ref="R136:S136"/>
    <mergeCell ref="R119:S119"/>
    <mergeCell ref="R120:S120"/>
    <mergeCell ref="R121:S121"/>
    <mergeCell ref="R122:S122"/>
    <mergeCell ref="R123:S123"/>
    <mergeCell ref="R124:S124"/>
    <mergeCell ref="R125:S125"/>
    <mergeCell ref="R126:S126"/>
    <mergeCell ref="R127:S127"/>
    <mergeCell ref="R110:S110"/>
    <mergeCell ref="R111:S111"/>
    <mergeCell ref="R112:S112"/>
    <mergeCell ref="R113:S113"/>
    <mergeCell ref="R114:S114"/>
    <mergeCell ref="R115:S115"/>
    <mergeCell ref="R116:S116"/>
    <mergeCell ref="R117:S117"/>
    <mergeCell ref="R118:S118"/>
    <mergeCell ref="R101:S101"/>
    <mergeCell ref="R102:S102"/>
    <mergeCell ref="R103:S103"/>
    <mergeCell ref="R104:S104"/>
    <mergeCell ref="R105:S105"/>
    <mergeCell ref="R106:S106"/>
    <mergeCell ref="R107:S107"/>
    <mergeCell ref="R108:S108"/>
    <mergeCell ref="R109:S109"/>
    <mergeCell ref="R92:S92"/>
    <mergeCell ref="R93:S93"/>
    <mergeCell ref="R94:S94"/>
    <mergeCell ref="R95:S95"/>
    <mergeCell ref="R96:S96"/>
    <mergeCell ref="R97:S97"/>
    <mergeCell ref="R98:S98"/>
    <mergeCell ref="R99:S99"/>
    <mergeCell ref="R100:S100"/>
    <mergeCell ref="R83:S83"/>
    <mergeCell ref="R84:S84"/>
    <mergeCell ref="R85:S85"/>
    <mergeCell ref="R86:S86"/>
    <mergeCell ref="R87:S87"/>
    <mergeCell ref="R88:S88"/>
    <mergeCell ref="R89:S89"/>
    <mergeCell ref="R90:S90"/>
    <mergeCell ref="R91:S91"/>
    <mergeCell ref="R74:S74"/>
    <mergeCell ref="R75:S75"/>
    <mergeCell ref="R76:S76"/>
    <mergeCell ref="R77:S77"/>
    <mergeCell ref="R78:S78"/>
    <mergeCell ref="R79:S79"/>
    <mergeCell ref="R80:S80"/>
    <mergeCell ref="R81:S81"/>
    <mergeCell ref="R82:S82"/>
    <mergeCell ref="R65:S65"/>
    <mergeCell ref="R66:S66"/>
    <mergeCell ref="R67:S67"/>
    <mergeCell ref="R68:S68"/>
    <mergeCell ref="R69:S69"/>
    <mergeCell ref="R70:S70"/>
    <mergeCell ref="R71:S71"/>
    <mergeCell ref="R72:S72"/>
    <mergeCell ref="R73:S73"/>
    <mergeCell ref="R56:S56"/>
    <mergeCell ref="R57:S57"/>
    <mergeCell ref="R58:S58"/>
    <mergeCell ref="R59:S59"/>
    <mergeCell ref="R60:S60"/>
    <mergeCell ref="R61:S61"/>
    <mergeCell ref="R62:S62"/>
    <mergeCell ref="R63:S63"/>
    <mergeCell ref="R64:S64"/>
    <mergeCell ref="R47:S47"/>
    <mergeCell ref="R48:S48"/>
    <mergeCell ref="R49:S49"/>
    <mergeCell ref="R50:S50"/>
    <mergeCell ref="R51:S51"/>
    <mergeCell ref="R52:S52"/>
    <mergeCell ref="R53:S53"/>
    <mergeCell ref="R54:S54"/>
    <mergeCell ref="R55:S55"/>
    <mergeCell ref="R38:S38"/>
    <mergeCell ref="R39:S39"/>
    <mergeCell ref="R40:S40"/>
    <mergeCell ref="R41:S41"/>
    <mergeCell ref="R42:S42"/>
    <mergeCell ref="R43:S43"/>
    <mergeCell ref="R44:S44"/>
    <mergeCell ref="R45:S45"/>
    <mergeCell ref="R46:S46"/>
    <mergeCell ref="R29:S29"/>
    <mergeCell ref="R30:S30"/>
    <mergeCell ref="R31:S31"/>
    <mergeCell ref="R32:S32"/>
    <mergeCell ref="R33:S33"/>
    <mergeCell ref="R34:S34"/>
    <mergeCell ref="R35:S35"/>
    <mergeCell ref="R36:S36"/>
    <mergeCell ref="R37:S37"/>
    <mergeCell ref="R20:S20"/>
    <mergeCell ref="R21:S21"/>
    <mergeCell ref="R22:S22"/>
    <mergeCell ref="R23:S23"/>
    <mergeCell ref="R24:S24"/>
    <mergeCell ref="R25:S25"/>
    <mergeCell ref="R26:S26"/>
    <mergeCell ref="R27:S27"/>
    <mergeCell ref="R28:S28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N167:N168"/>
    <mergeCell ref="F168:G168"/>
    <mergeCell ref="H168:I168"/>
    <mergeCell ref="J168:K168"/>
    <mergeCell ref="F166:G166"/>
    <mergeCell ref="H166:I166"/>
    <mergeCell ref="J166:K166"/>
    <mergeCell ref="L166:M166"/>
    <mergeCell ref="F167:G167"/>
    <mergeCell ref="H167:I167"/>
    <mergeCell ref="J167:K167"/>
    <mergeCell ref="L167:M168"/>
    <mergeCell ref="A164:I165"/>
    <mergeCell ref="J160:K160"/>
    <mergeCell ref="J161:K161"/>
    <mergeCell ref="J162:K162"/>
    <mergeCell ref="J163:K163"/>
    <mergeCell ref="J155:K155"/>
    <mergeCell ref="J156:K156"/>
    <mergeCell ref="J157:K157"/>
    <mergeCell ref="J158:K158"/>
    <mergeCell ref="J159:K159"/>
    <mergeCell ref="J164:L164"/>
    <mergeCell ref="J165:L165"/>
    <mergeCell ref="J150:K150"/>
    <mergeCell ref="J151:K151"/>
    <mergeCell ref="J152:K152"/>
    <mergeCell ref="J153:K153"/>
    <mergeCell ref="J154:K154"/>
    <mergeCell ref="J145:K145"/>
    <mergeCell ref="J146:K146"/>
    <mergeCell ref="J147:K147"/>
    <mergeCell ref="J148:K148"/>
    <mergeCell ref="J149:K149"/>
    <mergeCell ref="J140:K140"/>
    <mergeCell ref="J141:K141"/>
    <mergeCell ref="J142:K142"/>
    <mergeCell ref="J143:K143"/>
    <mergeCell ref="J144:K144"/>
    <mergeCell ref="J135:K135"/>
    <mergeCell ref="J136:K136"/>
    <mergeCell ref="J137:K137"/>
    <mergeCell ref="J138:K138"/>
    <mergeCell ref="J139:K139"/>
    <mergeCell ref="J130:K130"/>
    <mergeCell ref="J131:K131"/>
    <mergeCell ref="J132:K132"/>
    <mergeCell ref="J133:K133"/>
    <mergeCell ref="J134:K134"/>
    <mergeCell ref="J125:K125"/>
    <mergeCell ref="J126:K126"/>
    <mergeCell ref="J127:K127"/>
    <mergeCell ref="J128:K128"/>
    <mergeCell ref="J129:K129"/>
    <mergeCell ref="J120:K120"/>
    <mergeCell ref="J121:K121"/>
    <mergeCell ref="J122:K122"/>
    <mergeCell ref="J123:K123"/>
    <mergeCell ref="J124:K124"/>
    <mergeCell ref="J115:K115"/>
    <mergeCell ref="J116:K116"/>
    <mergeCell ref="J117:K117"/>
    <mergeCell ref="J118:K118"/>
    <mergeCell ref="J119:K119"/>
    <mergeCell ref="J110:K110"/>
    <mergeCell ref="J111:K111"/>
    <mergeCell ref="J112:K112"/>
    <mergeCell ref="J113:K113"/>
    <mergeCell ref="J114:K114"/>
    <mergeCell ref="J105:K105"/>
    <mergeCell ref="J106:K106"/>
    <mergeCell ref="J107:K107"/>
    <mergeCell ref="J108:K108"/>
    <mergeCell ref="J109:K109"/>
    <mergeCell ref="J100:K100"/>
    <mergeCell ref="J101:K101"/>
    <mergeCell ref="J102:K102"/>
    <mergeCell ref="J103:K103"/>
    <mergeCell ref="J104:K104"/>
    <mergeCell ref="J95:K95"/>
    <mergeCell ref="J96:K96"/>
    <mergeCell ref="J97:K97"/>
    <mergeCell ref="J98:K98"/>
    <mergeCell ref="J99:K99"/>
    <mergeCell ref="J90:K90"/>
    <mergeCell ref="J91:K91"/>
    <mergeCell ref="J92:K92"/>
    <mergeCell ref="J93:K93"/>
    <mergeCell ref="J94:K94"/>
    <mergeCell ref="J85:K85"/>
    <mergeCell ref="J86:K86"/>
    <mergeCell ref="J87:K87"/>
    <mergeCell ref="J88:K88"/>
    <mergeCell ref="J89:K89"/>
    <mergeCell ref="J80:K80"/>
    <mergeCell ref="J81:K81"/>
    <mergeCell ref="J82:K82"/>
    <mergeCell ref="J83:K83"/>
    <mergeCell ref="J84:K84"/>
    <mergeCell ref="J75:K75"/>
    <mergeCell ref="J76:K76"/>
    <mergeCell ref="J77:K77"/>
    <mergeCell ref="J78:K78"/>
    <mergeCell ref="J79:K79"/>
    <mergeCell ref="J70:K70"/>
    <mergeCell ref="J71:K71"/>
    <mergeCell ref="J72:K72"/>
    <mergeCell ref="J73:K73"/>
    <mergeCell ref="J74:K74"/>
    <mergeCell ref="J65:K65"/>
    <mergeCell ref="J66:K66"/>
    <mergeCell ref="J67:K67"/>
    <mergeCell ref="J68:K68"/>
    <mergeCell ref="J69:K69"/>
    <mergeCell ref="J60:K60"/>
    <mergeCell ref="J61:K61"/>
    <mergeCell ref="J62:K62"/>
    <mergeCell ref="J63:K63"/>
    <mergeCell ref="J64:K64"/>
    <mergeCell ref="J55:K55"/>
    <mergeCell ref="J56:K56"/>
    <mergeCell ref="J57:K57"/>
    <mergeCell ref="J58:K58"/>
    <mergeCell ref="J59:K59"/>
    <mergeCell ref="J50:K50"/>
    <mergeCell ref="J51:K51"/>
    <mergeCell ref="J52:K52"/>
    <mergeCell ref="J53:K53"/>
    <mergeCell ref="J54:K54"/>
    <mergeCell ref="J45:K45"/>
    <mergeCell ref="J46:K46"/>
    <mergeCell ref="J47:K47"/>
    <mergeCell ref="J48:K48"/>
    <mergeCell ref="J49:K49"/>
    <mergeCell ref="J41:K41"/>
    <mergeCell ref="J42:K42"/>
    <mergeCell ref="J43:K43"/>
    <mergeCell ref="J44:K44"/>
    <mergeCell ref="J35:K35"/>
    <mergeCell ref="J36:K36"/>
    <mergeCell ref="J37:K37"/>
    <mergeCell ref="J38:K38"/>
    <mergeCell ref="J39:K39"/>
    <mergeCell ref="J40:K40"/>
    <mergeCell ref="A2:N2"/>
    <mergeCell ref="A3:A5"/>
    <mergeCell ref="B3:C5"/>
    <mergeCell ref="F3:N3"/>
    <mergeCell ref="F4:G4"/>
    <mergeCell ref="H4:I4"/>
    <mergeCell ref="J4:K4"/>
    <mergeCell ref="F5:G5"/>
    <mergeCell ref="H5:I5"/>
    <mergeCell ref="J5:K5"/>
    <mergeCell ref="D3:E5"/>
    <mergeCell ref="A6:N6"/>
    <mergeCell ref="A7:A8"/>
    <mergeCell ref="B7:B8"/>
    <mergeCell ref="E7:E8"/>
    <mergeCell ref="C7:C8"/>
    <mergeCell ref="D7:D8"/>
    <mergeCell ref="N7:N8"/>
    <mergeCell ref="J20:K20"/>
    <mergeCell ref="J15:K15"/>
    <mergeCell ref="J16:K16"/>
    <mergeCell ref="J17:K17"/>
    <mergeCell ref="J18:K18"/>
    <mergeCell ref="J19:K19"/>
    <mergeCell ref="F7:F8"/>
    <mergeCell ref="G7:M7"/>
    <mergeCell ref="A1:N1"/>
    <mergeCell ref="A168:B168"/>
    <mergeCell ref="J8:K8"/>
    <mergeCell ref="A167:B167"/>
    <mergeCell ref="A166:B166"/>
    <mergeCell ref="J9:K9"/>
    <mergeCell ref="J11:K11"/>
    <mergeCell ref="J12:K12"/>
    <mergeCell ref="J13:K13"/>
    <mergeCell ref="J14:K14"/>
    <mergeCell ref="J21:K21"/>
    <mergeCell ref="J22:K22"/>
    <mergeCell ref="J23:K23"/>
    <mergeCell ref="J24:K24"/>
    <mergeCell ref="J30:K30"/>
    <mergeCell ref="J31:K31"/>
    <mergeCell ref="J32:K32"/>
    <mergeCell ref="J33:K33"/>
    <mergeCell ref="J34:K34"/>
    <mergeCell ref="J25:K25"/>
    <mergeCell ref="J26:K26"/>
    <mergeCell ref="J27:K27"/>
    <mergeCell ref="J28:K28"/>
    <mergeCell ref="J29:K29"/>
  </mergeCells>
  <pageMargins left="0.9" right="0.5" top="0.45" bottom="0.4" header="0.3" footer="0.25"/>
  <pageSetup paperSize="9" scale="75" orientation="portrait" r:id="rId1"/>
  <headerFooter>
    <oddHeader>&amp;C13.Pawana</oddHeader>
    <oddFooter xml:space="preserve">&amp;C&amp;"DV-TTSurekh,Normal"&amp;18 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R173"/>
  <sheetViews>
    <sheetView zoomScale="90" zoomScaleNormal="90" workbookViewId="0">
      <selection activeCell="B10" sqref="B10:D163"/>
    </sheetView>
  </sheetViews>
  <sheetFormatPr defaultColWidth="9.1796875" defaultRowHeight="12.5"/>
  <cols>
    <col min="1" max="1" width="12.1796875" style="33" customWidth="1"/>
    <col min="2" max="2" width="9.26953125" style="33" customWidth="1"/>
    <col min="3" max="3" width="8.26953125" style="33" customWidth="1"/>
    <col min="4" max="4" width="10.26953125" style="33" customWidth="1"/>
    <col min="5" max="5" width="7.7265625" style="33" customWidth="1"/>
    <col min="6" max="6" width="7.81640625" style="33" customWidth="1"/>
    <col min="7" max="8" width="7.26953125" style="33" customWidth="1"/>
    <col min="9" max="9" width="6.26953125" style="33" customWidth="1"/>
    <col min="10" max="10" width="5.7265625" style="33" customWidth="1"/>
    <col min="11" max="11" width="5.81640625" style="33" bestFit="1" customWidth="1"/>
    <col min="12" max="12" width="9" style="33" customWidth="1"/>
    <col min="13" max="13" width="10.81640625" style="33" customWidth="1"/>
    <col min="14" max="14" width="10" style="33" customWidth="1"/>
    <col min="15" max="16384" width="9.1796875" style="33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127</v>
      </c>
      <c r="C3" s="412"/>
      <c r="D3" s="417" t="s">
        <v>128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626.6</v>
      </c>
      <c r="G5" s="359"/>
      <c r="H5" s="360">
        <v>17.38</v>
      </c>
      <c r="I5" s="361"/>
      <c r="J5" s="360">
        <v>16.059999999999999</v>
      </c>
      <c r="K5" s="361"/>
      <c r="L5" s="220">
        <v>1.32</v>
      </c>
      <c r="M5" s="138">
        <v>33000</v>
      </c>
      <c r="N5" s="73">
        <v>1340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3.2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129</v>
      </c>
      <c r="M8" s="137" t="s">
        <v>77</v>
      </c>
      <c r="N8" s="318"/>
    </row>
    <row r="9" spans="1:18">
      <c r="A9" s="123">
        <v>1</v>
      </c>
      <c r="B9" s="123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3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 t="shared" si="0"/>
        <v>13</v>
      </c>
      <c r="N9" s="123">
        <f t="shared" si="0"/>
        <v>14</v>
      </c>
    </row>
    <row r="10" spans="1:18">
      <c r="A10" s="123"/>
      <c r="B10" s="128">
        <v>600.5</v>
      </c>
      <c r="C10" s="128">
        <v>0</v>
      </c>
      <c r="D10" s="128">
        <v>0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54"/>
    </row>
    <row r="11" spans="1:18">
      <c r="A11" s="126">
        <v>42887</v>
      </c>
      <c r="B11" s="127">
        <v>617</v>
      </c>
      <c r="C11" s="127">
        <v>3.94</v>
      </c>
      <c r="D11" s="128">
        <f>C11-1.32</f>
        <v>2.62</v>
      </c>
      <c r="E11" s="128">
        <v>0</v>
      </c>
      <c r="F11" s="129">
        <f>D11/16.06*100</f>
        <v>16.313823163138235</v>
      </c>
      <c r="G11" s="130">
        <v>0</v>
      </c>
      <c r="H11" s="130">
        <v>0</v>
      </c>
      <c r="I11" s="130">
        <v>0</v>
      </c>
      <c r="J11" s="130" t="s">
        <v>50</v>
      </c>
      <c r="K11" s="130" t="s">
        <v>51</v>
      </c>
      <c r="L11" s="130" t="s">
        <v>51</v>
      </c>
      <c r="M11" s="128">
        <f>G11+H11+I11</f>
        <v>0</v>
      </c>
      <c r="N11" s="202">
        <v>0</v>
      </c>
      <c r="P11" s="75"/>
      <c r="Q11" s="75"/>
      <c r="R11" s="75"/>
    </row>
    <row r="12" spans="1:18">
      <c r="A12" s="126">
        <f>+A11+1</f>
        <v>42888</v>
      </c>
      <c r="B12" s="127">
        <v>616.9</v>
      </c>
      <c r="C12" s="127">
        <v>3.87</v>
      </c>
      <c r="D12" s="128">
        <f t="shared" ref="D12:D75" si="1">C12-1.32</f>
        <v>2.5499999999999998</v>
      </c>
      <c r="E12" s="128">
        <v>9</v>
      </c>
      <c r="F12" s="129">
        <f t="shared" ref="F12:F75" si="2">D12/16.06*100</f>
        <v>15.877957658779577</v>
      </c>
      <c r="G12" s="130">
        <v>0</v>
      </c>
      <c r="H12" s="130">
        <v>0</v>
      </c>
      <c r="I12" s="130">
        <v>0</v>
      </c>
      <c r="J12" s="130" t="s">
        <v>50</v>
      </c>
      <c r="K12" s="130" t="s">
        <v>51</v>
      </c>
      <c r="L12" s="130" t="s">
        <v>51</v>
      </c>
      <c r="M12" s="128">
        <f t="shared" ref="M12:M75" si="3">G12+H12+I12</f>
        <v>0</v>
      </c>
      <c r="N12" s="202">
        <v>0</v>
      </c>
      <c r="Q12" s="75"/>
    </row>
    <row r="13" spans="1:18">
      <c r="A13" s="126">
        <f t="shared" ref="A13:A76" si="4">+A12+1</f>
        <v>42889</v>
      </c>
      <c r="B13" s="127">
        <v>616.9</v>
      </c>
      <c r="C13" s="127">
        <v>3.87</v>
      </c>
      <c r="D13" s="128">
        <f t="shared" si="1"/>
        <v>2.5499999999999998</v>
      </c>
      <c r="E13" s="128">
        <v>0</v>
      </c>
      <c r="F13" s="129">
        <f t="shared" si="2"/>
        <v>15.877957658779577</v>
      </c>
      <c r="G13" s="130">
        <v>0</v>
      </c>
      <c r="H13" s="130">
        <v>0</v>
      </c>
      <c r="I13" s="130">
        <v>0</v>
      </c>
      <c r="J13" s="130" t="s">
        <v>50</v>
      </c>
      <c r="K13" s="130" t="s">
        <v>51</v>
      </c>
      <c r="L13" s="130" t="s">
        <v>51</v>
      </c>
      <c r="M13" s="128">
        <f t="shared" si="3"/>
        <v>0</v>
      </c>
      <c r="N13" s="202">
        <f t="shared" ref="N13:N76" si="5">ROUND((C13-C12)+(M13*0.002447),2)</f>
        <v>0</v>
      </c>
    </row>
    <row r="14" spans="1:18">
      <c r="A14" s="126">
        <f t="shared" si="4"/>
        <v>42890</v>
      </c>
      <c r="B14" s="127">
        <v>616.9</v>
      </c>
      <c r="C14" s="127">
        <v>3.87</v>
      </c>
      <c r="D14" s="128">
        <f t="shared" si="1"/>
        <v>2.5499999999999998</v>
      </c>
      <c r="E14" s="128">
        <v>0</v>
      </c>
      <c r="F14" s="129">
        <f t="shared" si="2"/>
        <v>15.877957658779577</v>
      </c>
      <c r="G14" s="130">
        <v>0</v>
      </c>
      <c r="H14" s="130">
        <v>0</v>
      </c>
      <c r="I14" s="130">
        <v>0</v>
      </c>
      <c r="J14" s="130" t="s">
        <v>50</v>
      </c>
      <c r="K14" s="130" t="s">
        <v>51</v>
      </c>
      <c r="L14" s="130" t="s">
        <v>51</v>
      </c>
      <c r="M14" s="128">
        <f t="shared" si="3"/>
        <v>0</v>
      </c>
      <c r="N14" s="202">
        <f t="shared" si="5"/>
        <v>0</v>
      </c>
    </row>
    <row r="15" spans="1:18">
      <c r="A15" s="126">
        <f t="shared" si="4"/>
        <v>42891</v>
      </c>
      <c r="B15" s="127">
        <v>616.9</v>
      </c>
      <c r="C15" s="127">
        <v>3.87</v>
      </c>
      <c r="D15" s="128">
        <f t="shared" si="1"/>
        <v>2.5499999999999998</v>
      </c>
      <c r="E15" s="128">
        <v>0</v>
      </c>
      <c r="F15" s="129">
        <f t="shared" si="2"/>
        <v>15.877957658779577</v>
      </c>
      <c r="G15" s="130">
        <v>0</v>
      </c>
      <c r="H15" s="130">
        <v>0</v>
      </c>
      <c r="I15" s="130">
        <v>0</v>
      </c>
      <c r="J15" s="130" t="s">
        <v>50</v>
      </c>
      <c r="K15" s="130" t="s">
        <v>51</v>
      </c>
      <c r="L15" s="130" t="s">
        <v>51</v>
      </c>
      <c r="M15" s="128">
        <f t="shared" si="3"/>
        <v>0</v>
      </c>
      <c r="N15" s="202">
        <v>0</v>
      </c>
    </row>
    <row r="16" spans="1:18">
      <c r="A16" s="126">
        <f t="shared" si="4"/>
        <v>42892</v>
      </c>
      <c r="B16" s="127">
        <v>616.9</v>
      </c>
      <c r="C16" s="127">
        <v>3.87</v>
      </c>
      <c r="D16" s="128">
        <f t="shared" si="1"/>
        <v>2.5499999999999998</v>
      </c>
      <c r="E16" s="128">
        <v>0</v>
      </c>
      <c r="F16" s="129">
        <f t="shared" si="2"/>
        <v>15.877957658779577</v>
      </c>
      <c r="G16" s="130">
        <v>0</v>
      </c>
      <c r="H16" s="130">
        <v>0</v>
      </c>
      <c r="I16" s="130">
        <v>0</v>
      </c>
      <c r="J16" s="130" t="s">
        <v>50</v>
      </c>
      <c r="K16" s="130" t="s">
        <v>51</v>
      </c>
      <c r="L16" s="130" t="s">
        <v>51</v>
      </c>
      <c r="M16" s="128">
        <f t="shared" si="3"/>
        <v>0</v>
      </c>
      <c r="N16" s="202">
        <f t="shared" si="5"/>
        <v>0</v>
      </c>
    </row>
    <row r="17" spans="1:14">
      <c r="A17" s="126">
        <f t="shared" si="4"/>
        <v>42893</v>
      </c>
      <c r="B17" s="127">
        <v>616.79999999999995</v>
      </c>
      <c r="C17" s="127">
        <v>3.79</v>
      </c>
      <c r="D17" s="128">
        <f t="shared" si="1"/>
        <v>2.4699999999999998</v>
      </c>
      <c r="E17" s="128">
        <v>0</v>
      </c>
      <c r="F17" s="129">
        <f t="shared" si="2"/>
        <v>15.379825653798257</v>
      </c>
      <c r="G17" s="130">
        <v>0</v>
      </c>
      <c r="H17" s="130">
        <v>0</v>
      </c>
      <c r="I17" s="130">
        <v>0</v>
      </c>
      <c r="J17" s="130" t="s">
        <v>50</v>
      </c>
      <c r="K17" s="130" t="s">
        <v>51</v>
      </c>
      <c r="L17" s="130" t="s">
        <v>51</v>
      </c>
      <c r="M17" s="128">
        <f t="shared" si="3"/>
        <v>0</v>
      </c>
      <c r="N17" s="202">
        <f t="shared" si="5"/>
        <v>-0.08</v>
      </c>
    </row>
    <row r="18" spans="1:14">
      <c r="A18" s="126">
        <f t="shared" si="4"/>
        <v>42894</v>
      </c>
      <c r="B18" s="127">
        <v>616.79999999999995</v>
      </c>
      <c r="C18" s="127">
        <v>3.79</v>
      </c>
      <c r="D18" s="128">
        <f t="shared" si="1"/>
        <v>2.4699999999999998</v>
      </c>
      <c r="E18" s="128">
        <v>0</v>
      </c>
      <c r="F18" s="129">
        <f t="shared" si="2"/>
        <v>15.379825653798257</v>
      </c>
      <c r="G18" s="130">
        <v>0</v>
      </c>
      <c r="H18" s="130">
        <v>0</v>
      </c>
      <c r="I18" s="130">
        <v>0</v>
      </c>
      <c r="J18" s="130" t="s">
        <v>50</v>
      </c>
      <c r="K18" s="130" t="s">
        <v>51</v>
      </c>
      <c r="L18" s="130" t="s">
        <v>51</v>
      </c>
      <c r="M18" s="128">
        <f t="shared" si="3"/>
        <v>0</v>
      </c>
      <c r="N18" s="202">
        <f t="shared" si="5"/>
        <v>0</v>
      </c>
    </row>
    <row r="19" spans="1:14">
      <c r="A19" s="126">
        <f t="shared" si="4"/>
        <v>42895</v>
      </c>
      <c r="B19" s="127">
        <v>616.79999999999995</v>
      </c>
      <c r="C19" s="127">
        <v>3.79</v>
      </c>
      <c r="D19" s="128">
        <f t="shared" si="1"/>
        <v>2.4699999999999998</v>
      </c>
      <c r="E19" s="128">
        <v>0</v>
      </c>
      <c r="F19" s="129">
        <f t="shared" si="2"/>
        <v>15.379825653798257</v>
      </c>
      <c r="G19" s="130">
        <v>0</v>
      </c>
      <c r="H19" s="130">
        <v>0</v>
      </c>
      <c r="I19" s="130">
        <v>0</v>
      </c>
      <c r="J19" s="130" t="s">
        <v>50</v>
      </c>
      <c r="K19" s="130" t="s">
        <v>51</v>
      </c>
      <c r="L19" s="130" t="s">
        <v>51</v>
      </c>
      <c r="M19" s="128">
        <f t="shared" si="3"/>
        <v>0</v>
      </c>
      <c r="N19" s="202">
        <f t="shared" si="5"/>
        <v>0</v>
      </c>
    </row>
    <row r="20" spans="1:14">
      <c r="A20" s="126">
        <f t="shared" si="4"/>
        <v>42896</v>
      </c>
      <c r="B20" s="127">
        <v>616.79999999999995</v>
      </c>
      <c r="C20" s="127">
        <v>3.79</v>
      </c>
      <c r="D20" s="128">
        <f t="shared" si="1"/>
        <v>2.4699999999999998</v>
      </c>
      <c r="E20" s="128">
        <v>0</v>
      </c>
      <c r="F20" s="129">
        <f t="shared" si="2"/>
        <v>15.379825653798257</v>
      </c>
      <c r="G20" s="130">
        <v>0</v>
      </c>
      <c r="H20" s="130">
        <v>0</v>
      </c>
      <c r="I20" s="130">
        <v>0</v>
      </c>
      <c r="J20" s="130" t="s">
        <v>50</v>
      </c>
      <c r="K20" s="130" t="s">
        <v>51</v>
      </c>
      <c r="L20" s="130" t="s">
        <v>51</v>
      </c>
      <c r="M20" s="128">
        <f t="shared" si="3"/>
        <v>0</v>
      </c>
      <c r="N20" s="202">
        <f t="shared" si="5"/>
        <v>0</v>
      </c>
    </row>
    <row r="21" spans="1:14">
      <c r="A21" s="126">
        <f t="shared" si="4"/>
        <v>42897</v>
      </c>
      <c r="B21" s="127">
        <v>616.70000000000005</v>
      </c>
      <c r="C21" s="127">
        <v>3.7</v>
      </c>
      <c r="D21" s="128">
        <f t="shared" si="1"/>
        <v>2.38</v>
      </c>
      <c r="E21" s="128">
        <v>0</v>
      </c>
      <c r="F21" s="129">
        <f t="shared" si="2"/>
        <v>14.819427148194272</v>
      </c>
      <c r="G21" s="130">
        <v>0</v>
      </c>
      <c r="H21" s="130">
        <v>0</v>
      </c>
      <c r="I21" s="130">
        <v>0</v>
      </c>
      <c r="J21" s="130" t="s">
        <v>50</v>
      </c>
      <c r="K21" s="130" t="s">
        <v>51</v>
      </c>
      <c r="L21" s="130" t="s">
        <v>51</v>
      </c>
      <c r="M21" s="128">
        <f t="shared" si="3"/>
        <v>0</v>
      </c>
      <c r="N21" s="202">
        <v>0</v>
      </c>
    </row>
    <row r="22" spans="1:14">
      <c r="A22" s="126">
        <f t="shared" si="4"/>
        <v>42898</v>
      </c>
      <c r="B22" s="127">
        <v>616.70000000000005</v>
      </c>
      <c r="C22" s="127">
        <v>3.7</v>
      </c>
      <c r="D22" s="128">
        <f t="shared" si="1"/>
        <v>2.38</v>
      </c>
      <c r="E22" s="128">
        <v>0</v>
      </c>
      <c r="F22" s="129">
        <f t="shared" si="2"/>
        <v>14.819427148194272</v>
      </c>
      <c r="G22" s="130">
        <v>0</v>
      </c>
      <c r="H22" s="130">
        <v>0</v>
      </c>
      <c r="I22" s="130">
        <v>0</v>
      </c>
      <c r="J22" s="130" t="s">
        <v>50</v>
      </c>
      <c r="K22" s="130" t="s">
        <v>51</v>
      </c>
      <c r="L22" s="130" t="s">
        <v>51</v>
      </c>
      <c r="M22" s="128">
        <f t="shared" si="3"/>
        <v>0</v>
      </c>
      <c r="N22" s="202">
        <f t="shared" si="5"/>
        <v>0</v>
      </c>
    </row>
    <row r="23" spans="1:14">
      <c r="A23" s="126">
        <f t="shared" si="4"/>
        <v>42899</v>
      </c>
      <c r="B23" s="127">
        <v>616.70000000000005</v>
      </c>
      <c r="C23" s="127">
        <v>3.7</v>
      </c>
      <c r="D23" s="128">
        <f t="shared" si="1"/>
        <v>2.38</v>
      </c>
      <c r="E23" s="128">
        <v>26</v>
      </c>
      <c r="F23" s="129">
        <f t="shared" si="2"/>
        <v>14.819427148194272</v>
      </c>
      <c r="G23" s="130">
        <v>0</v>
      </c>
      <c r="H23" s="130">
        <v>0</v>
      </c>
      <c r="I23" s="130">
        <v>0</v>
      </c>
      <c r="J23" s="130" t="s">
        <v>50</v>
      </c>
      <c r="K23" s="130" t="s">
        <v>51</v>
      </c>
      <c r="L23" s="130" t="s">
        <v>51</v>
      </c>
      <c r="M23" s="128">
        <f t="shared" si="3"/>
        <v>0</v>
      </c>
      <c r="N23" s="202">
        <f t="shared" si="5"/>
        <v>0</v>
      </c>
    </row>
    <row r="24" spans="1:14">
      <c r="A24" s="126">
        <f t="shared" si="4"/>
        <v>42900</v>
      </c>
      <c r="B24" s="127">
        <v>616.70000000000005</v>
      </c>
      <c r="C24" s="127">
        <v>3.7</v>
      </c>
      <c r="D24" s="128">
        <f t="shared" si="1"/>
        <v>2.38</v>
      </c>
      <c r="E24" s="128">
        <v>0</v>
      </c>
      <c r="F24" s="129">
        <f t="shared" si="2"/>
        <v>14.819427148194272</v>
      </c>
      <c r="G24" s="130">
        <v>0</v>
      </c>
      <c r="H24" s="130">
        <v>0</v>
      </c>
      <c r="I24" s="130">
        <v>0</v>
      </c>
      <c r="J24" s="130" t="s">
        <v>50</v>
      </c>
      <c r="K24" s="130" t="s">
        <v>51</v>
      </c>
      <c r="L24" s="130" t="s">
        <v>51</v>
      </c>
      <c r="M24" s="128">
        <f t="shared" si="3"/>
        <v>0</v>
      </c>
      <c r="N24" s="202">
        <f t="shared" si="5"/>
        <v>0</v>
      </c>
    </row>
    <row r="25" spans="1:14">
      <c r="A25" s="126">
        <f t="shared" si="4"/>
        <v>42901</v>
      </c>
      <c r="B25" s="127">
        <v>616.70000000000005</v>
      </c>
      <c r="C25" s="127">
        <v>3.7</v>
      </c>
      <c r="D25" s="128">
        <f t="shared" si="1"/>
        <v>2.38</v>
      </c>
      <c r="E25" s="128">
        <v>5</v>
      </c>
      <c r="F25" s="129">
        <f t="shared" si="2"/>
        <v>14.819427148194272</v>
      </c>
      <c r="G25" s="130">
        <v>0</v>
      </c>
      <c r="H25" s="130">
        <v>0</v>
      </c>
      <c r="I25" s="130">
        <v>0</v>
      </c>
      <c r="J25" s="130" t="s">
        <v>50</v>
      </c>
      <c r="K25" s="130" t="s">
        <v>51</v>
      </c>
      <c r="L25" s="130" t="s">
        <v>51</v>
      </c>
      <c r="M25" s="128">
        <f t="shared" si="3"/>
        <v>0</v>
      </c>
      <c r="N25" s="202">
        <v>0</v>
      </c>
    </row>
    <row r="26" spans="1:14">
      <c r="A26" s="126">
        <f t="shared" si="4"/>
        <v>42902</v>
      </c>
      <c r="B26" s="127">
        <v>616.70000000000005</v>
      </c>
      <c r="C26" s="127">
        <v>3.7</v>
      </c>
      <c r="D26" s="128">
        <f t="shared" si="1"/>
        <v>2.38</v>
      </c>
      <c r="E26" s="128">
        <v>0</v>
      </c>
      <c r="F26" s="129">
        <f t="shared" si="2"/>
        <v>14.819427148194272</v>
      </c>
      <c r="G26" s="130">
        <v>0</v>
      </c>
      <c r="H26" s="130">
        <v>0</v>
      </c>
      <c r="I26" s="130">
        <v>0</v>
      </c>
      <c r="J26" s="130" t="s">
        <v>50</v>
      </c>
      <c r="K26" s="130" t="s">
        <v>51</v>
      </c>
      <c r="L26" s="130" t="s">
        <v>51</v>
      </c>
      <c r="M26" s="128">
        <f t="shared" si="3"/>
        <v>0</v>
      </c>
      <c r="N26" s="202">
        <f t="shared" si="5"/>
        <v>0</v>
      </c>
    </row>
    <row r="27" spans="1:14">
      <c r="A27" s="126">
        <f t="shared" si="4"/>
        <v>42903</v>
      </c>
      <c r="B27" s="127">
        <v>616.70000000000005</v>
      </c>
      <c r="C27" s="127">
        <v>3.7</v>
      </c>
      <c r="D27" s="128">
        <f t="shared" si="1"/>
        <v>2.38</v>
      </c>
      <c r="E27" s="128">
        <v>13</v>
      </c>
      <c r="F27" s="129">
        <f t="shared" si="2"/>
        <v>14.819427148194272</v>
      </c>
      <c r="G27" s="130">
        <v>0</v>
      </c>
      <c r="H27" s="130">
        <v>0</v>
      </c>
      <c r="I27" s="130">
        <v>0</v>
      </c>
      <c r="J27" s="130" t="s">
        <v>50</v>
      </c>
      <c r="K27" s="130" t="s">
        <v>51</v>
      </c>
      <c r="L27" s="130" t="s">
        <v>51</v>
      </c>
      <c r="M27" s="128">
        <f t="shared" si="3"/>
        <v>0</v>
      </c>
      <c r="N27" s="202">
        <f t="shared" si="5"/>
        <v>0</v>
      </c>
    </row>
    <row r="28" spans="1:14">
      <c r="A28" s="126">
        <f t="shared" si="4"/>
        <v>42904</v>
      </c>
      <c r="B28" s="127">
        <v>616.70000000000005</v>
      </c>
      <c r="C28" s="127">
        <v>3.7</v>
      </c>
      <c r="D28" s="128">
        <f t="shared" si="1"/>
        <v>2.38</v>
      </c>
      <c r="E28" s="128">
        <v>0</v>
      </c>
      <c r="F28" s="129">
        <f t="shared" si="2"/>
        <v>14.819427148194272</v>
      </c>
      <c r="G28" s="130">
        <v>0</v>
      </c>
      <c r="H28" s="130">
        <v>0</v>
      </c>
      <c r="I28" s="130">
        <v>0</v>
      </c>
      <c r="J28" s="130" t="s">
        <v>50</v>
      </c>
      <c r="K28" s="130" t="s">
        <v>51</v>
      </c>
      <c r="L28" s="130" t="s">
        <v>51</v>
      </c>
      <c r="M28" s="128">
        <f t="shared" si="3"/>
        <v>0</v>
      </c>
      <c r="N28" s="202">
        <v>0</v>
      </c>
    </row>
    <row r="29" spans="1:14">
      <c r="A29" s="126">
        <f t="shared" si="4"/>
        <v>42905</v>
      </c>
      <c r="B29" s="127">
        <v>616.70000000000005</v>
      </c>
      <c r="C29" s="127">
        <v>3.7</v>
      </c>
      <c r="D29" s="128">
        <f t="shared" si="1"/>
        <v>2.38</v>
      </c>
      <c r="E29" s="128">
        <v>0</v>
      </c>
      <c r="F29" s="129">
        <f t="shared" si="2"/>
        <v>14.819427148194272</v>
      </c>
      <c r="G29" s="130">
        <v>0</v>
      </c>
      <c r="H29" s="130">
        <v>0</v>
      </c>
      <c r="I29" s="130">
        <v>0</v>
      </c>
      <c r="J29" s="130" t="s">
        <v>50</v>
      </c>
      <c r="K29" s="130" t="s">
        <v>51</v>
      </c>
      <c r="L29" s="130" t="s">
        <v>51</v>
      </c>
      <c r="M29" s="128">
        <f t="shared" si="3"/>
        <v>0</v>
      </c>
      <c r="N29" s="202">
        <f t="shared" si="5"/>
        <v>0</v>
      </c>
    </row>
    <row r="30" spans="1:14">
      <c r="A30" s="126">
        <f t="shared" si="4"/>
        <v>42906</v>
      </c>
      <c r="B30" s="127">
        <v>616.70000000000005</v>
      </c>
      <c r="C30" s="127">
        <v>3.7</v>
      </c>
      <c r="D30" s="128">
        <f t="shared" si="1"/>
        <v>2.38</v>
      </c>
      <c r="E30" s="128">
        <v>0</v>
      </c>
      <c r="F30" s="129">
        <f t="shared" si="2"/>
        <v>14.819427148194272</v>
      </c>
      <c r="G30" s="130">
        <v>0</v>
      </c>
      <c r="H30" s="130">
        <v>0</v>
      </c>
      <c r="I30" s="130">
        <v>0</v>
      </c>
      <c r="J30" s="130" t="s">
        <v>50</v>
      </c>
      <c r="K30" s="130" t="s">
        <v>51</v>
      </c>
      <c r="L30" s="130" t="s">
        <v>51</v>
      </c>
      <c r="M30" s="128">
        <f t="shared" si="3"/>
        <v>0</v>
      </c>
      <c r="N30" s="202">
        <f t="shared" si="5"/>
        <v>0</v>
      </c>
    </row>
    <row r="31" spans="1:14">
      <c r="A31" s="126">
        <f t="shared" si="4"/>
        <v>42907</v>
      </c>
      <c r="B31" s="127">
        <v>616.6</v>
      </c>
      <c r="C31" s="127">
        <v>3.65</v>
      </c>
      <c r="D31" s="128">
        <f t="shared" si="1"/>
        <v>2.33</v>
      </c>
      <c r="E31" s="128">
        <v>0</v>
      </c>
      <c r="F31" s="129">
        <f t="shared" si="2"/>
        <v>14.508094645080948</v>
      </c>
      <c r="G31" s="130">
        <v>0</v>
      </c>
      <c r="H31" s="130">
        <v>0</v>
      </c>
      <c r="I31" s="130">
        <v>0</v>
      </c>
      <c r="J31" s="130" t="s">
        <v>50</v>
      </c>
      <c r="K31" s="130" t="s">
        <v>51</v>
      </c>
      <c r="L31" s="130" t="s">
        <v>51</v>
      </c>
      <c r="M31" s="128">
        <f t="shared" si="3"/>
        <v>0</v>
      </c>
      <c r="N31" s="202">
        <f t="shared" si="5"/>
        <v>-0.05</v>
      </c>
    </row>
    <row r="32" spans="1:14">
      <c r="A32" s="126">
        <f t="shared" si="4"/>
        <v>42908</v>
      </c>
      <c r="B32" s="127">
        <v>616.6</v>
      </c>
      <c r="C32" s="127">
        <v>3.65</v>
      </c>
      <c r="D32" s="128">
        <f t="shared" si="1"/>
        <v>2.33</v>
      </c>
      <c r="E32" s="128">
        <v>3</v>
      </c>
      <c r="F32" s="129">
        <f t="shared" si="2"/>
        <v>14.508094645080948</v>
      </c>
      <c r="G32" s="130">
        <v>0</v>
      </c>
      <c r="H32" s="130">
        <v>0</v>
      </c>
      <c r="I32" s="130">
        <v>0</v>
      </c>
      <c r="J32" s="130" t="s">
        <v>50</v>
      </c>
      <c r="K32" s="130" t="s">
        <v>51</v>
      </c>
      <c r="L32" s="130" t="s">
        <v>51</v>
      </c>
      <c r="M32" s="128">
        <f t="shared" si="3"/>
        <v>0</v>
      </c>
      <c r="N32" s="202">
        <v>0</v>
      </c>
    </row>
    <row r="33" spans="1:14">
      <c r="A33" s="126">
        <f t="shared" si="4"/>
        <v>42909</v>
      </c>
      <c r="B33" s="127">
        <v>616.6</v>
      </c>
      <c r="C33" s="127">
        <v>3.65</v>
      </c>
      <c r="D33" s="128">
        <f t="shared" si="1"/>
        <v>2.33</v>
      </c>
      <c r="E33" s="128">
        <v>2</v>
      </c>
      <c r="F33" s="129">
        <f t="shared" si="2"/>
        <v>14.508094645080948</v>
      </c>
      <c r="G33" s="130">
        <v>0</v>
      </c>
      <c r="H33" s="130">
        <v>0</v>
      </c>
      <c r="I33" s="130">
        <v>0</v>
      </c>
      <c r="J33" s="130" t="s">
        <v>50</v>
      </c>
      <c r="K33" s="130" t="s">
        <v>51</v>
      </c>
      <c r="L33" s="130" t="s">
        <v>51</v>
      </c>
      <c r="M33" s="128">
        <f t="shared" si="3"/>
        <v>0</v>
      </c>
      <c r="N33" s="202">
        <f t="shared" si="5"/>
        <v>0</v>
      </c>
    </row>
    <row r="34" spans="1:14">
      <c r="A34" s="126">
        <f t="shared" si="4"/>
        <v>42910</v>
      </c>
      <c r="B34" s="127">
        <v>616.6</v>
      </c>
      <c r="C34" s="127">
        <v>3.65</v>
      </c>
      <c r="D34" s="128">
        <f t="shared" si="1"/>
        <v>2.33</v>
      </c>
      <c r="E34" s="128">
        <v>1</v>
      </c>
      <c r="F34" s="129">
        <f t="shared" si="2"/>
        <v>14.508094645080948</v>
      </c>
      <c r="G34" s="130">
        <v>0</v>
      </c>
      <c r="H34" s="130">
        <v>0</v>
      </c>
      <c r="I34" s="130">
        <v>0</v>
      </c>
      <c r="J34" s="130" t="s">
        <v>50</v>
      </c>
      <c r="K34" s="130" t="s">
        <v>51</v>
      </c>
      <c r="L34" s="130" t="s">
        <v>51</v>
      </c>
      <c r="M34" s="128">
        <f t="shared" si="3"/>
        <v>0</v>
      </c>
      <c r="N34" s="202">
        <f t="shared" si="5"/>
        <v>0</v>
      </c>
    </row>
    <row r="35" spans="1:14">
      <c r="A35" s="126">
        <f t="shared" si="4"/>
        <v>42911</v>
      </c>
      <c r="B35" s="127">
        <v>616.6</v>
      </c>
      <c r="C35" s="127">
        <v>3.65</v>
      </c>
      <c r="D35" s="128">
        <f t="shared" si="1"/>
        <v>2.33</v>
      </c>
      <c r="E35" s="128">
        <v>11</v>
      </c>
      <c r="F35" s="129">
        <f t="shared" si="2"/>
        <v>14.508094645080948</v>
      </c>
      <c r="G35" s="130">
        <v>0</v>
      </c>
      <c r="H35" s="130">
        <v>0</v>
      </c>
      <c r="I35" s="130">
        <v>0</v>
      </c>
      <c r="J35" s="130" t="s">
        <v>50</v>
      </c>
      <c r="K35" s="130" t="s">
        <v>51</v>
      </c>
      <c r="L35" s="130" t="s">
        <v>51</v>
      </c>
      <c r="M35" s="128">
        <f t="shared" si="3"/>
        <v>0</v>
      </c>
      <c r="N35" s="202">
        <v>0</v>
      </c>
    </row>
    <row r="36" spans="1:14">
      <c r="A36" s="126">
        <f t="shared" si="4"/>
        <v>42912</v>
      </c>
      <c r="B36" s="127">
        <v>616.79999999999995</v>
      </c>
      <c r="C36" s="127">
        <v>3.79</v>
      </c>
      <c r="D36" s="128">
        <f t="shared" si="1"/>
        <v>2.4699999999999998</v>
      </c>
      <c r="E36" s="128">
        <v>44</v>
      </c>
      <c r="F36" s="129">
        <f t="shared" si="2"/>
        <v>15.379825653798257</v>
      </c>
      <c r="G36" s="130">
        <v>0</v>
      </c>
      <c r="H36" s="130">
        <v>0</v>
      </c>
      <c r="I36" s="130">
        <v>0</v>
      </c>
      <c r="J36" s="130" t="s">
        <v>50</v>
      </c>
      <c r="K36" s="130" t="s">
        <v>51</v>
      </c>
      <c r="L36" s="130" t="s">
        <v>51</v>
      </c>
      <c r="M36" s="128">
        <f t="shared" si="3"/>
        <v>0</v>
      </c>
      <c r="N36" s="202">
        <f t="shared" si="5"/>
        <v>0.14000000000000001</v>
      </c>
    </row>
    <row r="37" spans="1:14">
      <c r="A37" s="126">
        <f t="shared" si="4"/>
        <v>42913</v>
      </c>
      <c r="B37" s="127">
        <v>616.9</v>
      </c>
      <c r="C37" s="127">
        <v>3.87</v>
      </c>
      <c r="D37" s="128">
        <f t="shared" si="1"/>
        <v>2.5499999999999998</v>
      </c>
      <c r="E37" s="128">
        <v>20</v>
      </c>
      <c r="F37" s="129">
        <f t="shared" si="2"/>
        <v>15.877957658779577</v>
      </c>
      <c r="G37" s="130">
        <v>0</v>
      </c>
      <c r="H37" s="130">
        <v>0</v>
      </c>
      <c r="I37" s="130">
        <v>0</v>
      </c>
      <c r="J37" s="130" t="s">
        <v>50</v>
      </c>
      <c r="K37" s="130" t="s">
        <v>51</v>
      </c>
      <c r="L37" s="130" t="s">
        <v>51</v>
      </c>
      <c r="M37" s="128">
        <f t="shared" si="3"/>
        <v>0</v>
      </c>
      <c r="N37" s="202">
        <f t="shared" si="5"/>
        <v>0.08</v>
      </c>
    </row>
    <row r="38" spans="1:14">
      <c r="A38" s="126">
        <f t="shared" si="4"/>
        <v>42914</v>
      </c>
      <c r="B38" s="127">
        <v>617.4</v>
      </c>
      <c r="C38" s="127">
        <v>4.25</v>
      </c>
      <c r="D38" s="128">
        <f t="shared" si="1"/>
        <v>2.9299999999999997</v>
      </c>
      <c r="E38" s="128">
        <v>37</v>
      </c>
      <c r="F38" s="129">
        <f t="shared" si="2"/>
        <v>18.244084682440846</v>
      </c>
      <c r="G38" s="130">
        <v>0</v>
      </c>
      <c r="H38" s="130">
        <v>0</v>
      </c>
      <c r="I38" s="130">
        <v>0</v>
      </c>
      <c r="J38" s="130" t="s">
        <v>50</v>
      </c>
      <c r="K38" s="130" t="s">
        <v>51</v>
      </c>
      <c r="L38" s="130" t="s">
        <v>51</v>
      </c>
      <c r="M38" s="128">
        <f t="shared" si="3"/>
        <v>0</v>
      </c>
      <c r="N38" s="202">
        <f t="shared" si="5"/>
        <v>0.38</v>
      </c>
    </row>
    <row r="39" spans="1:14">
      <c r="A39" s="126">
        <f t="shared" si="4"/>
        <v>42915</v>
      </c>
      <c r="B39" s="127">
        <v>618</v>
      </c>
      <c r="C39" s="127">
        <v>4.76</v>
      </c>
      <c r="D39" s="128">
        <f t="shared" si="1"/>
        <v>3.4399999999999995</v>
      </c>
      <c r="E39" s="128">
        <v>20</v>
      </c>
      <c r="F39" s="129">
        <f t="shared" si="2"/>
        <v>21.419676214196762</v>
      </c>
      <c r="G39" s="130">
        <v>0</v>
      </c>
      <c r="H39" s="130">
        <v>0</v>
      </c>
      <c r="I39" s="130">
        <v>0</v>
      </c>
      <c r="J39" s="130" t="s">
        <v>50</v>
      </c>
      <c r="K39" s="130" t="s">
        <v>51</v>
      </c>
      <c r="L39" s="130" t="s">
        <v>51</v>
      </c>
      <c r="M39" s="128">
        <f t="shared" si="3"/>
        <v>0</v>
      </c>
      <c r="N39" s="202">
        <f t="shared" si="5"/>
        <v>0.51</v>
      </c>
    </row>
    <row r="40" spans="1:14">
      <c r="A40" s="126">
        <f t="shared" si="4"/>
        <v>42916</v>
      </c>
      <c r="B40" s="127">
        <v>619.29999999999995</v>
      </c>
      <c r="C40" s="127">
        <v>5.98</v>
      </c>
      <c r="D40" s="128">
        <f t="shared" si="1"/>
        <v>4.66</v>
      </c>
      <c r="E40" s="128">
        <v>43</v>
      </c>
      <c r="F40" s="129">
        <f t="shared" si="2"/>
        <v>29.016189290161897</v>
      </c>
      <c r="G40" s="130">
        <v>0</v>
      </c>
      <c r="H40" s="130">
        <v>0</v>
      </c>
      <c r="I40" s="130">
        <v>0</v>
      </c>
      <c r="J40" s="130" t="s">
        <v>50</v>
      </c>
      <c r="K40" s="130" t="s">
        <v>51</v>
      </c>
      <c r="L40" s="130" t="s">
        <v>51</v>
      </c>
      <c r="M40" s="128">
        <f t="shared" si="3"/>
        <v>0</v>
      </c>
      <c r="N40" s="202">
        <f t="shared" si="5"/>
        <v>1.22</v>
      </c>
    </row>
    <row r="41" spans="1:14">
      <c r="A41" s="126">
        <f t="shared" si="4"/>
        <v>42917</v>
      </c>
      <c r="B41" s="127">
        <v>620.5</v>
      </c>
      <c r="C41" s="127">
        <v>7.25</v>
      </c>
      <c r="D41" s="128">
        <f t="shared" si="1"/>
        <v>5.93</v>
      </c>
      <c r="E41" s="128">
        <v>24</v>
      </c>
      <c r="F41" s="129">
        <f t="shared" si="2"/>
        <v>36.924034869240351</v>
      </c>
      <c r="G41" s="130">
        <v>0</v>
      </c>
      <c r="H41" s="130">
        <v>0</v>
      </c>
      <c r="I41" s="130">
        <v>0</v>
      </c>
      <c r="J41" s="130" t="s">
        <v>50</v>
      </c>
      <c r="K41" s="130" t="s">
        <v>51</v>
      </c>
      <c r="L41" s="130" t="s">
        <v>51</v>
      </c>
      <c r="M41" s="128">
        <f t="shared" si="3"/>
        <v>0</v>
      </c>
      <c r="N41" s="202">
        <f t="shared" si="5"/>
        <v>1.27</v>
      </c>
    </row>
    <row r="42" spans="1:14">
      <c r="A42" s="126">
        <f t="shared" si="4"/>
        <v>42918</v>
      </c>
      <c r="B42" s="127">
        <v>620.9</v>
      </c>
      <c r="C42" s="127">
        <v>7.7</v>
      </c>
      <c r="D42" s="128">
        <f t="shared" si="1"/>
        <v>6.38</v>
      </c>
      <c r="E42" s="128">
        <v>9</v>
      </c>
      <c r="F42" s="129">
        <f t="shared" si="2"/>
        <v>39.726027397260275</v>
      </c>
      <c r="G42" s="130">
        <v>0</v>
      </c>
      <c r="H42" s="130">
        <v>0</v>
      </c>
      <c r="I42" s="130">
        <v>0</v>
      </c>
      <c r="J42" s="130" t="s">
        <v>50</v>
      </c>
      <c r="K42" s="130" t="s">
        <v>51</v>
      </c>
      <c r="L42" s="130" t="s">
        <v>51</v>
      </c>
      <c r="M42" s="128">
        <f t="shared" si="3"/>
        <v>0</v>
      </c>
      <c r="N42" s="202">
        <v>0</v>
      </c>
    </row>
    <row r="43" spans="1:14">
      <c r="A43" s="126">
        <f t="shared" si="4"/>
        <v>42919</v>
      </c>
      <c r="B43" s="127">
        <v>621.29999999999995</v>
      </c>
      <c r="C43" s="127">
        <v>8.17</v>
      </c>
      <c r="D43" s="128">
        <f t="shared" si="1"/>
        <v>6.85</v>
      </c>
      <c r="E43" s="128">
        <v>20</v>
      </c>
      <c r="F43" s="129">
        <f t="shared" si="2"/>
        <v>42.65255292652553</v>
      </c>
      <c r="G43" s="130">
        <v>0</v>
      </c>
      <c r="H43" s="130">
        <v>0</v>
      </c>
      <c r="I43" s="130">
        <v>0</v>
      </c>
      <c r="J43" s="130" t="s">
        <v>50</v>
      </c>
      <c r="K43" s="130" t="s">
        <v>51</v>
      </c>
      <c r="L43" s="130" t="s">
        <v>51</v>
      </c>
      <c r="M43" s="128">
        <f t="shared" si="3"/>
        <v>0</v>
      </c>
      <c r="N43" s="202">
        <f t="shared" si="5"/>
        <v>0.47</v>
      </c>
    </row>
    <row r="44" spans="1:14">
      <c r="A44" s="126">
        <f t="shared" si="4"/>
        <v>42920</v>
      </c>
      <c r="B44" s="127">
        <v>621.6</v>
      </c>
      <c r="C44" s="127">
        <v>8.5299999999999994</v>
      </c>
      <c r="D44" s="128">
        <f t="shared" si="1"/>
        <v>7.2099999999999991</v>
      </c>
      <c r="E44" s="128">
        <v>3</v>
      </c>
      <c r="F44" s="129">
        <f t="shared" si="2"/>
        <v>44.894146948941469</v>
      </c>
      <c r="G44" s="130">
        <v>0</v>
      </c>
      <c r="H44" s="130">
        <v>0</v>
      </c>
      <c r="I44" s="130">
        <v>0</v>
      </c>
      <c r="J44" s="130" t="s">
        <v>50</v>
      </c>
      <c r="K44" s="130" t="s">
        <v>51</v>
      </c>
      <c r="L44" s="130" t="s">
        <v>51</v>
      </c>
      <c r="M44" s="128">
        <f t="shared" si="3"/>
        <v>0</v>
      </c>
      <c r="N44" s="202">
        <f t="shared" si="5"/>
        <v>0.36</v>
      </c>
    </row>
    <row r="45" spans="1:14">
      <c r="A45" s="126">
        <f t="shared" si="4"/>
        <v>42921</v>
      </c>
      <c r="B45" s="127">
        <v>621.9</v>
      </c>
      <c r="C45" s="127">
        <v>8.9</v>
      </c>
      <c r="D45" s="128">
        <f t="shared" si="1"/>
        <v>7.58</v>
      </c>
      <c r="E45" s="128">
        <v>17</v>
      </c>
      <c r="F45" s="129">
        <f t="shared" si="2"/>
        <v>47.198007471980077</v>
      </c>
      <c r="G45" s="130">
        <v>0</v>
      </c>
      <c r="H45" s="130">
        <v>0</v>
      </c>
      <c r="I45" s="130">
        <v>0</v>
      </c>
      <c r="J45" s="130" t="s">
        <v>50</v>
      </c>
      <c r="K45" s="130" t="s">
        <v>51</v>
      </c>
      <c r="L45" s="130" t="s">
        <v>51</v>
      </c>
      <c r="M45" s="128">
        <f t="shared" si="3"/>
        <v>0</v>
      </c>
      <c r="N45" s="202">
        <f t="shared" si="5"/>
        <v>0.37</v>
      </c>
    </row>
    <row r="46" spans="1:14">
      <c r="A46" s="126">
        <f t="shared" si="4"/>
        <v>42922</v>
      </c>
      <c r="B46" s="127">
        <v>622.29999999999995</v>
      </c>
      <c r="C46" s="127">
        <v>9.42</v>
      </c>
      <c r="D46" s="128">
        <f t="shared" si="1"/>
        <v>8.1</v>
      </c>
      <c r="E46" s="128">
        <v>6</v>
      </c>
      <c r="F46" s="129">
        <f t="shared" si="2"/>
        <v>50.435865504358659</v>
      </c>
      <c r="G46" s="130">
        <v>0</v>
      </c>
      <c r="H46" s="130">
        <v>0</v>
      </c>
      <c r="I46" s="130">
        <v>0</v>
      </c>
      <c r="J46" s="130" t="s">
        <v>50</v>
      </c>
      <c r="K46" s="130" t="s">
        <v>51</v>
      </c>
      <c r="L46" s="130" t="s">
        <v>51</v>
      </c>
      <c r="M46" s="128">
        <f t="shared" si="3"/>
        <v>0</v>
      </c>
      <c r="N46" s="202">
        <f t="shared" si="5"/>
        <v>0.52</v>
      </c>
    </row>
    <row r="47" spans="1:14">
      <c r="A47" s="126">
        <f t="shared" si="4"/>
        <v>42923</v>
      </c>
      <c r="B47" s="127">
        <v>622.5</v>
      </c>
      <c r="C47" s="127">
        <v>9.68</v>
      </c>
      <c r="D47" s="128">
        <f t="shared" si="1"/>
        <v>8.36</v>
      </c>
      <c r="E47" s="128">
        <v>10</v>
      </c>
      <c r="F47" s="129">
        <f t="shared" si="2"/>
        <v>52.054794520547944</v>
      </c>
      <c r="G47" s="130">
        <v>0</v>
      </c>
      <c r="H47" s="130">
        <v>0</v>
      </c>
      <c r="I47" s="130">
        <v>0</v>
      </c>
      <c r="J47" s="130" t="s">
        <v>50</v>
      </c>
      <c r="K47" s="130" t="s">
        <v>51</v>
      </c>
      <c r="L47" s="130" t="s">
        <v>51</v>
      </c>
      <c r="M47" s="128">
        <f t="shared" si="3"/>
        <v>0</v>
      </c>
      <c r="N47" s="202">
        <f t="shared" si="5"/>
        <v>0.26</v>
      </c>
    </row>
    <row r="48" spans="1:14">
      <c r="A48" s="126">
        <f t="shared" si="4"/>
        <v>42924</v>
      </c>
      <c r="B48" s="127">
        <v>622.6</v>
      </c>
      <c r="C48" s="127">
        <v>9.82</v>
      </c>
      <c r="D48" s="128">
        <f t="shared" si="1"/>
        <v>8.5</v>
      </c>
      <c r="E48" s="128">
        <v>2</v>
      </c>
      <c r="F48" s="129">
        <f t="shared" si="2"/>
        <v>52.926525529265255</v>
      </c>
      <c r="G48" s="130">
        <v>0</v>
      </c>
      <c r="H48" s="130">
        <v>0</v>
      </c>
      <c r="I48" s="130">
        <v>0</v>
      </c>
      <c r="J48" s="130" t="s">
        <v>50</v>
      </c>
      <c r="K48" s="130" t="s">
        <v>51</v>
      </c>
      <c r="L48" s="130" t="s">
        <v>51</v>
      </c>
      <c r="M48" s="128">
        <f t="shared" si="3"/>
        <v>0</v>
      </c>
      <c r="N48" s="202">
        <f t="shared" si="5"/>
        <v>0.14000000000000001</v>
      </c>
    </row>
    <row r="49" spans="1:14">
      <c r="A49" s="126">
        <f t="shared" si="4"/>
        <v>42925</v>
      </c>
      <c r="B49" s="127">
        <v>622.70000000000005</v>
      </c>
      <c r="C49" s="127">
        <v>9.9600000000000009</v>
      </c>
      <c r="D49" s="128">
        <f t="shared" si="1"/>
        <v>8.64</v>
      </c>
      <c r="E49" s="128">
        <v>0</v>
      </c>
      <c r="F49" s="129">
        <f t="shared" si="2"/>
        <v>53.798256537982567</v>
      </c>
      <c r="G49" s="130">
        <v>0</v>
      </c>
      <c r="H49" s="130">
        <v>0</v>
      </c>
      <c r="I49" s="130">
        <v>0</v>
      </c>
      <c r="J49" s="130" t="s">
        <v>50</v>
      </c>
      <c r="K49" s="130" t="s">
        <v>51</v>
      </c>
      <c r="L49" s="130" t="s">
        <v>51</v>
      </c>
      <c r="M49" s="128">
        <f t="shared" si="3"/>
        <v>0</v>
      </c>
      <c r="N49" s="202">
        <f t="shared" si="5"/>
        <v>0.14000000000000001</v>
      </c>
    </row>
    <row r="50" spans="1:14">
      <c r="A50" s="126">
        <f t="shared" si="4"/>
        <v>42926</v>
      </c>
      <c r="B50" s="127">
        <v>622.70000000000005</v>
      </c>
      <c r="C50" s="127">
        <v>9.9600000000000009</v>
      </c>
      <c r="D50" s="128">
        <f t="shared" si="1"/>
        <v>8.64</v>
      </c>
      <c r="E50" s="128">
        <v>0</v>
      </c>
      <c r="F50" s="129">
        <f t="shared" si="2"/>
        <v>53.798256537982567</v>
      </c>
      <c r="G50" s="130">
        <v>0</v>
      </c>
      <c r="H50" s="130">
        <v>0</v>
      </c>
      <c r="I50" s="130">
        <v>0</v>
      </c>
      <c r="J50" s="130" t="s">
        <v>50</v>
      </c>
      <c r="K50" s="130" t="s">
        <v>51</v>
      </c>
      <c r="L50" s="130" t="s">
        <v>51</v>
      </c>
      <c r="M50" s="128">
        <f t="shared" si="3"/>
        <v>0</v>
      </c>
      <c r="N50" s="202">
        <f t="shared" si="5"/>
        <v>0</v>
      </c>
    </row>
    <row r="51" spans="1:14">
      <c r="A51" s="126">
        <f t="shared" si="4"/>
        <v>42927</v>
      </c>
      <c r="B51" s="127">
        <v>622.70000000000005</v>
      </c>
      <c r="C51" s="127">
        <v>9.9600000000000009</v>
      </c>
      <c r="D51" s="128">
        <f t="shared" si="1"/>
        <v>8.64</v>
      </c>
      <c r="E51" s="128">
        <v>0</v>
      </c>
      <c r="F51" s="129">
        <f t="shared" si="2"/>
        <v>53.798256537982567</v>
      </c>
      <c r="G51" s="130">
        <v>0</v>
      </c>
      <c r="H51" s="130">
        <v>0</v>
      </c>
      <c r="I51" s="130">
        <v>0</v>
      </c>
      <c r="J51" s="130" t="s">
        <v>50</v>
      </c>
      <c r="K51" s="130" t="s">
        <v>51</v>
      </c>
      <c r="L51" s="130" t="s">
        <v>51</v>
      </c>
      <c r="M51" s="128">
        <f t="shared" si="3"/>
        <v>0</v>
      </c>
      <c r="N51" s="202">
        <f t="shared" si="5"/>
        <v>0</v>
      </c>
    </row>
    <row r="52" spans="1:14">
      <c r="A52" s="126">
        <f t="shared" si="4"/>
        <v>42928</v>
      </c>
      <c r="B52" s="127">
        <v>622.79999999999995</v>
      </c>
      <c r="C52" s="127">
        <v>10.1</v>
      </c>
      <c r="D52" s="128">
        <f t="shared" si="1"/>
        <v>8.7799999999999994</v>
      </c>
      <c r="E52" s="128">
        <v>6</v>
      </c>
      <c r="F52" s="129">
        <f t="shared" si="2"/>
        <v>54.669987546699872</v>
      </c>
      <c r="G52" s="130">
        <v>0</v>
      </c>
      <c r="H52" s="130">
        <v>0</v>
      </c>
      <c r="I52" s="130">
        <v>0</v>
      </c>
      <c r="J52" s="130" t="s">
        <v>50</v>
      </c>
      <c r="K52" s="130" t="s">
        <v>51</v>
      </c>
      <c r="L52" s="130" t="s">
        <v>51</v>
      </c>
      <c r="M52" s="128">
        <f t="shared" si="3"/>
        <v>0</v>
      </c>
      <c r="N52" s="202">
        <f t="shared" si="5"/>
        <v>0.14000000000000001</v>
      </c>
    </row>
    <row r="53" spans="1:14">
      <c r="A53" s="126">
        <f t="shared" si="4"/>
        <v>42929</v>
      </c>
      <c r="B53" s="127">
        <v>622.79999999999995</v>
      </c>
      <c r="C53" s="127">
        <v>10.1</v>
      </c>
      <c r="D53" s="128">
        <f t="shared" si="1"/>
        <v>8.7799999999999994</v>
      </c>
      <c r="E53" s="128">
        <v>3</v>
      </c>
      <c r="F53" s="129">
        <f t="shared" si="2"/>
        <v>54.669987546699872</v>
      </c>
      <c r="G53" s="130">
        <v>0</v>
      </c>
      <c r="H53" s="130">
        <v>0</v>
      </c>
      <c r="I53" s="130">
        <v>0</v>
      </c>
      <c r="J53" s="130" t="s">
        <v>50</v>
      </c>
      <c r="K53" s="130" t="s">
        <v>51</v>
      </c>
      <c r="L53" s="130" t="s">
        <v>51</v>
      </c>
      <c r="M53" s="128">
        <f t="shared" si="3"/>
        <v>0</v>
      </c>
      <c r="N53" s="202">
        <f t="shared" si="5"/>
        <v>0</v>
      </c>
    </row>
    <row r="54" spans="1:14">
      <c r="A54" s="126">
        <f t="shared" si="4"/>
        <v>42930</v>
      </c>
      <c r="B54" s="127">
        <v>623.20000000000005</v>
      </c>
      <c r="C54" s="127">
        <v>10.7</v>
      </c>
      <c r="D54" s="128">
        <f t="shared" si="1"/>
        <v>9.379999999999999</v>
      </c>
      <c r="E54" s="128">
        <v>41</v>
      </c>
      <c r="F54" s="129">
        <f t="shared" si="2"/>
        <v>58.405977584059777</v>
      </c>
      <c r="G54" s="130">
        <v>0</v>
      </c>
      <c r="H54" s="130">
        <v>0</v>
      </c>
      <c r="I54" s="130">
        <v>0</v>
      </c>
      <c r="J54" s="130" t="s">
        <v>50</v>
      </c>
      <c r="K54" s="130" t="s">
        <v>51</v>
      </c>
      <c r="L54" s="130" t="s">
        <v>51</v>
      </c>
      <c r="M54" s="128">
        <f t="shared" si="3"/>
        <v>0</v>
      </c>
      <c r="N54" s="202">
        <f t="shared" si="5"/>
        <v>0.6</v>
      </c>
    </row>
    <row r="55" spans="1:14">
      <c r="A55" s="126">
        <f t="shared" si="4"/>
        <v>42931</v>
      </c>
      <c r="B55" s="127">
        <v>624.4</v>
      </c>
      <c r="C55" s="127">
        <v>12.79</v>
      </c>
      <c r="D55" s="128">
        <f t="shared" si="1"/>
        <v>11.469999999999999</v>
      </c>
      <c r="E55" s="128">
        <v>45</v>
      </c>
      <c r="F55" s="129">
        <f t="shared" si="2"/>
        <v>71.419676214196755</v>
      </c>
      <c r="G55" s="130">
        <v>0</v>
      </c>
      <c r="H55" s="130">
        <v>0</v>
      </c>
      <c r="I55" s="130">
        <v>0</v>
      </c>
      <c r="J55" s="130" t="s">
        <v>50</v>
      </c>
      <c r="K55" s="130" t="s">
        <v>51</v>
      </c>
      <c r="L55" s="130" t="s">
        <v>51</v>
      </c>
      <c r="M55" s="128">
        <f t="shared" si="3"/>
        <v>0</v>
      </c>
      <c r="N55" s="202">
        <f t="shared" si="5"/>
        <v>2.09</v>
      </c>
    </row>
    <row r="56" spans="1:14">
      <c r="A56" s="126">
        <f t="shared" si="4"/>
        <v>42932</v>
      </c>
      <c r="B56" s="127">
        <v>625.4</v>
      </c>
      <c r="C56" s="127">
        <v>14.77</v>
      </c>
      <c r="D56" s="128">
        <f t="shared" si="1"/>
        <v>13.45</v>
      </c>
      <c r="E56" s="128">
        <v>27</v>
      </c>
      <c r="F56" s="129">
        <f t="shared" si="2"/>
        <v>83.748443337484431</v>
      </c>
      <c r="G56" s="130">
        <v>0</v>
      </c>
      <c r="H56" s="130">
        <v>0</v>
      </c>
      <c r="I56" s="130">
        <v>0</v>
      </c>
      <c r="J56" s="130" t="s">
        <v>50</v>
      </c>
      <c r="K56" s="130" t="s">
        <v>51</v>
      </c>
      <c r="L56" s="130" t="s">
        <v>51</v>
      </c>
      <c r="M56" s="128">
        <f t="shared" si="3"/>
        <v>0</v>
      </c>
      <c r="N56" s="202">
        <f t="shared" si="5"/>
        <v>1.98</v>
      </c>
    </row>
    <row r="57" spans="1:14">
      <c r="A57" s="126">
        <f t="shared" si="4"/>
        <v>42933</v>
      </c>
      <c r="B57" s="127">
        <v>625.9</v>
      </c>
      <c r="C57" s="127">
        <v>15.83</v>
      </c>
      <c r="D57" s="128">
        <f t="shared" si="1"/>
        <v>14.51</v>
      </c>
      <c r="E57" s="128">
        <v>13</v>
      </c>
      <c r="F57" s="129">
        <f t="shared" si="2"/>
        <v>90.348692403486936</v>
      </c>
      <c r="G57" s="130">
        <v>0</v>
      </c>
      <c r="H57" s="130">
        <v>0</v>
      </c>
      <c r="I57" s="130">
        <v>0</v>
      </c>
      <c r="J57" s="130" t="s">
        <v>50</v>
      </c>
      <c r="K57" s="130" t="s">
        <v>51</v>
      </c>
      <c r="L57" s="130" t="s">
        <v>51</v>
      </c>
      <c r="M57" s="128">
        <f t="shared" si="3"/>
        <v>0</v>
      </c>
      <c r="N57" s="202">
        <f t="shared" si="5"/>
        <v>1.06</v>
      </c>
    </row>
    <row r="58" spans="1:14">
      <c r="A58" s="126">
        <f t="shared" si="4"/>
        <v>42934</v>
      </c>
      <c r="B58" s="127">
        <v>625.70000000000005</v>
      </c>
      <c r="C58" s="127">
        <v>15.4</v>
      </c>
      <c r="D58" s="128">
        <f t="shared" si="1"/>
        <v>14.08</v>
      </c>
      <c r="E58" s="128">
        <v>26</v>
      </c>
      <c r="F58" s="129">
        <f t="shared" si="2"/>
        <v>87.671232876712338</v>
      </c>
      <c r="G58" s="130">
        <v>402</v>
      </c>
      <c r="H58" s="130">
        <v>0</v>
      </c>
      <c r="I58" s="130">
        <v>0</v>
      </c>
      <c r="J58" s="130" t="s">
        <v>50</v>
      </c>
      <c r="K58" s="130" t="s">
        <v>51</v>
      </c>
      <c r="L58" s="130" t="s">
        <v>51</v>
      </c>
      <c r="M58" s="128">
        <f t="shared" si="3"/>
        <v>402</v>
      </c>
      <c r="N58" s="202">
        <f t="shared" si="5"/>
        <v>0.55000000000000004</v>
      </c>
    </row>
    <row r="59" spans="1:14">
      <c r="A59" s="126">
        <f t="shared" si="4"/>
        <v>42935</v>
      </c>
      <c r="B59" s="253">
        <v>625.79999999999995</v>
      </c>
      <c r="C59" s="127">
        <v>15.61</v>
      </c>
      <c r="D59" s="128">
        <f t="shared" si="1"/>
        <v>14.29</v>
      </c>
      <c r="E59" s="128">
        <v>12</v>
      </c>
      <c r="F59" s="129">
        <f t="shared" si="2"/>
        <v>88.978829389788288</v>
      </c>
      <c r="G59" s="130">
        <v>268</v>
      </c>
      <c r="H59" s="130">
        <v>0</v>
      </c>
      <c r="I59" s="130">
        <v>0</v>
      </c>
      <c r="J59" s="130" t="s">
        <v>50</v>
      </c>
      <c r="K59" s="130" t="s">
        <v>51</v>
      </c>
      <c r="L59" s="130" t="s">
        <v>51</v>
      </c>
      <c r="M59" s="128">
        <f t="shared" si="3"/>
        <v>268</v>
      </c>
      <c r="N59" s="202">
        <f t="shared" si="5"/>
        <v>0.87</v>
      </c>
    </row>
    <row r="60" spans="1:14">
      <c r="A60" s="126">
        <f t="shared" si="4"/>
        <v>42936</v>
      </c>
      <c r="B60" s="127">
        <v>625.9</v>
      </c>
      <c r="C60" s="127">
        <v>15.83</v>
      </c>
      <c r="D60" s="128">
        <f t="shared" si="1"/>
        <v>14.51</v>
      </c>
      <c r="E60" s="128">
        <v>35</v>
      </c>
      <c r="F60" s="129">
        <f t="shared" si="2"/>
        <v>90.348692403486936</v>
      </c>
      <c r="G60" s="130">
        <v>268</v>
      </c>
      <c r="H60" s="130">
        <v>0</v>
      </c>
      <c r="I60" s="130">
        <v>0</v>
      </c>
      <c r="J60" s="130" t="s">
        <v>50</v>
      </c>
      <c r="K60" s="130" t="s">
        <v>51</v>
      </c>
      <c r="L60" s="130" t="s">
        <v>51</v>
      </c>
      <c r="M60" s="128">
        <f t="shared" si="3"/>
        <v>268</v>
      </c>
      <c r="N60" s="202">
        <f t="shared" si="5"/>
        <v>0.88</v>
      </c>
    </row>
    <row r="61" spans="1:14">
      <c r="A61" s="126">
        <f t="shared" si="4"/>
        <v>42937</v>
      </c>
      <c r="B61" s="127">
        <v>625.70000000000005</v>
      </c>
      <c r="C61" s="127">
        <v>15.4</v>
      </c>
      <c r="D61" s="128">
        <f t="shared" si="1"/>
        <v>14.08</v>
      </c>
      <c r="E61" s="128">
        <v>36</v>
      </c>
      <c r="F61" s="129">
        <f t="shared" si="2"/>
        <v>87.671232876712338</v>
      </c>
      <c r="G61" s="130">
        <v>414</v>
      </c>
      <c r="H61" s="130">
        <v>0</v>
      </c>
      <c r="I61" s="130">
        <v>0</v>
      </c>
      <c r="J61" s="130" t="s">
        <v>50</v>
      </c>
      <c r="K61" s="130" t="s">
        <v>51</v>
      </c>
      <c r="L61" s="130" t="s">
        <v>51</v>
      </c>
      <c r="M61" s="128">
        <f t="shared" si="3"/>
        <v>414</v>
      </c>
      <c r="N61" s="202">
        <f t="shared" si="5"/>
        <v>0.57999999999999996</v>
      </c>
    </row>
    <row r="62" spans="1:14">
      <c r="A62" s="126">
        <f t="shared" si="4"/>
        <v>42938</v>
      </c>
      <c r="B62" s="127">
        <v>625.50099999999998</v>
      </c>
      <c r="C62" s="127">
        <v>14.98</v>
      </c>
      <c r="D62" s="128">
        <f t="shared" si="1"/>
        <v>13.66</v>
      </c>
      <c r="E62" s="128">
        <v>31</v>
      </c>
      <c r="F62" s="129">
        <f t="shared" si="2"/>
        <v>85.05603985056041</v>
      </c>
      <c r="G62" s="130">
        <v>828</v>
      </c>
      <c r="H62" s="130">
        <v>0</v>
      </c>
      <c r="I62" s="130">
        <v>0</v>
      </c>
      <c r="J62" s="130" t="s">
        <v>50</v>
      </c>
      <c r="K62" s="130" t="s">
        <v>51</v>
      </c>
      <c r="L62" s="130" t="s">
        <v>51</v>
      </c>
      <c r="M62" s="128">
        <f t="shared" si="3"/>
        <v>828</v>
      </c>
      <c r="N62" s="202">
        <f t="shared" si="5"/>
        <v>1.61</v>
      </c>
    </row>
    <row r="63" spans="1:14">
      <c r="A63" s="126">
        <f t="shared" si="4"/>
        <v>42939</v>
      </c>
      <c r="B63" s="127">
        <v>625.50099999999998</v>
      </c>
      <c r="C63" s="127">
        <v>14.98</v>
      </c>
      <c r="D63" s="128">
        <f t="shared" si="1"/>
        <v>13.66</v>
      </c>
      <c r="E63" s="128">
        <v>20</v>
      </c>
      <c r="F63" s="129">
        <f t="shared" si="2"/>
        <v>85.05603985056041</v>
      </c>
      <c r="G63" s="130">
        <v>414</v>
      </c>
      <c r="H63" s="130">
        <v>0</v>
      </c>
      <c r="I63" s="130">
        <v>0</v>
      </c>
      <c r="J63" s="130" t="s">
        <v>50</v>
      </c>
      <c r="K63" s="130" t="s">
        <v>51</v>
      </c>
      <c r="L63" s="130" t="s">
        <v>51</v>
      </c>
      <c r="M63" s="128">
        <f t="shared" si="3"/>
        <v>414</v>
      </c>
      <c r="N63" s="202">
        <f t="shared" si="5"/>
        <v>1.01</v>
      </c>
    </row>
    <row r="64" spans="1:14">
      <c r="A64" s="126">
        <f t="shared" si="4"/>
        <v>42940</v>
      </c>
      <c r="B64" s="127">
        <v>625.70000000000005</v>
      </c>
      <c r="C64" s="127">
        <v>15.4</v>
      </c>
      <c r="D64" s="128">
        <f t="shared" si="1"/>
        <v>14.08</v>
      </c>
      <c r="E64" s="128">
        <v>15</v>
      </c>
      <c r="F64" s="129">
        <f t="shared" si="2"/>
        <v>87.671232876712338</v>
      </c>
      <c r="G64" s="130">
        <v>414</v>
      </c>
      <c r="H64" s="130">
        <v>0</v>
      </c>
      <c r="I64" s="130">
        <v>0</v>
      </c>
      <c r="J64" s="130" t="s">
        <v>50</v>
      </c>
      <c r="K64" s="130" t="s">
        <v>51</v>
      </c>
      <c r="L64" s="130" t="s">
        <v>51</v>
      </c>
      <c r="M64" s="128">
        <f t="shared" si="3"/>
        <v>414</v>
      </c>
      <c r="N64" s="202">
        <f t="shared" si="5"/>
        <v>1.43</v>
      </c>
    </row>
    <row r="65" spans="1:14">
      <c r="A65" s="126">
        <f t="shared" si="4"/>
        <v>42941</v>
      </c>
      <c r="B65" s="127">
        <v>625.79999999999995</v>
      </c>
      <c r="C65" s="127">
        <v>15.61</v>
      </c>
      <c r="D65" s="128">
        <f t="shared" si="1"/>
        <v>14.29</v>
      </c>
      <c r="E65" s="128">
        <v>7</v>
      </c>
      <c r="F65" s="129">
        <f t="shared" si="2"/>
        <v>88.978829389788288</v>
      </c>
      <c r="G65" s="130">
        <v>414</v>
      </c>
      <c r="H65" s="130">
        <v>0</v>
      </c>
      <c r="I65" s="130">
        <v>0</v>
      </c>
      <c r="J65" s="130" t="s">
        <v>50</v>
      </c>
      <c r="K65" s="130" t="s">
        <v>51</v>
      </c>
      <c r="L65" s="130" t="s">
        <v>51</v>
      </c>
      <c r="M65" s="128">
        <f t="shared" si="3"/>
        <v>414</v>
      </c>
      <c r="N65" s="202">
        <f t="shared" si="5"/>
        <v>1.22</v>
      </c>
    </row>
    <row r="66" spans="1:14">
      <c r="A66" s="126">
        <f t="shared" si="4"/>
        <v>42942</v>
      </c>
      <c r="B66" s="127">
        <v>625.79999999999995</v>
      </c>
      <c r="C66" s="127">
        <v>15.61</v>
      </c>
      <c r="D66" s="128">
        <f t="shared" si="1"/>
        <v>14.29</v>
      </c>
      <c r="E66" s="128">
        <v>8</v>
      </c>
      <c r="F66" s="129">
        <f t="shared" si="2"/>
        <v>88.978829389788288</v>
      </c>
      <c r="G66" s="130">
        <v>268</v>
      </c>
      <c r="H66" s="130">
        <v>0</v>
      </c>
      <c r="I66" s="130">
        <v>0</v>
      </c>
      <c r="J66" s="130" t="s">
        <v>50</v>
      </c>
      <c r="K66" s="130" t="s">
        <v>51</v>
      </c>
      <c r="L66" s="130" t="s">
        <v>51</v>
      </c>
      <c r="M66" s="128">
        <f t="shared" si="3"/>
        <v>268</v>
      </c>
      <c r="N66" s="202">
        <f t="shared" si="5"/>
        <v>0.66</v>
      </c>
    </row>
    <row r="67" spans="1:14">
      <c r="A67" s="126">
        <f t="shared" si="4"/>
        <v>42943</v>
      </c>
      <c r="B67" s="127">
        <v>625.70000000000005</v>
      </c>
      <c r="C67" s="127">
        <v>15.4</v>
      </c>
      <c r="D67" s="128">
        <f t="shared" si="1"/>
        <v>14.08</v>
      </c>
      <c r="E67" s="128">
        <v>7</v>
      </c>
      <c r="F67" s="129">
        <f t="shared" si="2"/>
        <v>87.671232876712338</v>
      </c>
      <c r="G67" s="130">
        <v>268</v>
      </c>
      <c r="H67" s="130">
        <v>0</v>
      </c>
      <c r="I67" s="130">
        <v>0</v>
      </c>
      <c r="J67" s="130" t="s">
        <v>50</v>
      </c>
      <c r="K67" s="130" t="s">
        <v>51</v>
      </c>
      <c r="L67" s="130" t="s">
        <v>51</v>
      </c>
      <c r="M67" s="128">
        <f t="shared" si="3"/>
        <v>268</v>
      </c>
      <c r="N67" s="202">
        <f t="shared" si="5"/>
        <v>0.45</v>
      </c>
    </row>
    <row r="68" spans="1:14">
      <c r="A68" s="126">
        <f t="shared" si="4"/>
        <v>42944</v>
      </c>
      <c r="B68" s="127">
        <v>625.79999999999995</v>
      </c>
      <c r="C68" s="127">
        <v>15.61</v>
      </c>
      <c r="D68" s="128">
        <f t="shared" si="1"/>
        <v>14.29</v>
      </c>
      <c r="E68" s="128">
        <v>20</v>
      </c>
      <c r="F68" s="129">
        <f t="shared" si="2"/>
        <v>88.978829389788288</v>
      </c>
      <c r="G68" s="130">
        <v>268</v>
      </c>
      <c r="H68" s="130">
        <v>0</v>
      </c>
      <c r="I68" s="130">
        <v>0</v>
      </c>
      <c r="J68" s="130" t="s">
        <v>50</v>
      </c>
      <c r="K68" s="130" t="s">
        <v>51</v>
      </c>
      <c r="L68" s="130" t="s">
        <v>51</v>
      </c>
      <c r="M68" s="128">
        <f t="shared" si="3"/>
        <v>268</v>
      </c>
      <c r="N68" s="202">
        <f t="shared" si="5"/>
        <v>0.87</v>
      </c>
    </row>
    <row r="69" spans="1:14">
      <c r="A69" s="126">
        <f t="shared" si="4"/>
        <v>42945</v>
      </c>
      <c r="B69" s="127">
        <v>626</v>
      </c>
      <c r="C69" s="127">
        <v>16.04</v>
      </c>
      <c r="D69" s="128">
        <f t="shared" si="1"/>
        <v>14.719999999999999</v>
      </c>
      <c r="E69" s="128">
        <v>15</v>
      </c>
      <c r="F69" s="129">
        <f t="shared" si="2"/>
        <v>91.656288916562886</v>
      </c>
      <c r="G69" s="130">
        <v>414</v>
      </c>
      <c r="H69" s="130">
        <v>0</v>
      </c>
      <c r="I69" s="130">
        <v>0</v>
      </c>
      <c r="J69" s="130" t="s">
        <v>50</v>
      </c>
      <c r="K69" s="130" t="s">
        <v>51</v>
      </c>
      <c r="L69" s="130" t="s">
        <v>51</v>
      </c>
      <c r="M69" s="128">
        <f t="shared" si="3"/>
        <v>414</v>
      </c>
      <c r="N69" s="202">
        <f t="shared" si="5"/>
        <v>1.44</v>
      </c>
    </row>
    <row r="70" spans="1:14">
      <c r="A70" s="126">
        <f t="shared" si="4"/>
        <v>42946</v>
      </c>
      <c r="B70" s="127">
        <v>625.70000000000005</v>
      </c>
      <c r="C70" s="127">
        <v>15.4</v>
      </c>
      <c r="D70" s="128">
        <f t="shared" si="1"/>
        <v>14.08</v>
      </c>
      <c r="E70" s="128">
        <v>8</v>
      </c>
      <c r="F70" s="129">
        <f t="shared" si="2"/>
        <v>87.671232876712338</v>
      </c>
      <c r="G70" s="130">
        <v>276</v>
      </c>
      <c r="H70" s="130">
        <v>0</v>
      </c>
      <c r="I70" s="130">
        <v>0</v>
      </c>
      <c r="J70" s="130" t="s">
        <v>50</v>
      </c>
      <c r="K70" s="130" t="s">
        <v>51</v>
      </c>
      <c r="L70" s="130" t="s">
        <v>51</v>
      </c>
      <c r="M70" s="128">
        <f t="shared" si="3"/>
        <v>276</v>
      </c>
      <c r="N70" s="202">
        <f t="shared" si="5"/>
        <v>0.04</v>
      </c>
    </row>
    <row r="71" spans="1:14">
      <c r="A71" s="126">
        <f t="shared" si="4"/>
        <v>42947</v>
      </c>
      <c r="B71" s="127">
        <v>625.70000000000005</v>
      </c>
      <c r="C71" s="127">
        <v>15.4</v>
      </c>
      <c r="D71" s="128">
        <f t="shared" si="1"/>
        <v>14.08</v>
      </c>
      <c r="E71" s="128">
        <v>4</v>
      </c>
      <c r="F71" s="129">
        <f t="shared" si="2"/>
        <v>87.671232876712338</v>
      </c>
      <c r="G71" s="130">
        <v>0</v>
      </c>
      <c r="H71" s="130">
        <v>0</v>
      </c>
      <c r="I71" s="130">
        <v>0</v>
      </c>
      <c r="J71" s="130" t="s">
        <v>50</v>
      </c>
      <c r="K71" s="130" t="s">
        <v>51</v>
      </c>
      <c r="L71" s="130" t="s">
        <v>51</v>
      </c>
      <c r="M71" s="128">
        <f t="shared" si="3"/>
        <v>0</v>
      </c>
      <c r="N71" s="202">
        <f t="shared" si="5"/>
        <v>0</v>
      </c>
    </row>
    <row r="72" spans="1:14">
      <c r="A72" s="126">
        <f t="shared" si="4"/>
        <v>42948</v>
      </c>
      <c r="B72" s="127">
        <v>625.79999999999995</v>
      </c>
      <c r="C72" s="127">
        <v>15.61</v>
      </c>
      <c r="D72" s="128">
        <f t="shared" si="1"/>
        <v>14.29</v>
      </c>
      <c r="E72" s="128">
        <v>5</v>
      </c>
      <c r="F72" s="129">
        <f t="shared" si="2"/>
        <v>88.978829389788288</v>
      </c>
      <c r="G72" s="130">
        <v>0</v>
      </c>
      <c r="H72" s="130">
        <v>0</v>
      </c>
      <c r="I72" s="130">
        <v>0</v>
      </c>
      <c r="J72" s="130" t="s">
        <v>50</v>
      </c>
      <c r="K72" s="130" t="s">
        <v>51</v>
      </c>
      <c r="L72" s="130" t="s">
        <v>51</v>
      </c>
      <c r="M72" s="128">
        <f t="shared" si="3"/>
        <v>0</v>
      </c>
      <c r="N72" s="202">
        <f t="shared" si="5"/>
        <v>0.21</v>
      </c>
    </row>
    <row r="73" spans="1:14">
      <c r="A73" s="126">
        <f t="shared" si="4"/>
        <v>42949</v>
      </c>
      <c r="B73" s="127">
        <v>626</v>
      </c>
      <c r="C73" s="127">
        <v>16.04</v>
      </c>
      <c r="D73" s="128">
        <f t="shared" si="1"/>
        <v>14.719999999999999</v>
      </c>
      <c r="E73" s="128">
        <v>5</v>
      </c>
      <c r="F73" s="129">
        <f t="shared" si="2"/>
        <v>91.656288916562886</v>
      </c>
      <c r="G73" s="130">
        <v>0</v>
      </c>
      <c r="H73" s="130">
        <v>0</v>
      </c>
      <c r="I73" s="130">
        <v>0</v>
      </c>
      <c r="J73" s="130" t="s">
        <v>50</v>
      </c>
      <c r="K73" s="130" t="s">
        <v>51</v>
      </c>
      <c r="L73" s="130" t="s">
        <v>51</v>
      </c>
      <c r="M73" s="128">
        <f t="shared" si="3"/>
        <v>0</v>
      </c>
      <c r="N73" s="202">
        <f t="shared" si="5"/>
        <v>0.43</v>
      </c>
    </row>
    <row r="74" spans="1:14">
      <c r="A74" s="126">
        <f t="shared" si="4"/>
        <v>42950</v>
      </c>
      <c r="B74" s="127">
        <v>626.1</v>
      </c>
      <c r="C74" s="127">
        <v>16.260000000000002</v>
      </c>
      <c r="D74" s="128">
        <f t="shared" si="1"/>
        <v>14.940000000000001</v>
      </c>
      <c r="E74" s="128">
        <v>3</v>
      </c>
      <c r="F74" s="129">
        <f t="shared" si="2"/>
        <v>93.026151930261534</v>
      </c>
      <c r="G74" s="130">
        <v>0</v>
      </c>
      <c r="H74" s="130">
        <v>0</v>
      </c>
      <c r="I74" s="130">
        <v>0</v>
      </c>
      <c r="J74" s="130" t="s">
        <v>50</v>
      </c>
      <c r="K74" s="130" t="s">
        <v>51</v>
      </c>
      <c r="L74" s="130" t="s">
        <v>51</v>
      </c>
      <c r="M74" s="128">
        <f t="shared" si="3"/>
        <v>0</v>
      </c>
      <c r="N74" s="202">
        <f t="shared" si="5"/>
        <v>0.22</v>
      </c>
    </row>
    <row r="75" spans="1:14">
      <c r="A75" s="126">
        <f t="shared" si="4"/>
        <v>42951</v>
      </c>
      <c r="B75" s="127">
        <v>626.20000000000005</v>
      </c>
      <c r="C75" s="127">
        <v>16.48</v>
      </c>
      <c r="D75" s="128">
        <f t="shared" si="1"/>
        <v>15.16</v>
      </c>
      <c r="E75" s="128">
        <v>5</v>
      </c>
      <c r="F75" s="129">
        <f t="shared" si="2"/>
        <v>94.396014943960154</v>
      </c>
      <c r="G75" s="130">
        <v>0</v>
      </c>
      <c r="H75" s="130">
        <v>0</v>
      </c>
      <c r="I75" s="130">
        <v>0</v>
      </c>
      <c r="J75" s="130" t="s">
        <v>50</v>
      </c>
      <c r="K75" s="130" t="s">
        <v>51</v>
      </c>
      <c r="L75" s="130" t="s">
        <v>51</v>
      </c>
      <c r="M75" s="128">
        <f t="shared" si="3"/>
        <v>0</v>
      </c>
      <c r="N75" s="202">
        <f t="shared" si="5"/>
        <v>0.22</v>
      </c>
    </row>
    <row r="76" spans="1:14">
      <c r="A76" s="126">
        <f t="shared" si="4"/>
        <v>42952</v>
      </c>
      <c r="B76" s="127">
        <v>626.29999999999995</v>
      </c>
      <c r="C76" s="127">
        <v>16.7</v>
      </c>
      <c r="D76" s="128">
        <f t="shared" ref="D76:D139" si="6">C76-1.32</f>
        <v>15.379999999999999</v>
      </c>
      <c r="E76" s="128">
        <v>0</v>
      </c>
      <c r="F76" s="129">
        <f t="shared" ref="F76:F139" si="7">D76/16.06*100</f>
        <v>95.765877957658788</v>
      </c>
      <c r="G76" s="130">
        <v>0</v>
      </c>
      <c r="H76" s="130">
        <v>0</v>
      </c>
      <c r="I76" s="130">
        <v>0</v>
      </c>
      <c r="J76" s="130" t="s">
        <v>50</v>
      </c>
      <c r="K76" s="130" t="s">
        <v>51</v>
      </c>
      <c r="L76" s="130" t="s">
        <v>51</v>
      </c>
      <c r="M76" s="128">
        <f t="shared" ref="M76:M139" si="8">G76+H76+I76</f>
        <v>0</v>
      </c>
      <c r="N76" s="202">
        <f t="shared" si="5"/>
        <v>0.22</v>
      </c>
    </row>
    <row r="77" spans="1:14">
      <c r="A77" s="126">
        <f t="shared" ref="A77:A140" si="9">+A76+1</f>
        <v>42953</v>
      </c>
      <c r="B77" s="127">
        <v>626.4</v>
      </c>
      <c r="C77" s="127">
        <v>16.920000000000002</v>
      </c>
      <c r="D77" s="128">
        <f t="shared" si="6"/>
        <v>15.600000000000001</v>
      </c>
      <c r="E77" s="128">
        <v>2</v>
      </c>
      <c r="F77" s="129">
        <f t="shared" si="7"/>
        <v>97.135740971357436</v>
      </c>
      <c r="G77" s="130">
        <v>0</v>
      </c>
      <c r="H77" s="130">
        <v>0</v>
      </c>
      <c r="I77" s="130">
        <v>0</v>
      </c>
      <c r="J77" s="130" t="s">
        <v>50</v>
      </c>
      <c r="K77" s="130" t="s">
        <v>51</v>
      </c>
      <c r="L77" s="130" t="s">
        <v>51</v>
      </c>
      <c r="M77" s="128">
        <f t="shared" si="8"/>
        <v>0</v>
      </c>
      <c r="N77" s="202">
        <v>0</v>
      </c>
    </row>
    <row r="78" spans="1:14">
      <c r="A78" s="126">
        <f t="shared" si="9"/>
        <v>42954</v>
      </c>
      <c r="B78" s="127">
        <v>626.4</v>
      </c>
      <c r="C78" s="127">
        <v>16.920000000000002</v>
      </c>
      <c r="D78" s="128">
        <f t="shared" si="6"/>
        <v>15.600000000000001</v>
      </c>
      <c r="E78" s="128">
        <v>0</v>
      </c>
      <c r="F78" s="129">
        <f t="shared" si="7"/>
        <v>97.135740971357436</v>
      </c>
      <c r="G78" s="130">
        <v>0</v>
      </c>
      <c r="H78" s="130">
        <v>0</v>
      </c>
      <c r="I78" s="130">
        <v>0</v>
      </c>
      <c r="J78" s="130" t="s">
        <v>50</v>
      </c>
      <c r="K78" s="130" t="s">
        <v>51</v>
      </c>
      <c r="L78" s="130" t="s">
        <v>51</v>
      </c>
      <c r="M78" s="128">
        <f t="shared" si="8"/>
        <v>0</v>
      </c>
      <c r="N78" s="202">
        <f t="shared" ref="N78:N140" si="10">ROUND((C78-C77)+(M78*0.002447),2)</f>
        <v>0</v>
      </c>
    </row>
    <row r="79" spans="1:14">
      <c r="A79" s="126">
        <f t="shared" si="9"/>
        <v>42955</v>
      </c>
      <c r="B79" s="127">
        <v>626.4</v>
      </c>
      <c r="C79" s="127">
        <v>16.920000000000002</v>
      </c>
      <c r="D79" s="128">
        <f t="shared" si="6"/>
        <v>15.600000000000001</v>
      </c>
      <c r="E79" s="128">
        <v>0</v>
      </c>
      <c r="F79" s="129">
        <f t="shared" si="7"/>
        <v>97.135740971357436</v>
      </c>
      <c r="G79" s="130">
        <v>0</v>
      </c>
      <c r="H79" s="130">
        <v>0</v>
      </c>
      <c r="I79" s="130">
        <v>0</v>
      </c>
      <c r="J79" s="130" t="s">
        <v>50</v>
      </c>
      <c r="K79" s="130" t="s">
        <v>51</v>
      </c>
      <c r="L79" s="130" t="s">
        <v>51</v>
      </c>
      <c r="M79" s="128">
        <f t="shared" si="8"/>
        <v>0</v>
      </c>
      <c r="N79" s="202">
        <f t="shared" si="10"/>
        <v>0</v>
      </c>
    </row>
    <row r="80" spans="1:14">
      <c r="A80" s="126">
        <f t="shared" si="9"/>
        <v>42956</v>
      </c>
      <c r="B80" s="127">
        <v>626.5</v>
      </c>
      <c r="C80" s="127">
        <v>17.149999999999999</v>
      </c>
      <c r="D80" s="128">
        <f t="shared" si="6"/>
        <v>15.829999999999998</v>
      </c>
      <c r="E80" s="128">
        <v>0</v>
      </c>
      <c r="F80" s="129">
        <f t="shared" si="7"/>
        <v>98.567870485678696</v>
      </c>
      <c r="G80" s="130">
        <v>0</v>
      </c>
      <c r="H80" s="130">
        <v>0</v>
      </c>
      <c r="I80" s="130">
        <v>0</v>
      </c>
      <c r="J80" s="130" t="s">
        <v>50</v>
      </c>
      <c r="K80" s="130" t="s">
        <v>51</v>
      </c>
      <c r="L80" s="130" t="s">
        <v>51</v>
      </c>
      <c r="M80" s="128">
        <f t="shared" si="8"/>
        <v>0</v>
      </c>
      <c r="N80" s="202">
        <f t="shared" si="10"/>
        <v>0.23</v>
      </c>
    </row>
    <row r="81" spans="1:14">
      <c r="A81" s="126">
        <f t="shared" si="9"/>
        <v>42957</v>
      </c>
      <c r="B81" s="127">
        <v>626.5</v>
      </c>
      <c r="C81" s="127">
        <v>17.149999999999999</v>
      </c>
      <c r="D81" s="128">
        <f t="shared" si="6"/>
        <v>15.829999999999998</v>
      </c>
      <c r="E81" s="128">
        <v>2</v>
      </c>
      <c r="F81" s="129">
        <f t="shared" si="7"/>
        <v>98.567870485678696</v>
      </c>
      <c r="G81" s="130">
        <v>0</v>
      </c>
      <c r="H81" s="130">
        <v>0</v>
      </c>
      <c r="I81" s="130">
        <v>0</v>
      </c>
      <c r="J81" s="130" t="s">
        <v>50</v>
      </c>
      <c r="K81" s="130" t="s">
        <v>51</v>
      </c>
      <c r="L81" s="130" t="s">
        <v>51</v>
      </c>
      <c r="M81" s="128">
        <f t="shared" si="8"/>
        <v>0</v>
      </c>
      <c r="N81" s="202">
        <f t="shared" si="10"/>
        <v>0</v>
      </c>
    </row>
    <row r="82" spans="1:14">
      <c r="A82" s="126">
        <f t="shared" si="9"/>
        <v>42958</v>
      </c>
      <c r="B82" s="127">
        <v>626.5</v>
      </c>
      <c r="C82" s="127">
        <v>17.149999999999999</v>
      </c>
      <c r="D82" s="128">
        <f t="shared" si="6"/>
        <v>15.829999999999998</v>
      </c>
      <c r="E82" s="128">
        <v>2</v>
      </c>
      <c r="F82" s="129">
        <f t="shared" si="7"/>
        <v>98.567870485678696</v>
      </c>
      <c r="G82" s="130">
        <v>0</v>
      </c>
      <c r="H82" s="130">
        <v>0</v>
      </c>
      <c r="I82" s="130">
        <v>0</v>
      </c>
      <c r="J82" s="130" t="s">
        <v>50</v>
      </c>
      <c r="K82" s="130" t="s">
        <v>51</v>
      </c>
      <c r="L82" s="130" t="s">
        <v>51</v>
      </c>
      <c r="M82" s="128">
        <f t="shared" si="8"/>
        <v>0</v>
      </c>
      <c r="N82" s="202">
        <f t="shared" si="10"/>
        <v>0</v>
      </c>
    </row>
    <row r="83" spans="1:14">
      <c r="A83" s="126">
        <f t="shared" si="9"/>
        <v>42959</v>
      </c>
      <c r="B83" s="127">
        <v>626.5</v>
      </c>
      <c r="C83" s="127">
        <v>17.149999999999999</v>
      </c>
      <c r="D83" s="128">
        <f t="shared" si="6"/>
        <v>15.829999999999998</v>
      </c>
      <c r="E83" s="128">
        <v>6</v>
      </c>
      <c r="F83" s="129">
        <f t="shared" si="7"/>
        <v>98.567870485678696</v>
      </c>
      <c r="G83" s="130">
        <v>0</v>
      </c>
      <c r="H83" s="130">
        <v>0</v>
      </c>
      <c r="I83" s="130">
        <v>0</v>
      </c>
      <c r="J83" s="130" t="s">
        <v>50</v>
      </c>
      <c r="K83" s="130" t="s">
        <v>51</v>
      </c>
      <c r="L83" s="130" t="s">
        <v>51</v>
      </c>
      <c r="M83" s="128">
        <f t="shared" si="8"/>
        <v>0</v>
      </c>
      <c r="N83" s="202">
        <f t="shared" si="10"/>
        <v>0</v>
      </c>
    </row>
    <row r="84" spans="1:14">
      <c r="A84" s="126">
        <f t="shared" si="9"/>
        <v>42960</v>
      </c>
      <c r="B84" s="127">
        <v>626.5</v>
      </c>
      <c r="C84" s="127">
        <v>17.149999999999999</v>
      </c>
      <c r="D84" s="128">
        <f t="shared" si="6"/>
        <v>15.829999999999998</v>
      </c>
      <c r="E84" s="128">
        <v>0</v>
      </c>
      <c r="F84" s="129">
        <f t="shared" si="7"/>
        <v>98.567870485678696</v>
      </c>
      <c r="G84" s="130">
        <v>0</v>
      </c>
      <c r="H84" s="130">
        <v>0</v>
      </c>
      <c r="I84" s="130">
        <v>0</v>
      </c>
      <c r="J84" s="130" t="s">
        <v>50</v>
      </c>
      <c r="K84" s="130" t="s">
        <v>51</v>
      </c>
      <c r="L84" s="130" t="s">
        <v>51</v>
      </c>
      <c r="M84" s="128">
        <f t="shared" si="8"/>
        <v>0</v>
      </c>
      <c r="N84" s="202">
        <f t="shared" si="10"/>
        <v>0</v>
      </c>
    </row>
    <row r="85" spans="1:14">
      <c r="A85" s="126">
        <f t="shared" si="9"/>
        <v>42961</v>
      </c>
      <c r="B85" s="127">
        <v>626.6</v>
      </c>
      <c r="C85" s="127">
        <v>17.38</v>
      </c>
      <c r="D85" s="128">
        <f t="shared" si="6"/>
        <v>16.059999999999999</v>
      </c>
      <c r="E85" s="128">
        <v>2</v>
      </c>
      <c r="F85" s="129">
        <f t="shared" si="7"/>
        <v>100</v>
      </c>
      <c r="G85" s="130">
        <v>0</v>
      </c>
      <c r="H85" s="130">
        <v>0</v>
      </c>
      <c r="I85" s="130">
        <v>0</v>
      </c>
      <c r="J85" s="130" t="s">
        <v>50</v>
      </c>
      <c r="K85" s="130" t="s">
        <v>51</v>
      </c>
      <c r="L85" s="130" t="s">
        <v>51</v>
      </c>
      <c r="M85" s="128">
        <f t="shared" si="8"/>
        <v>0</v>
      </c>
      <c r="N85" s="202">
        <f t="shared" si="10"/>
        <v>0.23</v>
      </c>
    </row>
    <row r="86" spans="1:14">
      <c r="A86" s="126">
        <f t="shared" si="9"/>
        <v>42962</v>
      </c>
      <c r="B86" s="127">
        <v>626.6</v>
      </c>
      <c r="C86" s="127">
        <v>17.38</v>
      </c>
      <c r="D86" s="128">
        <f t="shared" si="6"/>
        <v>16.059999999999999</v>
      </c>
      <c r="E86" s="128">
        <v>3</v>
      </c>
      <c r="F86" s="129">
        <f t="shared" si="7"/>
        <v>100</v>
      </c>
      <c r="G86" s="130">
        <v>0</v>
      </c>
      <c r="H86" s="130">
        <v>0</v>
      </c>
      <c r="I86" s="130">
        <v>0</v>
      </c>
      <c r="J86" s="130" t="s">
        <v>50</v>
      </c>
      <c r="K86" s="130" t="s">
        <v>51</v>
      </c>
      <c r="L86" s="130" t="s">
        <v>51</v>
      </c>
      <c r="M86" s="128">
        <f t="shared" si="8"/>
        <v>0</v>
      </c>
      <c r="N86" s="202">
        <f t="shared" si="10"/>
        <v>0</v>
      </c>
    </row>
    <row r="87" spans="1:14">
      <c r="A87" s="126">
        <f t="shared" si="9"/>
        <v>42963</v>
      </c>
      <c r="B87" s="127">
        <v>626.6</v>
      </c>
      <c r="C87" s="127">
        <v>17.38</v>
      </c>
      <c r="D87" s="128">
        <f t="shared" si="6"/>
        <v>16.059999999999999</v>
      </c>
      <c r="E87" s="128">
        <v>0</v>
      </c>
      <c r="F87" s="129">
        <f t="shared" si="7"/>
        <v>100</v>
      </c>
      <c r="G87" s="130">
        <v>0</v>
      </c>
      <c r="H87" s="130">
        <v>0</v>
      </c>
      <c r="I87" s="130">
        <v>0</v>
      </c>
      <c r="J87" s="130" t="s">
        <v>50</v>
      </c>
      <c r="K87" s="130" t="s">
        <v>51</v>
      </c>
      <c r="L87" s="130" t="s">
        <v>51</v>
      </c>
      <c r="M87" s="128">
        <f t="shared" si="8"/>
        <v>0</v>
      </c>
      <c r="N87" s="202">
        <f t="shared" si="10"/>
        <v>0</v>
      </c>
    </row>
    <row r="88" spans="1:14">
      <c r="A88" s="126">
        <f t="shared" si="9"/>
        <v>42964</v>
      </c>
      <c r="B88" s="127">
        <v>626.6</v>
      </c>
      <c r="C88" s="127">
        <v>17.38</v>
      </c>
      <c r="D88" s="128">
        <f t="shared" si="6"/>
        <v>16.059999999999999</v>
      </c>
      <c r="E88" s="128">
        <v>2</v>
      </c>
      <c r="F88" s="129">
        <f t="shared" si="7"/>
        <v>100</v>
      </c>
      <c r="G88" s="130">
        <v>0</v>
      </c>
      <c r="H88" s="130">
        <v>0</v>
      </c>
      <c r="I88" s="130">
        <v>0</v>
      </c>
      <c r="J88" s="130" t="s">
        <v>50</v>
      </c>
      <c r="K88" s="130" t="s">
        <v>51</v>
      </c>
      <c r="L88" s="130" t="s">
        <v>51</v>
      </c>
      <c r="M88" s="128">
        <f t="shared" si="8"/>
        <v>0</v>
      </c>
      <c r="N88" s="202">
        <f t="shared" si="10"/>
        <v>0</v>
      </c>
    </row>
    <row r="89" spans="1:14">
      <c r="A89" s="126">
        <f t="shared" si="9"/>
        <v>42965</v>
      </c>
      <c r="B89" s="127">
        <v>626.6</v>
      </c>
      <c r="C89" s="127">
        <v>17.38</v>
      </c>
      <c r="D89" s="128">
        <f t="shared" si="6"/>
        <v>16.059999999999999</v>
      </c>
      <c r="E89" s="128">
        <v>0</v>
      </c>
      <c r="F89" s="129">
        <f t="shared" si="7"/>
        <v>100</v>
      </c>
      <c r="G89" s="130">
        <v>0</v>
      </c>
      <c r="H89" s="130">
        <v>0</v>
      </c>
      <c r="I89" s="130">
        <v>0</v>
      </c>
      <c r="J89" s="130" t="s">
        <v>50</v>
      </c>
      <c r="K89" s="130" t="s">
        <v>51</v>
      </c>
      <c r="L89" s="130" t="s">
        <v>51</v>
      </c>
      <c r="M89" s="128">
        <f t="shared" si="8"/>
        <v>0</v>
      </c>
      <c r="N89" s="202">
        <f t="shared" si="10"/>
        <v>0</v>
      </c>
    </row>
    <row r="90" spans="1:14">
      <c r="A90" s="126">
        <f t="shared" si="9"/>
        <v>42966</v>
      </c>
      <c r="B90" s="127">
        <v>626.6</v>
      </c>
      <c r="C90" s="127">
        <v>17.38</v>
      </c>
      <c r="D90" s="128">
        <f t="shared" si="6"/>
        <v>16.059999999999999</v>
      </c>
      <c r="E90" s="128">
        <v>3</v>
      </c>
      <c r="F90" s="129">
        <f t="shared" si="7"/>
        <v>100</v>
      </c>
      <c r="G90" s="130">
        <v>0</v>
      </c>
      <c r="H90" s="130">
        <v>0</v>
      </c>
      <c r="I90" s="130">
        <v>0</v>
      </c>
      <c r="J90" s="130" t="s">
        <v>50</v>
      </c>
      <c r="K90" s="130" t="s">
        <v>51</v>
      </c>
      <c r="L90" s="130" t="s">
        <v>51</v>
      </c>
      <c r="M90" s="128">
        <f t="shared" si="8"/>
        <v>0</v>
      </c>
      <c r="N90" s="202">
        <f t="shared" si="10"/>
        <v>0</v>
      </c>
    </row>
    <row r="91" spans="1:14">
      <c r="A91" s="126">
        <f t="shared" si="9"/>
        <v>42967</v>
      </c>
      <c r="B91" s="127">
        <v>626.6</v>
      </c>
      <c r="C91" s="127">
        <v>17.38</v>
      </c>
      <c r="D91" s="128">
        <f t="shared" si="6"/>
        <v>16.059999999999999</v>
      </c>
      <c r="E91" s="128">
        <v>16</v>
      </c>
      <c r="F91" s="129">
        <f t="shared" si="7"/>
        <v>100</v>
      </c>
      <c r="G91" s="130">
        <v>0</v>
      </c>
      <c r="H91" s="130">
        <v>0</v>
      </c>
      <c r="I91" s="130">
        <v>0</v>
      </c>
      <c r="J91" s="130" t="s">
        <v>50</v>
      </c>
      <c r="K91" s="130" t="s">
        <v>51</v>
      </c>
      <c r="L91" s="130" t="s">
        <v>51</v>
      </c>
      <c r="M91" s="128">
        <f t="shared" si="8"/>
        <v>0</v>
      </c>
      <c r="N91" s="202">
        <v>0</v>
      </c>
    </row>
    <row r="92" spans="1:14">
      <c r="A92" s="126">
        <f t="shared" si="9"/>
        <v>42968</v>
      </c>
      <c r="B92" s="127">
        <v>626.6</v>
      </c>
      <c r="C92" s="127">
        <v>17.38</v>
      </c>
      <c r="D92" s="128">
        <f t="shared" si="6"/>
        <v>16.059999999999999</v>
      </c>
      <c r="E92" s="128">
        <v>68</v>
      </c>
      <c r="F92" s="129">
        <f t="shared" si="7"/>
        <v>100</v>
      </c>
      <c r="G92" s="130">
        <v>300</v>
      </c>
      <c r="H92" s="130">
        <v>0</v>
      </c>
      <c r="I92" s="130">
        <v>0</v>
      </c>
      <c r="J92" s="130" t="s">
        <v>50</v>
      </c>
      <c r="K92" s="130" t="s">
        <v>51</v>
      </c>
      <c r="L92" s="130" t="s">
        <v>51</v>
      </c>
      <c r="M92" s="128">
        <f t="shared" si="8"/>
        <v>300</v>
      </c>
      <c r="N92" s="202">
        <f t="shared" si="10"/>
        <v>0.73</v>
      </c>
    </row>
    <row r="93" spans="1:14">
      <c r="A93" s="126">
        <f t="shared" si="9"/>
        <v>42969</v>
      </c>
      <c r="B93" s="127">
        <v>626.29999999999995</v>
      </c>
      <c r="C93" s="127">
        <v>16.7</v>
      </c>
      <c r="D93" s="128">
        <f t="shared" si="6"/>
        <v>15.379999999999999</v>
      </c>
      <c r="E93" s="128">
        <v>2</v>
      </c>
      <c r="F93" s="129">
        <f t="shared" si="7"/>
        <v>95.765877957658788</v>
      </c>
      <c r="G93" s="130">
        <v>0</v>
      </c>
      <c r="H93" s="130">
        <v>0</v>
      </c>
      <c r="I93" s="130">
        <v>0</v>
      </c>
      <c r="J93" s="130" t="s">
        <v>50</v>
      </c>
      <c r="K93" s="130" t="s">
        <v>51</v>
      </c>
      <c r="L93" s="130" t="s">
        <v>51</v>
      </c>
      <c r="M93" s="128">
        <f t="shared" si="8"/>
        <v>0</v>
      </c>
      <c r="N93" s="202">
        <f t="shared" si="10"/>
        <v>-0.68</v>
      </c>
    </row>
    <row r="94" spans="1:14">
      <c r="A94" s="126">
        <f t="shared" si="9"/>
        <v>42970</v>
      </c>
      <c r="B94" s="127">
        <v>626.4</v>
      </c>
      <c r="C94" s="127">
        <v>16.920000000000002</v>
      </c>
      <c r="D94" s="128">
        <f t="shared" si="6"/>
        <v>15.600000000000001</v>
      </c>
      <c r="E94" s="128">
        <v>0</v>
      </c>
      <c r="F94" s="129">
        <f t="shared" si="7"/>
        <v>97.135740971357436</v>
      </c>
      <c r="G94" s="130">
        <v>0</v>
      </c>
      <c r="H94" s="130">
        <v>0</v>
      </c>
      <c r="I94" s="130">
        <v>0</v>
      </c>
      <c r="J94" s="130" t="s">
        <v>50</v>
      </c>
      <c r="K94" s="130" t="s">
        <v>51</v>
      </c>
      <c r="L94" s="130" t="s">
        <v>51</v>
      </c>
      <c r="M94" s="128">
        <f t="shared" si="8"/>
        <v>0</v>
      </c>
      <c r="N94" s="202">
        <f t="shared" si="10"/>
        <v>0.22</v>
      </c>
    </row>
    <row r="95" spans="1:14">
      <c r="A95" s="126">
        <f t="shared" si="9"/>
        <v>42971</v>
      </c>
      <c r="B95" s="127">
        <v>626.5</v>
      </c>
      <c r="C95" s="127">
        <v>17.149999999999999</v>
      </c>
      <c r="D95" s="128">
        <f t="shared" si="6"/>
        <v>15.829999999999998</v>
      </c>
      <c r="E95" s="128">
        <v>0</v>
      </c>
      <c r="F95" s="129">
        <f t="shared" si="7"/>
        <v>98.567870485678696</v>
      </c>
      <c r="G95" s="130">
        <v>0</v>
      </c>
      <c r="H95" s="130">
        <v>0</v>
      </c>
      <c r="I95" s="130">
        <v>0</v>
      </c>
      <c r="J95" s="130" t="s">
        <v>50</v>
      </c>
      <c r="K95" s="130" t="s">
        <v>51</v>
      </c>
      <c r="L95" s="130" t="s">
        <v>51</v>
      </c>
      <c r="M95" s="128">
        <f t="shared" si="8"/>
        <v>0</v>
      </c>
      <c r="N95" s="202">
        <f t="shared" si="10"/>
        <v>0.23</v>
      </c>
    </row>
    <row r="96" spans="1:14">
      <c r="A96" s="126">
        <f t="shared" si="9"/>
        <v>42972</v>
      </c>
      <c r="B96" s="127">
        <v>626.5</v>
      </c>
      <c r="C96" s="127">
        <v>17.149999999999999</v>
      </c>
      <c r="D96" s="128">
        <f t="shared" si="6"/>
        <v>15.829999999999998</v>
      </c>
      <c r="E96" s="128">
        <v>2</v>
      </c>
      <c r="F96" s="129">
        <f t="shared" si="7"/>
        <v>98.567870485678696</v>
      </c>
      <c r="G96" s="130">
        <v>0</v>
      </c>
      <c r="H96" s="130">
        <v>0</v>
      </c>
      <c r="I96" s="130">
        <v>0</v>
      </c>
      <c r="J96" s="130" t="s">
        <v>50</v>
      </c>
      <c r="K96" s="130" t="s">
        <v>51</v>
      </c>
      <c r="L96" s="130" t="s">
        <v>51</v>
      </c>
      <c r="M96" s="128">
        <f t="shared" si="8"/>
        <v>0</v>
      </c>
      <c r="N96" s="202">
        <f t="shared" si="10"/>
        <v>0</v>
      </c>
    </row>
    <row r="97" spans="1:14">
      <c r="A97" s="126">
        <f t="shared" si="9"/>
        <v>42973</v>
      </c>
      <c r="B97" s="127">
        <v>626.6</v>
      </c>
      <c r="C97" s="127">
        <v>17.38</v>
      </c>
      <c r="D97" s="128">
        <f t="shared" si="6"/>
        <v>16.059999999999999</v>
      </c>
      <c r="E97" s="128">
        <v>30</v>
      </c>
      <c r="F97" s="129">
        <f t="shared" si="7"/>
        <v>100</v>
      </c>
      <c r="G97" s="130">
        <v>150</v>
      </c>
      <c r="H97" s="130">
        <v>0</v>
      </c>
      <c r="I97" s="130">
        <v>0</v>
      </c>
      <c r="J97" s="130" t="s">
        <v>50</v>
      </c>
      <c r="K97" s="130" t="s">
        <v>51</v>
      </c>
      <c r="L97" s="130" t="s">
        <v>51</v>
      </c>
      <c r="M97" s="128">
        <f t="shared" si="8"/>
        <v>150</v>
      </c>
      <c r="N97" s="202">
        <v>0</v>
      </c>
    </row>
    <row r="98" spans="1:14">
      <c r="A98" s="126">
        <f t="shared" si="9"/>
        <v>42974</v>
      </c>
      <c r="B98" s="127">
        <v>626.6</v>
      </c>
      <c r="C98" s="127">
        <v>17.38</v>
      </c>
      <c r="D98" s="128">
        <f t="shared" si="6"/>
        <v>16.059999999999999</v>
      </c>
      <c r="E98" s="128">
        <v>40</v>
      </c>
      <c r="F98" s="129">
        <f t="shared" si="7"/>
        <v>100</v>
      </c>
      <c r="G98" s="130">
        <v>600</v>
      </c>
      <c r="H98" s="130">
        <v>0</v>
      </c>
      <c r="I98" s="130">
        <v>0</v>
      </c>
      <c r="J98" s="130" t="s">
        <v>50</v>
      </c>
      <c r="K98" s="130" t="s">
        <v>51</v>
      </c>
      <c r="L98" s="130" t="s">
        <v>51</v>
      </c>
      <c r="M98" s="128">
        <f t="shared" si="8"/>
        <v>600</v>
      </c>
      <c r="N98" s="202">
        <f t="shared" si="10"/>
        <v>1.47</v>
      </c>
    </row>
    <row r="99" spans="1:14">
      <c r="A99" s="126">
        <f t="shared" si="9"/>
        <v>42975</v>
      </c>
      <c r="B99" s="127">
        <v>626.4</v>
      </c>
      <c r="C99" s="127">
        <v>16.920000000000002</v>
      </c>
      <c r="D99" s="128">
        <f t="shared" si="6"/>
        <v>15.600000000000001</v>
      </c>
      <c r="E99" s="128">
        <v>20</v>
      </c>
      <c r="F99" s="129">
        <f t="shared" si="7"/>
        <v>97.135740971357436</v>
      </c>
      <c r="G99" s="130">
        <v>300</v>
      </c>
      <c r="H99" s="130">
        <v>0</v>
      </c>
      <c r="I99" s="130">
        <v>0</v>
      </c>
      <c r="J99" s="130" t="s">
        <v>50</v>
      </c>
      <c r="K99" s="130" t="s">
        <v>51</v>
      </c>
      <c r="L99" s="130" t="s">
        <v>51</v>
      </c>
      <c r="M99" s="128">
        <f t="shared" si="8"/>
        <v>300</v>
      </c>
      <c r="N99" s="202">
        <f t="shared" si="10"/>
        <v>0.27</v>
      </c>
    </row>
    <row r="100" spans="1:14">
      <c r="A100" s="126">
        <f t="shared" si="9"/>
        <v>42976</v>
      </c>
      <c r="B100" s="127">
        <v>626.4</v>
      </c>
      <c r="C100" s="127">
        <v>16.920000000000002</v>
      </c>
      <c r="D100" s="128">
        <f t="shared" si="6"/>
        <v>15.600000000000001</v>
      </c>
      <c r="E100" s="128">
        <v>23</v>
      </c>
      <c r="F100" s="129">
        <f t="shared" si="7"/>
        <v>97.135740971357436</v>
      </c>
      <c r="G100" s="130">
        <v>150</v>
      </c>
      <c r="H100" s="130">
        <v>0</v>
      </c>
      <c r="I100" s="130">
        <v>0</v>
      </c>
      <c r="J100" s="130" t="s">
        <v>50</v>
      </c>
      <c r="K100" s="130" t="s">
        <v>51</v>
      </c>
      <c r="L100" s="130" t="s">
        <v>51</v>
      </c>
      <c r="M100" s="128">
        <f t="shared" si="8"/>
        <v>150</v>
      </c>
      <c r="N100" s="202">
        <f t="shared" si="10"/>
        <v>0.37</v>
      </c>
    </row>
    <row r="101" spans="1:14">
      <c r="A101" s="126">
        <f t="shared" si="9"/>
        <v>42977</v>
      </c>
      <c r="B101" s="127">
        <v>626.5</v>
      </c>
      <c r="C101" s="127">
        <v>17.149999999999999</v>
      </c>
      <c r="D101" s="128">
        <f t="shared" si="6"/>
        <v>15.829999999999998</v>
      </c>
      <c r="E101" s="128">
        <v>30</v>
      </c>
      <c r="F101" s="129">
        <f t="shared" si="7"/>
        <v>98.567870485678696</v>
      </c>
      <c r="G101" s="130">
        <v>450</v>
      </c>
      <c r="H101" s="130">
        <v>0</v>
      </c>
      <c r="I101" s="130">
        <v>0</v>
      </c>
      <c r="J101" s="130" t="s">
        <v>50</v>
      </c>
      <c r="K101" s="130" t="s">
        <v>51</v>
      </c>
      <c r="L101" s="130" t="s">
        <v>51</v>
      </c>
      <c r="M101" s="128">
        <f t="shared" si="8"/>
        <v>450</v>
      </c>
      <c r="N101" s="202">
        <f t="shared" si="10"/>
        <v>1.33</v>
      </c>
    </row>
    <row r="102" spans="1:14">
      <c r="A102" s="126">
        <f t="shared" si="9"/>
        <v>42978</v>
      </c>
      <c r="B102" s="127">
        <v>626.6</v>
      </c>
      <c r="C102" s="127">
        <v>17.38</v>
      </c>
      <c r="D102" s="128">
        <f t="shared" si="6"/>
        <v>16.059999999999999</v>
      </c>
      <c r="E102" s="128">
        <v>5</v>
      </c>
      <c r="F102" s="129">
        <f t="shared" si="7"/>
        <v>100</v>
      </c>
      <c r="G102" s="130">
        <v>0</v>
      </c>
      <c r="H102" s="130">
        <v>0</v>
      </c>
      <c r="I102" s="130">
        <v>0</v>
      </c>
      <c r="J102" s="130" t="s">
        <v>50</v>
      </c>
      <c r="K102" s="130" t="s">
        <v>51</v>
      </c>
      <c r="L102" s="130" t="s">
        <v>51</v>
      </c>
      <c r="M102" s="128">
        <f t="shared" si="8"/>
        <v>0</v>
      </c>
      <c r="N102" s="202">
        <f t="shared" si="10"/>
        <v>0.23</v>
      </c>
    </row>
    <row r="103" spans="1:14">
      <c r="A103" s="126">
        <f t="shared" si="9"/>
        <v>42979</v>
      </c>
      <c r="B103" s="127">
        <v>626.6</v>
      </c>
      <c r="C103" s="127">
        <v>17.38</v>
      </c>
      <c r="D103" s="128">
        <f t="shared" si="6"/>
        <v>16.059999999999999</v>
      </c>
      <c r="E103" s="128">
        <v>0</v>
      </c>
      <c r="F103" s="129">
        <f t="shared" si="7"/>
        <v>100</v>
      </c>
      <c r="G103" s="130">
        <v>75</v>
      </c>
      <c r="H103" s="130">
        <v>0</v>
      </c>
      <c r="I103" s="130">
        <v>0</v>
      </c>
      <c r="J103" s="130" t="s">
        <v>50</v>
      </c>
      <c r="K103" s="130" t="s">
        <v>51</v>
      </c>
      <c r="L103" s="130" t="s">
        <v>51</v>
      </c>
      <c r="M103" s="128">
        <f t="shared" si="8"/>
        <v>75</v>
      </c>
      <c r="N103" s="202">
        <f t="shared" si="10"/>
        <v>0.18</v>
      </c>
    </row>
    <row r="104" spans="1:14">
      <c r="A104" s="126">
        <f t="shared" si="9"/>
        <v>42980</v>
      </c>
      <c r="B104" s="127">
        <v>626.6</v>
      </c>
      <c r="C104" s="127">
        <v>17.38</v>
      </c>
      <c r="D104" s="128">
        <f t="shared" si="6"/>
        <v>16.059999999999999</v>
      </c>
      <c r="E104" s="128">
        <v>2</v>
      </c>
      <c r="F104" s="129">
        <f t="shared" si="7"/>
        <v>100</v>
      </c>
      <c r="G104" s="130">
        <v>75</v>
      </c>
      <c r="H104" s="130">
        <v>0</v>
      </c>
      <c r="I104" s="130">
        <v>0</v>
      </c>
      <c r="J104" s="130" t="s">
        <v>50</v>
      </c>
      <c r="K104" s="130" t="s">
        <v>51</v>
      </c>
      <c r="L104" s="130" t="s">
        <v>51</v>
      </c>
      <c r="M104" s="128">
        <f t="shared" si="8"/>
        <v>75</v>
      </c>
      <c r="N104" s="202">
        <f t="shared" si="10"/>
        <v>0.18</v>
      </c>
    </row>
    <row r="105" spans="1:14">
      <c r="A105" s="126">
        <f t="shared" si="9"/>
        <v>42981</v>
      </c>
      <c r="B105" s="127">
        <v>626.6</v>
      </c>
      <c r="C105" s="127">
        <v>17.38</v>
      </c>
      <c r="D105" s="128">
        <f t="shared" si="6"/>
        <v>16.059999999999999</v>
      </c>
      <c r="E105" s="128">
        <v>0</v>
      </c>
      <c r="F105" s="129">
        <f t="shared" si="7"/>
        <v>100</v>
      </c>
      <c r="G105" s="130">
        <v>0</v>
      </c>
      <c r="H105" s="130">
        <v>0</v>
      </c>
      <c r="I105" s="130">
        <v>0</v>
      </c>
      <c r="J105" s="130" t="s">
        <v>50</v>
      </c>
      <c r="K105" s="130" t="s">
        <v>51</v>
      </c>
      <c r="L105" s="130" t="s">
        <v>51</v>
      </c>
      <c r="M105" s="128">
        <f t="shared" si="8"/>
        <v>0</v>
      </c>
      <c r="N105" s="202">
        <f t="shared" si="10"/>
        <v>0</v>
      </c>
    </row>
    <row r="106" spans="1:14">
      <c r="A106" s="126">
        <f t="shared" si="9"/>
        <v>42982</v>
      </c>
      <c r="B106" s="127">
        <v>626.6</v>
      </c>
      <c r="C106" s="127">
        <v>17.38</v>
      </c>
      <c r="D106" s="128">
        <f t="shared" si="6"/>
        <v>16.059999999999999</v>
      </c>
      <c r="E106" s="128">
        <v>0</v>
      </c>
      <c r="F106" s="129">
        <f t="shared" si="7"/>
        <v>100</v>
      </c>
      <c r="G106" s="130">
        <v>0</v>
      </c>
      <c r="H106" s="130">
        <v>0</v>
      </c>
      <c r="I106" s="130">
        <v>0</v>
      </c>
      <c r="J106" s="130" t="s">
        <v>50</v>
      </c>
      <c r="K106" s="130" t="s">
        <v>51</v>
      </c>
      <c r="L106" s="130" t="s">
        <v>51</v>
      </c>
      <c r="M106" s="128">
        <f t="shared" si="8"/>
        <v>0</v>
      </c>
      <c r="N106" s="202">
        <f t="shared" si="10"/>
        <v>0</v>
      </c>
    </row>
    <row r="107" spans="1:14">
      <c r="A107" s="126">
        <f t="shared" si="9"/>
        <v>42983</v>
      </c>
      <c r="B107" s="127">
        <v>626.6</v>
      </c>
      <c r="C107" s="127">
        <v>17.38</v>
      </c>
      <c r="D107" s="128">
        <f t="shared" si="6"/>
        <v>16.059999999999999</v>
      </c>
      <c r="E107" s="128">
        <v>0</v>
      </c>
      <c r="F107" s="129">
        <f t="shared" si="7"/>
        <v>100</v>
      </c>
      <c r="G107" s="130">
        <v>0</v>
      </c>
      <c r="H107" s="130">
        <v>0</v>
      </c>
      <c r="I107" s="130">
        <v>0</v>
      </c>
      <c r="J107" s="130" t="s">
        <v>50</v>
      </c>
      <c r="K107" s="130" t="s">
        <v>51</v>
      </c>
      <c r="L107" s="130" t="s">
        <v>51</v>
      </c>
      <c r="M107" s="128">
        <f t="shared" si="8"/>
        <v>0</v>
      </c>
      <c r="N107" s="202">
        <f t="shared" si="10"/>
        <v>0</v>
      </c>
    </row>
    <row r="108" spans="1:14">
      <c r="A108" s="126">
        <f t="shared" si="9"/>
        <v>42984</v>
      </c>
      <c r="B108" s="127">
        <v>626.6</v>
      </c>
      <c r="C108" s="127">
        <v>17.38</v>
      </c>
      <c r="D108" s="128">
        <f t="shared" si="6"/>
        <v>16.059999999999999</v>
      </c>
      <c r="E108" s="128">
        <v>0</v>
      </c>
      <c r="F108" s="129">
        <f t="shared" si="7"/>
        <v>100</v>
      </c>
      <c r="G108" s="130">
        <v>75</v>
      </c>
      <c r="H108" s="130">
        <v>0</v>
      </c>
      <c r="I108" s="130">
        <v>0</v>
      </c>
      <c r="J108" s="130" t="s">
        <v>50</v>
      </c>
      <c r="K108" s="130" t="s">
        <v>51</v>
      </c>
      <c r="L108" s="130" t="s">
        <v>51</v>
      </c>
      <c r="M108" s="128">
        <f t="shared" si="8"/>
        <v>75</v>
      </c>
      <c r="N108" s="202">
        <f t="shared" si="10"/>
        <v>0.18</v>
      </c>
    </row>
    <row r="109" spans="1:14">
      <c r="A109" s="126">
        <f t="shared" si="9"/>
        <v>42985</v>
      </c>
      <c r="B109" s="127">
        <v>626.6</v>
      </c>
      <c r="C109" s="127">
        <v>17.38</v>
      </c>
      <c r="D109" s="128">
        <f t="shared" si="6"/>
        <v>16.059999999999999</v>
      </c>
      <c r="E109" s="128">
        <v>0</v>
      </c>
      <c r="F109" s="129">
        <f t="shared" si="7"/>
        <v>100</v>
      </c>
      <c r="G109" s="130">
        <v>0</v>
      </c>
      <c r="H109" s="130">
        <v>0</v>
      </c>
      <c r="I109" s="130">
        <v>0</v>
      </c>
      <c r="J109" s="130" t="s">
        <v>50</v>
      </c>
      <c r="K109" s="130" t="s">
        <v>51</v>
      </c>
      <c r="L109" s="130" t="s">
        <v>51</v>
      </c>
      <c r="M109" s="128">
        <f t="shared" si="8"/>
        <v>0</v>
      </c>
      <c r="N109" s="202">
        <f t="shared" si="10"/>
        <v>0</v>
      </c>
    </row>
    <row r="110" spans="1:14">
      <c r="A110" s="126">
        <f t="shared" si="9"/>
        <v>42986</v>
      </c>
      <c r="B110" s="127">
        <v>626.6</v>
      </c>
      <c r="C110" s="127">
        <v>17.38</v>
      </c>
      <c r="D110" s="128">
        <f t="shared" si="6"/>
        <v>16.059999999999999</v>
      </c>
      <c r="E110" s="128">
        <v>40</v>
      </c>
      <c r="F110" s="129">
        <f t="shared" si="7"/>
        <v>100</v>
      </c>
      <c r="G110" s="130">
        <v>75</v>
      </c>
      <c r="H110" s="130">
        <v>0</v>
      </c>
      <c r="I110" s="130">
        <v>0</v>
      </c>
      <c r="J110" s="130" t="s">
        <v>50</v>
      </c>
      <c r="K110" s="130" t="s">
        <v>51</v>
      </c>
      <c r="L110" s="130" t="s">
        <v>51</v>
      </c>
      <c r="M110" s="128">
        <f t="shared" si="8"/>
        <v>75</v>
      </c>
      <c r="N110" s="202">
        <f t="shared" si="10"/>
        <v>0.18</v>
      </c>
    </row>
    <row r="111" spans="1:14">
      <c r="A111" s="126">
        <f t="shared" si="9"/>
        <v>42987</v>
      </c>
      <c r="B111" s="127">
        <v>626.6</v>
      </c>
      <c r="C111" s="127">
        <v>17.38</v>
      </c>
      <c r="D111" s="128">
        <f t="shared" si="6"/>
        <v>16.059999999999999</v>
      </c>
      <c r="E111" s="128">
        <v>3</v>
      </c>
      <c r="F111" s="129">
        <f t="shared" si="7"/>
        <v>100</v>
      </c>
      <c r="G111" s="130">
        <v>0</v>
      </c>
      <c r="H111" s="130">
        <v>0</v>
      </c>
      <c r="I111" s="130">
        <v>0</v>
      </c>
      <c r="J111" s="130" t="s">
        <v>50</v>
      </c>
      <c r="K111" s="130" t="s">
        <v>51</v>
      </c>
      <c r="L111" s="130" t="s">
        <v>51</v>
      </c>
      <c r="M111" s="128">
        <f t="shared" si="8"/>
        <v>0</v>
      </c>
      <c r="N111" s="202">
        <v>0</v>
      </c>
    </row>
    <row r="112" spans="1:14">
      <c r="A112" s="126">
        <f t="shared" si="9"/>
        <v>42988</v>
      </c>
      <c r="B112" s="127">
        <v>626.6</v>
      </c>
      <c r="C112" s="127">
        <v>17.38</v>
      </c>
      <c r="D112" s="128">
        <f t="shared" si="6"/>
        <v>16.059999999999999</v>
      </c>
      <c r="E112" s="128">
        <v>6</v>
      </c>
      <c r="F112" s="129">
        <f t="shared" si="7"/>
        <v>100</v>
      </c>
      <c r="G112" s="130">
        <v>75</v>
      </c>
      <c r="H112" s="130">
        <v>0</v>
      </c>
      <c r="I112" s="130">
        <v>0</v>
      </c>
      <c r="J112" s="130" t="s">
        <v>50</v>
      </c>
      <c r="K112" s="130" t="s">
        <v>51</v>
      </c>
      <c r="L112" s="130" t="s">
        <v>51</v>
      </c>
      <c r="M112" s="128">
        <f t="shared" si="8"/>
        <v>75</v>
      </c>
      <c r="N112" s="202">
        <f t="shared" si="10"/>
        <v>0.18</v>
      </c>
    </row>
    <row r="113" spans="1:14">
      <c r="A113" s="126">
        <f t="shared" si="9"/>
        <v>42989</v>
      </c>
      <c r="B113" s="127">
        <v>626.6</v>
      </c>
      <c r="C113" s="127">
        <v>17.38</v>
      </c>
      <c r="D113" s="128">
        <f t="shared" si="6"/>
        <v>16.059999999999999</v>
      </c>
      <c r="E113" s="128">
        <v>5</v>
      </c>
      <c r="F113" s="129">
        <f t="shared" si="7"/>
        <v>100</v>
      </c>
      <c r="G113" s="130">
        <v>75</v>
      </c>
      <c r="H113" s="130">
        <v>0</v>
      </c>
      <c r="I113" s="130">
        <v>0</v>
      </c>
      <c r="J113" s="130" t="s">
        <v>50</v>
      </c>
      <c r="K113" s="130" t="s">
        <v>51</v>
      </c>
      <c r="L113" s="130" t="s">
        <v>51</v>
      </c>
      <c r="M113" s="128">
        <f t="shared" si="8"/>
        <v>75</v>
      </c>
      <c r="N113" s="202">
        <f t="shared" si="10"/>
        <v>0.18</v>
      </c>
    </row>
    <row r="114" spans="1:14">
      <c r="A114" s="126">
        <f t="shared" si="9"/>
        <v>42990</v>
      </c>
      <c r="B114" s="127">
        <v>626.6</v>
      </c>
      <c r="C114" s="127">
        <v>17.38</v>
      </c>
      <c r="D114" s="128">
        <f t="shared" si="6"/>
        <v>16.059999999999999</v>
      </c>
      <c r="E114" s="128">
        <v>30</v>
      </c>
      <c r="F114" s="129">
        <f t="shared" si="7"/>
        <v>100</v>
      </c>
      <c r="G114" s="130">
        <v>75</v>
      </c>
      <c r="H114" s="130">
        <v>0</v>
      </c>
      <c r="I114" s="130">
        <v>0</v>
      </c>
      <c r="J114" s="130" t="s">
        <v>50</v>
      </c>
      <c r="K114" s="130" t="s">
        <v>51</v>
      </c>
      <c r="L114" s="130" t="s">
        <v>51</v>
      </c>
      <c r="M114" s="128">
        <f t="shared" si="8"/>
        <v>75</v>
      </c>
      <c r="N114" s="202">
        <f t="shared" si="10"/>
        <v>0.18</v>
      </c>
    </row>
    <row r="115" spans="1:14">
      <c r="A115" s="126">
        <f t="shared" si="9"/>
        <v>42991</v>
      </c>
      <c r="B115" s="127">
        <v>626.6</v>
      </c>
      <c r="C115" s="127">
        <v>17.38</v>
      </c>
      <c r="D115" s="128">
        <f t="shared" si="6"/>
        <v>16.059999999999999</v>
      </c>
      <c r="E115" s="128">
        <v>4</v>
      </c>
      <c r="F115" s="129">
        <f t="shared" si="7"/>
        <v>100</v>
      </c>
      <c r="G115" s="130">
        <v>75</v>
      </c>
      <c r="H115" s="130">
        <v>0</v>
      </c>
      <c r="I115" s="130">
        <v>0</v>
      </c>
      <c r="J115" s="130" t="s">
        <v>50</v>
      </c>
      <c r="K115" s="130" t="s">
        <v>51</v>
      </c>
      <c r="L115" s="130" t="s">
        <v>51</v>
      </c>
      <c r="M115" s="128">
        <f t="shared" si="8"/>
        <v>75</v>
      </c>
      <c r="N115" s="202">
        <f t="shared" si="10"/>
        <v>0.18</v>
      </c>
    </row>
    <row r="116" spans="1:14">
      <c r="A116" s="126">
        <f t="shared" si="9"/>
        <v>42992</v>
      </c>
      <c r="B116" s="127">
        <v>626.6</v>
      </c>
      <c r="C116" s="127">
        <v>17.38</v>
      </c>
      <c r="D116" s="128">
        <f t="shared" si="6"/>
        <v>16.059999999999999</v>
      </c>
      <c r="E116" s="128">
        <v>5</v>
      </c>
      <c r="F116" s="129">
        <f t="shared" si="7"/>
        <v>100</v>
      </c>
      <c r="G116" s="130">
        <v>0</v>
      </c>
      <c r="H116" s="130">
        <v>0</v>
      </c>
      <c r="I116" s="130">
        <v>0</v>
      </c>
      <c r="J116" s="130" t="s">
        <v>50</v>
      </c>
      <c r="K116" s="130" t="s">
        <v>51</v>
      </c>
      <c r="L116" s="130" t="s">
        <v>51</v>
      </c>
      <c r="M116" s="128">
        <f t="shared" si="8"/>
        <v>0</v>
      </c>
      <c r="N116" s="202">
        <f t="shared" si="10"/>
        <v>0</v>
      </c>
    </row>
    <row r="117" spans="1:14">
      <c r="A117" s="126">
        <f t="shared" si="9"/>
        <v>42993</v>
      </c>
      <c r="B117" s="127">
        <v>626.6</v>
      </c>
      <c r="C117" s="127">
        <v>17.38</v>
      </c>
      <c r="D117" s="128">
        <f t="shared" si="6"/>
        <v>16.059999999999999</v>
      </c>
      <c r="E117" s="128">
        <v>2</v>
      </c>
      <c r="F117" s="129">
        <f t="shared" si="7"/>
        <v>100</v>
      </c>
      <c r="G117" s="130">
        <v>0</v>
      </c>
      <c r="H117" s="130">
        <v>0</v>
      </c>
      <c r="I117" s="130">
        <v>0</v>
      </c>
      <c r="J117" s="130" t="s">
        <v>50</v>
      </c>
      <c r="K117" s="130" t="s">
        <v>51</v>
      </c>
      <c r="L117" s="130" t="s">
        <v>51</v>
      </c>
      <c r="M117" s="128">
        <f t="shared" si="8"/>
        <v>0</v>
      </c>
      <c r="N117" s="202">
        <v>0</v>
      </c>
    </row>
    <row r="118" spans="1:14">
      <c r="A118" s="126">
        <f t="shared" si="9"/>
        <v>42994</v>
      </c>
      <c r="B118" s="127">
        <v>626.6</v>
      </c>
      <c r="C118" s="127">
        <v>17.38</v>
      </c>
      <c r="D118" s="128">
        <f t="shared" si="6"/>
        <v>16.059999999999999</v>
      </c>
      <c r="E118" s="128">
        <v>0</v>
      </c>
      <c r="F118" s="129">
        <f t="shared" si="7"/>
        <v>100</v>
      </c>
      <c r="G118" s="130">
        <v>0</v>
      </c>
      <c r="H118" s="130">
        <v>0</v>
      </c>
      <c r="I118" s="130">
        <v>0</v>
      </c>
      <c r="J118" s="130" t="s">
        <v>50</v>
      </c>
      <c r="K118" s="130" t="s">
        <v>51</v>
      </c>
      <c r="L118" s="130" t="s">
        <v>51</v>
      </c>
      <c r="M118" s="128">
        <f t="shared" si="8"/>
        <v>0</v>
      </c>
      <c r="N118" s="202">
        <f t="shared" si="10"/>
        <v>0</v>
      </c>
    </row>
    <row r="119" spans="1:14">
      <c r="A119" s="126">
        <f t="shared" si="9"/>
        <v>42995</v>
      </c>
      <c r="B119" s="127">
        <v>626.6</v>
      </c>
      <c r="C119" s="127">
        <v>17.38</v>
      </c>
      <c r="D119" s="128">
        <f t="shared" si="6"/>
        <v>16.059999999999999</v>
      </c>
      <c r="E119" s="128">
        <v>0</v>
      </c>
      <c r="F119" s="129">
        <f t="shared" si="7"/>
        <v>100</v>
      </c>
      <c r="G119" s="130">
        <v>0</v>
      </c>
      <c r="H119" s="130">
        <v>0</v>
      </c>
      <c r="I119" s="130">
        <v>0</v>
      </c>
      <c r="J119" s="130" t="s">
        <v>50</v>
      </c>
      <c r="K119" s="130" t="s">
        <v>51</v>
      </c>
      <c r="L119" s="130" t="s">
        <v>51</v>
      </c>
      <c r="M119" s="128">
        <f t="shared" si="8"/>
        <v>0</v>
      </c>
      <c r="N119" s="202">
        <f t="shared" si="10"/>
        <v>0</v>
      </c>
    </row>
    <row r="120" spans="1:14">
      <c r="A120" s="126">
        <f t="shared" si="9"/>
        <v>42996</v>
      </c>
      <c r="B120" s="127">
        <v>626.6</v>
      </c>
      <c r="C120" s="127">
        <v>17.38</v>
      </c>
      <c r="D120" s="128">
        <f t="shared" si="6"/>
        <v>16.059999999999999</v>
      </c>
      <c r="E120" s="128">
        <v>0</v>
      </c>
      <c r="F120" s="129">
        <f t="shared" si="7"/>
        <v>100</v>
      </c>
      <c r="G120" s="130">
        <v>0</v>
      </c>
      <c r="H120" s="130">
        <v>0</v>
      </c>
      <c r="I120" s="130">
        <v>0</v>
      </c>
      <c r="J120" s="130" t="s">
        <v>50</v>
      </c>
      <c r="K120" s="130" t="s">
        <v>51</v>
      </c>
      <c r="L120" s="130" t="s">
        <v>51</v>
      </c>
      <c r="M120" s="128">
        <f t="shared" si="8"/>
        <v>0</v>
      </c>
      <c r="N120" s="202">
        <f t="shared" si="10"/>
        <v>0</v>
      </c>
    </row>
    <row r="121" spans="1:14">
      <c r="A121" s="126">
        <f t="shared" si="9"/>
        <v>42997</v>
      </c>
      <c r="B121" s="127">
        <v>626.6</v>
      </c>
      <c r="C121" s="127">
        <v>17.38</v>
      </c>
      <c r="D121" s="128">
        <f t="shared" si="6"/>
        <v>16.059999999999999</v>
      </c>
      <c r="E121" s="128">
        <v>7</v>
      </c>
      <c r="F121" s="129">
        <f t="shared" si="7"/>
        <v>100</v>
      </c>
      <c r="G121" s="130">
        <v>0</v>
      </c>
      <c r="H121" s="130">
        <v>0</v>
      </c>
      <c r="I121" s="130">
        <v>0</v>
      </c>
      <c r="J121" s="130" t="s">
        <v>50</v>
      </c>
      <c r="K121" s="130" t="s">
        <v>51</v>
      </c>
      <c r="L121" s="130" t="s">
        <v>51</v>
      </c>
      <c r="M121" s="128">
        <f t="shared" si="8"/>
        <v>0</v>
      </c>
      <c r="N121" s="202">
        <f t="shared" si="10"/>
        <v>0</v>
      </c>
    </row>
    <row r="122" spans="1:14">
      <c r="A122" s="126">
        <f t="shared" si="9"/>
        <v>42998</v>
      </c>
      <c r="B122" s="127">
        <v>626.55999999999995</v>
      </c>
      <c r="C122" s="127">
        <v>17.260000000000002</v>
      </c>
      <c r="D122" s="128">
        <f t="shared" si="6"/>
        <v>15.940000000000001</v>
      </c>
      <c r="E122" s="128">
        <v>36</v>
      </c>
      <c r="F122" s="129">
        <f t="shared" si="7"/>
        <v>99.252801992528035</v>
      </c>
      <c r="G122" s="130">
        <v>0</v>
      </c>
      <c r="H122" s="130">
        <v>0</v>
      </c>
      <c r="I122" s="130">
        <v>0</v>
      </c>
      <c r="J122" s="130" t="s">
        <v>50</v>
      </c>
      <c r="K122" s="130" t="s">
        <v>51</v>
      </c>
      <c r="L122" s="130" t="s">
        <v>51</v>
      </c>
      <c r="M122" s="128">
        <f t="shared" si="8"/>
        <v>0</v>
      </c>
      <c r="N122" s="202">
        <v>0</v>
      </c>
    </row>
    <row r="123" spans="1:14">
      <c r="A123" s="126">
        <f t="shared" si="9"/>
        <v>42999</v>
      </c>
      <c r="B123" s="127">
        <v>626.6</v>
      </c>
      <c r="C123" s="127">
        <v>17.38</v>
      </c>
      <c r="D123" s="128">
        <f t="shared" si="6"/>
        <v>16.059999999999999</v>
      </c>
      <c r="E123" s="128">
        <v>20</v>
      </c>
      <c r="F123" s="129">
        <f t="shared" si="7"/>
        <v>100</v>
      </c>
      <c r="G123" s="130">
        <v>150</v>
      </c>
      <c r="H123" s="130">
        <v>0</v>
      </c>
      <c r="I123" s="130">
        <v>0</v>
      </c>
      <c r="J123" s="130" t="s">
        <v>50</v>
      </c>
      <c r="K123" s="130" t="s">
        <v>51</v>
      </c>
      <c r="L123" s="130" t="s">
        <v>51</v>
      </c>
      <c r="M123" s="128">
        <f t="shared" si="8"/>
        <v>150</v>
      </c>
      <c r="N123" s="202">
        <f t="shared" si="10"/>
        <v>0.49</v>
      </c>
    </row>
    <row r="124" spans="1:14">
      <c r="A124" s="126">
        <f t="shared" si="9"/>
        <v>43000</v>
      </c>
      <c r="B124" s="127">
        <v>626.6</v>
      </c>
      <c r="C124" s="127">
        <v>17.38</v>
      </c>
      <c r="D124" s="128">
        <f t="shared" si="6"/>
        <v>16.059999999999999</v>
      </c>
      <c r="E124" s="128">
        <v>15</v>
      </c>
      <c r="F124" s="129">
        <f t="shared" si="7"/>
        <v>100</v>
      </c>
      <c r="G124" s="130">
        <v>75</v>
      </c>
      <c r="H124" s="130">
        <v>0</v>
      </c>
      <c r="I124" s="130">
        <v>0</v>
      </c>
      <c r="J124" s="130" t="s">
        <v>50</v>
      </c>
      <c r="K124" s="130" t="s">
        <v>51</v>
      </c>
      <c r="L124" s="130" t="s">
        <v>51</v>
      </c>
      <c r="M124" s="128">
        <f t="shared" si="8"/>
        <v>75</v>
      </c>
      <c r="N124" s="202">
        <f t="shared" si="10"/>
        <v>0.18</v>
      </c>
    </row>
    <row r="125" spans="1:14">
      <c r="A125" s="126">
        <f t="shared" si="9"/>
        <v>43001</v>
      </c>
      <c r="B125" s="127">
        <v>626.6</v>
      </c>
      <c r="C125" s="127">
        <v>17.38</v>
      </c>
      <c r="D125" s="128">
        <f t="shared" si="6"/>
        <v>16.059999999999999</v>
      </c>
      <c r="E125" s="128">
        <v>0</v>
      </c>
      <c r="F125" s="129">
        <f t="shared" si="7"/>
        <v>100</v>
      </c>
      <c r="G125" s="130">
        <v>75</v>
      </c>
      <c r="H125" s="130">
        <v>0</v>
      </c>
      <c r="I125" s="130">
        <v>0</v>
      </c>
      <c r="J125" s="130" t="s">
        <v>50</v>
      </c>
      <c r="K125" s="130" t="s">
        <v>51</v>
      </c>
      <c r="L125" s="130" t="s">
        <v>51</v>
      </c>
      <c r="M125" s="128">
        <f t="shared" si="8"/>
        <v>75</v>
      </c>
      <c r="N125" s="202">
        <f t="shared" si="10"/>
        <v>0.18</v>
      </c>
    </row>
    <row r="126" spans="1:14">
      <c r="A126" s="126">
        <f t="shared" si="9"/>
        <v>43002</v>
      </c>
      <c r="B126" s="127">
        <v>626.6</v>
      </c>
      <c r="C126" s="127">
        <v>17.38</v>
      </c>
      <c r="D126" s="128">
        <f t="shared" si="6"/>
        <v>16.059999999999999</v>
      </c>
      <c r="E126" s="128">
        <v>0</v>
      </c>
      <c r="F126" s="129">
        <f t="shared" si="7"/>
        <v>100</v>
      </c>
      <c r="G126" s="130">
        <v>0</v>
      </c>
      <c r="H126" s="130">
        <v>0</v>
      </c>
      <c r="I126" s="130">
        <v>0</v>
      </c>
      <c r="J126" s="130" t="s">
        <v>50</v>
      </c>
      <c r="K126" s="130" t="s">
        <v>51</v>
      </c>
      <c r="L126" s="130" t="s">
        <v>51</v>
      </c>
      <c r="M126" s="128">
        <f t="shared" si="8"/>
        <v>0</v>
      </c>
      <c r="N126" s="202">
        <f t="shared" si="10"/>
        <v>0</v>
      </c>
    </row>
    <row r="127" spans="1:14">
      <c r="A127" s="126">
        <f t="shared" si="9"/>
        <v>43003</v>
      </c>
      <c r="B127" s="127">
        <v>626.6</v>
      </c>
      <c r="C127" s="127">
        <v>17.38</v>
      </c>
      <c r="D127" s="128">
        <f t="shared" si="6"/>
        <v>16.059999999999999</v>
      </c>
      <c r="E127" s="128">
        <v>0</v>
      </c>
      <c r="F127" s="129">
        <f t="shared" si="7"/>
        <v>100</v>
      </c>
      <c r="G127" s="130">
        <v>0</v>
      </c>
      <c r="H127" s="130">
        <v>0</v>
      </c>
      <c r="I127" s="130">
        <v>0</v>
      </c>
      <c r="J127" s="130" t="s">
        <v>50</v>
      </c>
      <c r="K127" s="130" t="s">
        <v>51</v>
      </c>
      <c r="L127" s="130" t="s">
        <v>51</v>
      </c>
      <c r="M127" s="128">
        <f t="shared" si="8"/>
        <v>0</v>
      </c>
      <c r="N127" s="202">
        <f t="shared" si="10"/>
        <v>0</v>
      </c>
    </row>
    <row r="128" spans="1:14">
      <c r="A128" s="126">
        <f t="shared" si="9"/>
        <v>43004</v>
      </c>
      <c r="B128" s="127">
        <v>626.6</v>
      </c>
      <c r="C128" s="127">
        <v>17.38</v>
      </c>
      <c r="D128" s="128">
        <f t="shared" si="6"/>
        <v>16.059999999999999</v>
      </c>
      <c r="E128" s="128">
        <v>0</v>
      </c>
      <c r="F128" s="129">
        <f t="shared" si="7"/>
        <v>100</v>
      </c>
      <c r="G128" s="130">
        <v>0</v>
      </c>
      <c r="H128" s="130">
        <v>0</v>
      </c>
      <c r="I128" s="130">
        <v>0</v>
      </c>
      <c r="J128" s="130" t="s">
        <v>50</v>
      </c>
      <c r="K128" s="130" t="s">
        <v>51</v>
      </c>
      <c r="L128" s="130" t="s">
        <v>51</v>
      </c>
      <c r="M128" s="128">
        <f t="shared" si="8"/>
        <v>0</v>
      </c>
      <c r="N128" s="202">
        <f t="shared" si="10"/>
        <v>0</v>
      </c>
    </row>
    <row r="129" spans="1:14">
      <c r="A129" s="126">
        <f t="shared" si="9"/>
        <v>43005</v>
      </c>
      <c r="B129" s="127">
        <v>626.6</v>
      </c>
      <c r="C129" s="127">
        <v>17.38</v>
      </c>
      <c r="D129" s="128">
        <f t="shared" si="6"/>
        <v>16.059999999999999</v>
      </c>
      <c r="E129" s="128">
        <v>5</v>
      </c>
      <c r="F129" s="129">
        <f t="shared" si="7"/>
        <v>100</v>
      </c>
      <c r="G129" s="130">
        <v>0</v>
      </c>
      <c r="H129" s="130">
        <v>0</v>
      </c>
      <c r="I129" s="130">
        <v>0</v>
      </c>
      <c r="J129" s="130" t="s">
        <v>50</v>
      </c>
      <c r="K129" s="130" t="s">
        <v>51</v>
      </c>
      <c r="L129" s="130" t="s">
        <v>51</v>
      </c>
      <c r="M129" s="128">
        <f t="shared" si="8"/>
        <v>0</v>
      </c>
      <c r="N129" s="202">
        <f t="shared" si="10"/>
        <v>0</v>
      </c>
    </row>
    <row r="130" spans="1:14">
      <c r="A130" s="126">
        <f t="shared" si="9"/>
        <v>43006</v>
      </c>
      <c r="B130" s="127">
        <v>626.6</v>
      </c>
      <c r="C130" s="127">
        <v>17.38</v>
      </c>
      <c r="D130" s="128">
        <f t="shared" si="6"/>
        <v>16.059999999999999</v>
      </c>
      <c r="E130" s="128">
        <v>0</v>
      </c>
      <c r="F130" s="129">
        <f t="shared" si="7"/>
        <v>100</v>
      </c>
      <c r="G130" s="130">
        <v>0</v>
      </c>
      <c r="H130" s="130">
        <v>0</v>
      </c>
      <c r="I130" s="130">
        <v>0</v>
      </c>
      <c r="J130" s="130" t="s">
        <v>50</v>
      </c>
      <c r="K130" s="130" t="s">
        <v>51</v>
      </c>
      <c r="L130" s="130" t="s">
        <v>51</v>
      </c>
      <c r="M130" s="128">
        <f t="shared" si="8"/>
        <v>0</v>
      </c>
      <c r="N130" s="202">
        <f t="shared" si="10"/>
        <v>0</v>
      </c>
    </row>
    <row r="131" spans="1:14">
      <c r="A131" s="126">
        <f t="shared" si="9"/>
        <v>43007</v>
      </c>
      <c r="B131" s="127">
        <v>626.6</v>
      </c>
      <c r="C131" s="127">
        <v>17.38</v>
      </c>
      <c r="D131" s="128">
        <f t="shared" si="6"/>
        <v>16.059999999999999</v>
      </c>
      <c r="E131" s="128">
        <v>15</v>
      </c>
      <c r="F131" s="129">
        <f t="shared" si="7"/>
        <v>100</v>
      </c>
      <c r="G131" s="130">
        <v>300</v>
      </c>
      <c r="H131" s="130">
        <v>0</v>
      </c>
      <c r="I131" s="130">
        <v>0</v>
      </c>
      <c r="J131" s="130" t="s">
        <v>50</v>
      </c>
      <c r="K131" s="130" t="s">
        <v>51</v>
      </c>
      <c r="L131" s="130" t="s">
        <v>51</v>
      </c>
      <c r="M131" s="128">
        <f t="shared" si="8"/>
        <v>300</v>
      </c>
      <c r="N131" s="202">
        <f t="shared" si="10"/>
        <v>0.73</v>
      </c>
    </row>
    <row r="132" spans="1:14">
      <c r="A132" s="126">
        <f t="shared" si="9"/>
        <v>43008</v>
      </c>
      <c r="B132" s="127">
        <v>626.6</v>
      </c>
      <c r="C132" s="127">
        <v>17.38</v>
      </c>
      <c r="D132" s="128">
        <f t="shared" si="6"/>
        <v>16.059999999999999</v>
      </c>
      <c r="E132" s="128">
        <v>2</v>
      </c>
      <c r="F132" s="129">
        <f t="shared" si="7"/>
        <v>100</v>
      </c>
      <c r="G132" s="130">
        <v>0</v>
      </c>
      <c r="H132" s="130">
        <v>0</v>
      </c>
      <c r="I132" s="130">
        <v>0</v>
      </c>
      <c r="J132" s="130" t="s">
        <v>50</v>
      </c>
      <c r="K132" s="130" t="s">
        <v>51</v>
      </c>
      <c r="L132" s="130" t="s">
        <v>51</v>
      </c>
      <c r="M132" s="128">
        <f t="shared" si="8"/>
        <v>0</v>
      </c>
      <c r="N132" s="202">
        <f t="shared" si="10"/>
        <v>0</v>
      </c>
    </row>
    <row r="133" spans="1:14">
      <c r="A133" s="126">
        <f t="shared" si="9"/>
        <v>43009</v>
      </c>
      <c r="B133" s="127">
        <v>626.6</v>
      </c>
      <c r="C133" s="127">
        <v>17.38</v>
      </c>
      <c r="D133" s="128">
        <f t="shared" si="6"/>
        <v>16.059999999999999</v>
      </c>
      <c r="E133" s="128">
        <v>0</v>
      </c>
      <c r="F133" s="129">
        <f t="shared" si="7"/>
        <v>100</v>
      </c>
      <c r="G133" s="130">
        <v>0</v>
      </c>
      <c r="H133" s="130">
        <v>0</v>
      </c>
      <c r="I133" s="130">
        <v>0</v>
      </c>
      <c r="J133" s="130" t="s">
        <v>50</v>
      </c>
      <c r="K133" s="130" t="s">
        <v>51</v>
      </c>
      <c r="L133" s="130" t="s">
        <v>51</v>
      </c>
      <c r="M133" s="128">
        <f t="shared" si="8"/>
        <v>0</v>
      </c>
      <c r="N133" s="202">
        <f t="shared" si="10"/>
        <v>0</v>
      </c>
    </row>
    <row r="134" spans="1:14">
      <c r="A134" s="126">
        <f t="shared" si="9"/>
        <v>43010</v>
      </c>
      <c r="B134" s="127">
        <v>626.6</v>
      </c>
      <c r="C134" s="127">
        <v>17.38</v>
      </c>
      <c r="D134" s="128">
        <f t="shared" si="6"/>
        <v>16.059999999999999</v>
      </c>
      <c r="E134" s="128">
        <v>0</v>
      </c>
      <c r="F134" s="129">
        <f t="shared" si="7"/>
        <v>100</v>
      </c>
      <c r="G134" s="130">
        <v>75</v>
      </c>
      <c r="H134" s="130">
        <v>0</v>
      </c>
      <c r="I134" s="130">
        <v>0</v>
      </c>
      <c r="J134" s="130" t="s">
        <v>50</v>
      </c>
      <c r="K134" s="130" t="s">
        <v>51</v>
      </c>
      <c r="L134" s="130" t="s">
        <v>51</v>
      </c>
      <c r="M134" s="128">
        <f t="shared" si="8"/>
        <v>75</v>
      </c>
      <c r="N134" s="202">
        <f t="shared" si="10"/>
        <v>0.18</v>
      </c>
    </row>
    <row r="135" spans="1:14">
      <c r="A135" s="126">
        <f t="shared" si="9"/>
        <v>43011</v>
      </c>
      <c r="B135" s="127">
        <v>626.6</v>
      </c>
      <c r="C135" s="127">
        <v>17.38</v>
      </c>
      <c r="D135" s="128">
        <f t="shared" si="6"/>
        <v>16.059999999999999</v>
      </c>
      <c r="E135" s="128">
        <v>0</v>
      </c>
      <c r="F135" s="129">
        <f t="shared" si="7"/>
        <v>100</v>
      </c>
      <c r="G135" s="130">
        <v>40</v>
      </c>
      <c r="H135" s="130">
        <v>0</v>
      </c>
      <c r="I135" s="130">
        <v>0</v>
      </c>
      <c r="J135" s="130" t="s">
        <v>50</v>
      </c>
      <c r="K135" s="130" t="s">
        <v>51</v>
      </c>
      <c r="L135" s="130" t="s">
        <v>51</v>
      </c>
      <c r="M135" s="128">
        <f t="shared" si="8"/>
        <v>40</v>
      </c>
      <c r="N135" s="202">
        <f t="shared" si="10"/>
        <v>0.1</v>
      </c>
    </row>
    <row r="136" spans="1:14">
      <c r="A136" s="126">
        <f t="shared" si="9"/>
        <v>43012</v>
      </c>
      <c r="B136" s="127">
        <v>626.6</v>
      </c>
      <c r="C136" s="127">
        <v>17.38</v>
      </c>
      <c r="D136" s="128">
        <f t="shared" si="6"/>
        <v>16.059999999999999</v>
      </c>
      <c r="E136" s="128">
        <v>0</v>
      </c>
      <c r="F136" s="129">
        <f t="shared" si="7"/>
        <v>100</v>
      </c>
      <c r="G136" s="130">
        <v>0</v>
      </c>
      <c r="H136" s="130">
        <v>0</v>
      </c>
      <c r="I136" s="130">
        <v>0</v>
      </c>
      <c r="J136" s="130" t="s">
        <v>50</v>
      </c>
      <c r="K136" s="130" t="s">
        <v>51</v>
      </c>
      <c r="L136" s="130" t="s">
        <v>51</v>
      </c>
      <c r="M136" s="128">
        <f t="shared" si="8"/>
        <v>0</v>
      </c>
      <c r="N136" s="202">
        <f t="shared" si="10"/>
        <v>0</v>
      </c>
    </row>
    <row r="137" spans="1:14">
      <c r="A137" s="126">
        <f t="shared" si="9"/>
        <v>43013</v>
      </c>
      <c r="B137" s="127">
        <v>626.6</v>
      </c>
      <c r="C137" s="127">
        <v>17.38</v>
      </c>
      <c r="D137" s="128">
        <f t="shared" si="6"/>
        <v>16.059999999999999</v>
      </c>
      <c r="E137" s="128">
        <v>0</v>
      </c>
      <c r="F137" s="129">
        <f t="shared" si="7"/>
        <v>100</v>
      </c>
      <c r="G137" s="130">
        <v>0</v>
      </c>
      <c r="H137" s="130">
        <v>0</v>
      </c>
      <c r="I137" s="130">
        <v>0</v>
      </c>
      <c r="J137" s="130" t="s">
        <v>50</v>
      </c>
      <c r="K137" s="130" t="s">
        <v>51</v>
      </c>
      <c r="L137" s="130" t="s">
        <v>51</v>
      </c>
      <c r="M137" s="128">
        <f t="shared" si="8"/>
        <v>0</v>
      </c>
      <c r="N137" s="202">
        <f t="shared" si="10"/>
        <v>0</v>
      </c>
    </row>
    <row r="138" spans="1:14">
      <c r="A138" s="126">
        <f t="shared" si="9"/>
        <v>43014</v>
      </c>
      <c r="B138" s="127">
        <v>626.6</v>
      </c>
      <c r="C138" s="127">
        <v>17.38</v>
      </c>
      <c r="D138" s="128">
        <f t="shared" si="6"/>
        <v>16.059999999999999</v>
      </c>
      <c r="E138" s="128">
        <v>0</v>
      </c>
      <c r="F138" s="129">
        <f t="shared" si="7"/>
        <v>100</v>
      </c>
      <c r="G138" s="130">
        <v>0</v>
      </c>
      <c r="H138" s="130">
        <v>0</v>
      </c>
      <c r="I138" s="130">
        <v>0</v>
      </c>
      <c r="J138" s="130" t="s">
        <v>50</v>
      </c>
      <c r="K138" s="130" t="s">
        <v>51</v>
      </c>
      <c r="L138" s="130" t="s">
        <v>51</v>
      </c>
      <c r="M138" s="128">
        <f t="shared" si="8"/>
        <v>0</v>
      </c>
      <c r="N138" s="202">
        <f t="shared" si="10"/>
        <v>0</v>
      </c>
    </row>
    <row r="139" spans="1:14">
      <c r="A139" s="126">
        <f t="shared" si="9"/>
        <v>43015</v>
      </c>
      <c r="B139" s="127">
        <v>626.6</v>
      </c>
      <c r="C139" s="127">
        <v>17.38</v>
      </c>
      <c r="D139" s="128">
        <f t="shared" si="6"/>
        <v>16.059999999999999</v>
      </c>
      <c r="E139" s="128">
        <v>3</v>
      </c>
      <c r="F139" s="129">
        <f t="shared" si="7"/>
        <v>100</v>
      </c>
      <c r="G139" s="130">
        <v>0</v>
      </c>
      <c r="H139" s="130">
        <v>0</v>
      </c>
      <c r="I139" s="130">
        <v>0</v>
      </c>
      <c r="J139" s="130" t="s">
        <v>50</v>
      </c>
      <c r="K139" s="130" t="s">
        <v>51</v>
      </c>
      <c r="L139" s="130" t="s">
        <v>51</v>
      </c>
      <c r="M139" s="128">
        <f t="shared" si="8"/>
        <v>0</v>
      </c>
      <c r="N139" s="202">
        <f t="shared" si="10"/>
        <v>0</v>
      </c>
    </row>
    <row r="140" spans="1:14">
      <c r="A140" s="126">
        <f t="shared" si="9"/>
        <v>43016</v>
      </c>
      <c r="B140" s="127">
        <v>626.6</v>
      </c>
      <c r="C140" s="127">
        <v>17.38</v>
      </c>
      <c r="D140" s="128">
        <f t="shared" ref="D140:D163" si="11">C140-1.32</f>
        <v>16.059999999999999</v>
      </c>
      <c r="E140" s="128">
        <v>20</v>
      </c>
      <c r="F140" s="129">
        <f t="shared" ref="F140:F163" si="12">D140/16.06*100</f>
        <v>100</v>
      </c>
      <c r="G140" s="130">
        <v>0</v>
      </c>
      <c r="H140" s="130">
        <v>0</v>
      </c>
      <c r="I140" s="130">
        <v>0</v>
      </c>
      <c r="J140" s="130" t="s">
        <v>50</v>
      </c>
      <c r="K140" s="130" t="s">
        <v>51</v>
      </c>
      <c r="L140" s="130" t="s">
        <v>51</v>
      </c>
      <c r="M140" s="128">
        <f t="shared" ref="M140:M163" si="13">G140+H140+I140</f>
        <v>0</v>
      </c>
      <c r="N140" s="202">
        <f t="shared" si="10"/>
        <v>0</v>
      </c>
    </row>
    <row r="141" spans="1:14">
      <c r="A141" s="126">
        <f t="shared" ref="A141:A163" si="14">+A140+1</f>
        <v>43017</v>
      </c>
      <c r="B141" s="127">
        <v>626.6</v>
      </c>
      <c r="C141" s="127">
        <v>17.38</v>
      </c>
      <c r="D141" s="128">
        <f t="shared" si="11"/>
        <v>16.059999999999999</v>
      </c>
      <c r="E141" s="128">
        <v>13</v>
      </c>
      <c r="F141" s="129">
        <f t="shared" si="12"/>
        <v>100</v>
      </c>
      <c r="G141" s="130">
        <v>150</v>
      </c>
      <c r="H141" s="130">
        <v>0</v>
      </c>
      <c r="I141" s="130">
        <v>0</v>
      </c>
      <c r="J141" s="130" t="s">
        <v>50</v>
      </c>
      <c r="K141" s="130" t="s">
        <v>51</v>
      </c>
      <c r="L141" s="130" t="s">
        <v>51</v>
      </c>
      <c r="M141" s="128">
        <f t="shared" si="13"/>
        <v>150</v>
      </c>
      <c r="N141" s="202">
        <f t="shared" ref="N141:N163" si="15">ROUND((C141-C140)+(M141*0.002447),2)</f>
        <v>0.37</v>
      </c>
    </row>
    <row r="142" spans="1:14">
      <c r="A142" s="126">
        <f t="shared" si="14"/>
        <v>43018</v>
      </c>
      <c r="B142" s="127">
        <v>626.6</v>
      </c>
      <c r="C142" s="127">
        <v>17.38</v>
      </c>
      <c r="D142" s="128">
        <f t="shared" si="11"/>
        <v>16.059999999999999</v>
      </c>
      <c r="E142" s="128">
        <v>0</v>
      </c>
      <c r="F142" s="129">
        <f t="shared" si="12"/>
        <v>100</v>
      </c>
      <c r="G142" s="130">
        <v>0</v>
      </c>
      <c r="H142" s="130">
        <v>0</v>
      </c>
      <c r="I142" s="130">
        <v>0</v>
      </c>
      <c r="J142" s="130" t="s">
        <v>50</v>
      </c>
      <c r="K142" s="130" t="s">
        <v>51</v>
      </c>
      <c r="L142" s="130" t="s">
        <v>51</v>
      </c>
      <c r="M142" s="128">
        <f t="shared" si="13"/>
        <v>0</v>
      </c>
      <c r="N142" s="202">
        <f t="shared" si="15"/>
        <v>0</v>
      </c>
    </row>
    <row r="143" spans="1:14">
      <c r="A143" s="126">
        <f t="shared" si="14"/>
        <v>43019</v>
      </c>
      <c r="B143" s="127">
        <v>626.6</v>
      </c>
      <c r="C143" s="127">
        <v>17.38</v>
      </c>
      <c r="D143" s="128">
        <f t="shared" si="11"/>
        <v>16.059999999999999</v>
      </c>
      <c r="E143" s="128">
        <v>3</v>
      </c>
      <c r="F143" s="129">
        <f t="shared" si="12"/>
        <v>100</v>
      </c>
      <c r="G143" s="130">
        <v>75</v>
      </c>
      <c r="H143" s="130">
        <v>0</v>
      </c>
      <c r="I143" s="130">
        <v>0</v>
      </c>
      <c r="J143" s="130" t="s">
        <v>50</v>
      </c>
      <c r="K143" s="130" t="s">
        <v>51</v>
      </c>
      <c r="L143" s="130" t="s">
        <v>51</v>
      </c>
      <c r="M143" s="128">
        <f t="shared" si="13"/>
        <v>75</v>
      </c>
      <c r="N143" s="202">
        <f t="shared" si="15"/>
        <v>0.18</v>
      </c>
    </row>
    <row r="144" spans="1:14">
      <c r="A144" s="126">
        <f t="shared" si="14"/>
        <v>43020</v>
      </c>
      <c r="B144" s="127">
        <v>626.6</v>
      </c>
      <c r="C144" s="127">
        <v>17.38</v>
      </c>
      <c r="D144" s="128">
        <f t="shared" si="11"/>
        <v>16.059999999999999</v>
      </c>
      <c r="E144" s="128">
        <v>6</v>
      </c>
      <c r="F144" s="129">
        <f t="shared" si="12"/>
        <v>100</v>
      </c>
      <c r="G144" s="130">
        <v>75</v>
      </c>
      <c r="H144" s="130">
        <v>0</v>
      </c>
      <c r="I144" s="130">
        <v>0</v>
      </c>
      <c r="J144" s="130" t="s">
        <v>50</v>
      </c>
      <c r="K144" s="130" t="s">
        <v>51</v>
      </c>
      <c r="L144" s="130" t="s">
        <v>51</v>
      </c>
      <c r="M144" s="128">
        <f t="shared" si="13"/>
        <v>75</v>
      </c>
      <c r="N144" s="202">
        <f t="shared" si="15"/>
        <v>0.18</v>
      </c>
    </row>
    <row r="145" spans="1:14">
      <c r="A145" s="126">
        <f t="shared" si="14"/>
        <v>43021</v>
      </c>
      <c r="B145" s="127">
        <v>626.6</v>
      </c>
      <c r="C145" s="127">
        <v>17.38</v>
      </c>
      <c r="D145" s="128">
        <f t="shared" si="11"/>
        <v>16.059999999999999</v>
      </c>
      <c r="E145" s="128">
        <v>6</v>
      </c>
      <c r="F145" s="129">
        <f t="shared" si="12"/>
        <v>100</v>
      </c>
      <c r="G145" s="130">
        <v>75</v>
      </c>
      <c r="H145" s="130">
        <v>0</v>
      </c>
      <c r="I145" s="130">
        <v>0</v>
      </c>
      <c r="J145" s="130" t="s">
        <v>50</v>
      </c>
      <c r="K145" s="130" t="s">
        <v>51</v>
      </c>
      <c r="L145" s="130" t="s">
        <v>51</v>
      </c>
      <c r="M145" s="128">
        <f t="shared" si="13"/>
        <v>75</v>
      </c>
      <c r="N145" s="202">
        <f t="shared" si="15"/>
        <v>0.18</v>
      </c>
    </row>
    <row r="146" spans="1:14">
      <c r="A146" s="126">
        <f t="shared" si="14"/>
        <v>43022</v>
      </c>
      <c r="B146" s="127">
        <v>626.6</v>
      </c>
      <c r="C146" s="127">
        <v>17.38</v>
      </c>
      <c r="D146" s="128">
        <f t="shared" si="11"/>
        <v>16.059999999999999</v>
      </c>
      <c r="E146" s="128">
        <v>40</v>
      </c>
      <c r="F146" s="129">
        <f t="shared" si="12"/>
        <v>100</v>
      </c>
      <c r="G146" s="130">
        <v>75</v>
      </c>
      <c r="H146" s="130">
        <v>0</v>
      </c>
      <c r="I146" s="130">
        <v>0</v>
      </c>
      <c r="J146" s="130" t="s">
        <v>50</v>
      </c>
      <c r="K146" s="130" t="s">
        <v>51</v>
      </c>
      <c r="L146" s="130" t="s">
        <v>51</v>
      </c>
      <c r="M146" s="128">
        <f t="shared" si="13"/>
        <v>75</v>
      </c>
      <c r="N146" s="202">
        <f t="shared" si="15"/>
        <v>0.18</v>
      </c>
    </row>
    <row r="147" spans="1:14">
      <c r="A147" s="126">
        <f t="shared" si="14"/>
        <v>43023</v>
      </c>
      <c r="B147" s="127">
        <v>626.6</v>
      </c>
      <c r="C147" s="127">
        <v>17.38</v>
      </c>
      <c r="D147" s="128">
        <f t="shared" si="11"/>
        <v>16.059999999999999</v>
      </c>
      <c r="E147" s="128">
        <v>7</v>
      </c>
      <c r="F147" s="129">
        <f t="shared" si="12"/>
        <v>100</v>
      </c>
      <c r="G147" s="130">
        <v>75</v>
      </c>
      <c r="H147" s="130">
        <v>0</v>
      </c>
      <c r="I147" s="130">
        <v>0</v>
      </c>
      <c r="J147" s="130" t="s">
        <v>50</v>
      </c>
      <c r="K147" s="130" t="s">
        <v>51</v>
      </c>
      <c r="L147" s="130" t="s">
        <v>51</v>
      </c>
      <c r="M147" s="128">
        <f t="shared" si="13"/>
        <v>75</v>
      </c>
      <c r="N147" s="202">
        <f t="shared" si="15"/>
        <v>0.18</v>
      </c>
    </row>
    <row r="148" spans="1:14">
      <c r="A148" s="126">
        <f t="shared" si="14"/>
        <v>43024</v>
      </c>
      <c r="B148" s="127">
        <v>626.6</v>
      </c>
      <c r="C148" s="127">
        <v>17.38</v>
      </c>
      <c r="D148" s="128">
        <f t="shared" si="11"/>
        <v>16.059999999999999</v>
      </c>
      <c r="E148" s="128">
        <v>15</v>
      </c>
      <c r="F148" s="129">
        <f t="shared" si="12"/>
        <v>100</v>
      </c>
      <c r="G148" s="130">
        <v>0</v>
      </c>
      <c r="H148" s="130">
        <v>0</v>
      </c>
      <c r="I148" s="130">
        <v>0</v>
      </c>
      <c r="J148" s="130" t="s">
        <v>50</v>
      </c>
      <c r="K148" s="130" t="s">
        <v>51</v>
      </c>
      <c r="L148" s="130" t="s">
        <v>51</v>
      </c>
      <c r="M148" s="128">
        <f t="shared" si="13"/>
        <v>0</v>
      </c>
      <c r="N148" s="202">
        <f t="shared" si="15"/>
        <v>0</v>
      </c>
    </row>
    <row r="149" spans="1:14">
      <c r="A149" s="126">
        <f t="shared" si="14"/>
        <v>43025</v>
      </c>
      <c r="B149" s="127">
        <v>626.6</v>
      </c>
      <c r="C149" s="127">
        <v>17.38</v>
      </c>
      <c r="D149" s="128">
        <f t="shared" si="11"/>
        <v>16.059999999999999</v>
      </c>
      <c r="E149" s="128">
        <v>0</v>
      </c>
      <c r="F149" s="129">
        <f t="shared" si="12"/>
        <v>100</v>
      </c>
      <c r="G149" s="130">
        <v>0</v>
      </c>
      <c r="H149" s="130">
        <v>0</v>
      </c>
      <c r="I149" s="130">
        <v>0</v>
      </c>
      <c r="J149" s="130" t="s">
        <v>50</v>
      </c>
      <c r="K149" s="130" t="s">
        <v>51</v>
      </c>
      <c r="L149" s="130" t="s">
        <v>51</v>
      </c>
      <c r="M149" s="128">
        <f t="shared" si="13"/>
        <v>0</v>
      </c>
      <c r="N149" s="202">
        <f t="shared" si="15"/>
        <v>0</v>
      </c>
    </row>
    <row r="150" spans="1:14">
      <c r="A150" s="126">
        <f t="shared" si="14"/>
        <v>43026</v>
      </c>
      <c r="B150" s="127">
        <v>626.6</v>
      </c>
      <c r="C150" s="127">
        <v>17.38</v>
      </c>
      <c r="D150" s="128">
        <f t="shared" si="11"/>
        <v>16.059999999999999</v>
      </c>
      <c r="E150" s="128">
        <v>0</v>
      </c>
      <c r="F150" s="129">
        <f t="shared" si="12"/>
        <v>100</v>
      </c>
      <c r="G150" s="130">
        <v>0</v>
      </c>
      <c r="H150" s="130">
        <v>0</v>
      </c>
      <c r="I150" s="130">
        <v>0</v>
      </c>
      <c r="J150" s="130" t="s">
        <v>50</v>
      </c>
      <c r="K150" s="130" t="s">
        <v>51</v>
      </c>
      <c r="L150" s="130" t="s">
        <v>51</v>
      </c>
      <c r="M150" s="128">
        <f t="shared" si="13"/>
        <v>0</v>
      </c>
      <c r="N150" s="202">
        <v>0</v>
      </c>
    </row>
    <row r="151" spans="1:14">
      <c r="A151" s="126">
        <f t="shared" si="14"/>
        <v>43027</v>
      </c>
      <c r="B151" s="127">
        <v>626.6</v>
      </c>
      <c r="C151" s="127">
        <v>17.38</v>
      </c>
      <c r="D151" s="128">
        <f t="shared" si="11"/>
        <v>16.059999999999999</v>
      </c>
      <c r="E151" s="128">
        <v>0</v>
      </c>
      <c r="F151" s="129">
        <f t="shared" si="12"/>
        <v>100</v>
      </c>
      <c r="G151" s="130">
        <v>0</v>
      </c>
      <c r="H151" s="130">
        <v>0</v>
      </c>
      <c r="I151" s="130">
        <v>0</v>
      </c>
      <c r="J151" s="130" t="s">
        <v>50</v>
      </c>
      <c r="K151" s="130" t="s">
        <v>51</v>
      </c>
      <c r="L151" s="130" t="s">
        <v>51</v>
      </c>
      <c r="M151" s="128">
        <f t="shared" si="13"/>
        <v>0</v>
      </c>
      <c r="N151" s="202">
        <f t="shared" si="15"/>
        <v>0</v>
      </c>
    </row>
    <row r="152" spans="1:14">
      <c r="A152" s="126">
        <f t="shared" si="14"/>
        <v>43028</v>
      </c>
      <c r="B152" s="127">
        <v>626.6</v>
      </c>
      <c r="C152" s="127">
        <v>17.38</v>
      </c>
      <c r="D152" s="128">
        <f t="shared" si="11"/>
        <v>16.059999999999999</v>
      </c>
      <c r="E152" s="128">
        <v>0</v>
      </c>
      <c r="F152" s="129">
        <f t="shared" si="12"/>
        <v>100</v>
      </c>
      <c r="G152" s="130">
        <v>0</v>
      </c>
      <c r="H152" s="130">
        <v>0</v>
      </c>
      <c r="I152" s="130">
        <v>0</v>
      </c>
      <c r="J152" s="130" t="s">
        <v>50</v>
      </c>
      <c r="K152" s="130" t="s">
        <v>51</v>
      </c>
      <c r="L152" s="130" t="s">
        <v>51</v>
      </c>
      <c r="M152" s="128">
        <f t="shared" si="13"/>
        <v>0</v>
      </c>
      <c r="N152" s="202">
        <f t="shared" si="15"/>
        <v>0</v>
      </c>
    </row>
    <row r="153" spans="1:14">
      <c r="A153" s="126">
        <f t="shared" si="14"/>
        <v>43029</v>
      </c>
      <c r="B153" s="127">
        <v>626.6</v>
      </c>
      <c r="C153" s="127">
        <v>17.38</v>
      </c>
      <c r="D153" s="128">
        <f t="shared" si="11"/>
        <v>16.059999999999999</v>
      </c>
      <c r="E153" s="128">
        <v>0</v>
      </c>
      <c r="F153" s="129">
        <f t="shared" si="12"/>
        <v>100</v>
      </c>
      <c r="G153" s="130">
        <v>0</v>
      </c>
      <c r="H153" s="130">
        <v>0</v>
      </c>
      <c r="I153" s="130">
        <v>0</v>
      </c>
      <c r="J153" s="130" t="s">
        <v>50</v>
      </c>
      <c r="K153" s="130" t="s">
        <v>51</v>
      </c>
      <c r="L153" s="130" t="s">
        <v>51</v>
      </c>
      <c r="M153" s="128">
        <f t="shared" si="13"/>
        <v>0</v>
      </c>
      <c r="N153" s="202">
        <f t="shared" si="15"/>
        <v>0</v>
      </c>
    </row>
    <row r="154" spans="1:14">
      <c r="A154" s="126">
        <f t="shared" si="14"/>
        <v>43030</v>
      </c>
      <c r="B154" s="127">
        <v>626.6</v>
      </c>
      <c r="C154" s="127">
        <v>17.38</v>
      </c>
      <c r="D154" s="128">
        <f t="shared" si="11"/>
        <v>16.059999999999999</v>
      </c>
      <c r="E154" s="128">
        <v>0</v>
      </c>
      <c r="F154" s="129">
        <f t="shared" si="12"/>
        <v>100</v>
      </c>
      <c r="G154" s="130">
        <v>0</v>
      </c>
      <c r="H154" s="130">
        <v>0</v>
      </c>
      <c r="I154" s="130">
        <v>0</v>
      </c>
      <c r="J154" s="130" t="s">
        <v>50</v>
      </c>
      <c r="K154" s="130" t="s">
        <v>51</v>
      </c>
      <c r="L154" s="130" t="s">
        <v>51</v>
      </c>
      <c r="M154" s="128">
        <f t="shared" si="13"/>
        <v>0</v>
      </c>
      <c r="N154" s="202">
        <f t="shared" si="15"/>
        <v>0</v>
      </c>
    </row>
    <row r="155" spans="1:14">
      <c r="A155" s="126">
        <f t="shared" si="14"/>
        <v>43031</v>
      </c>
      <c r="B155" s="127">
        <v>626.6</v>
      </c>
      <c r="C155" s="127">
        <v>17.38</v>
      </c>
      <c r="D155" s="128">
        <f t="shared" si="11"/>
        <v>16.059999999999999</v>
      </c>
      <c r="E155" s="128">
        <v>0</v>
      </c>
      <c r="F155" s="129">
        <f t="shared" si="12"/>
        <v>100</v>
      </c>
      <c r="G155" s="130">
        <v>0</v>
      </c>
      <c r="H155" s="130">
        <v>0</v>
      </c>
      <c r="I155" s="130">
        <v>0</v>
      </c>
      <c r="J155" s="130" t="s">
        <v>50</v>
      </c>
      <c r="K155" s="130" t="s">
        <v>51</v>
      </c>
      <c r="L155" s="130" t="s">
        <v>51</v>
      </c>
      <c r="M155" s="128">
        <f t="shared" si="13"/>
        <v>0</v>
      </c>
      <c r="N155" s="202">
        <f t="shared" si="15"/>
        <v>0</v>
      </c>
    </row>
    <row r="156" spans="1:14">
      <c r="A156" s="126">
        <f t="shared" si="14"/>
        <v>43032</v>
      </c>
      <c r="B156" s="127">
        <v>626.6</v>
      </c>
      <c r="C156" s="127">
        <v>17.38</v>
      </c>
      <c r="D156" s="128">
        <f t="shared" si="11"/>
        <v>16.059999999999999</v>
      </c>
      <c r="E156" s="128">
        <v>0</v>
      </c>
      <c r="F156" s="129">
        <f t="shared" si="12"/>
        <v>100</v>
      </c>
      <c r="G156" s="130">
        <v>0</v>
      </c>
      <c r="H156" s="130">
        <v>0</v>
      </c>
      <c r="I156" s="130">
        <v>0</v>
      </c>
      <c r="J156" s="130" t="s">
        <v>50</v>
      </c>
      <c r="K156" s="130" t="s">
        <v>51</v>
      </c>
      <c r="L156" s="130" t="s">
        <v>51</v>
      </c>
      <c r="M156" s="128">
        <f t="shared" si="13"/>
        <v>0</v>
      </c>
      <c r="N156" s="202">
        <f t="shared" si="15"/>
        <v>0</v>
      </c>
    </row>
    <row r="157" spans="1:14">
      <c r="A157" s="126">
        <f t="shared" si="14"/>
        <v>43033</v>
      </c>
      <c r="B157" s="127">
        <v>626.6</v>
      </c>
      <c r="C157" s="127">
        <v>17.38</v>
      </c>
      <c r="D157" s="128">
        <f t="shared" si="11"/>
        <v>16.059999999999999</v>
      </c>
      <c r="E157" s="128">
        <v>0</v>
      </c>
      <c r="F157" s="129">
        <f t="shared" si="12"/>
        <v>100</v>
      </c>
      <c r="G157" s="130">
        <v>0</v>
      </c>
      <c r="H157" s="130">
        <v>0</v>
      </c>
      <c r="I157" s="130">
        <v>0</v>
      </c>
      <c r="J157" s="130" t="s">
        <v>50</v>
      </c>
      <c r="K157" s="130" t="s">
        <v>51</v>
      </c>
      <c r="L157" s="130" t="s">
        <v>51</v>
      </c>
      <c r="M157" s="128">
        <f t="shared" si="13"/>
        <v>0</v>
      </c>
      <c r="N157" s="202">
        <f t="shared" si="15"/>
        <v>0</v>
      </c>
    </row>
    <row r="158" spans="1:14">
      <c r="A158" s="126">
        <f t="shared" si="14"/>
        <v>43034</v>
      </c>
      <c r="B158" s="127">
        <v>626.6</v>
      </c>
      <c r="C158" s="127">
        <v>17.38</v>
      </c>
      <c r="D158" s="128">
        <f t="shared" si="11"/>
        <v>16.059999999999999</v>
      </c>
      <c r="E158" s="128">
        <v>0</v>
      </c>
      <c r="F158" s="129">
        <f t="shared" si="12"/>
        <v>100</v>
      </c>
      <c r="G158" s="130">
        <v>0</v>
      </c>
      <c r="H158" s="130">
        <v>0</v>
      </c>
      <c r="I158" s="130">
        <v>0</v>
      </c>
      <c r="J158" s="130" t="s">
        <v>50</v>
      </c>
      <c r="K158" s="130" t="s">
        <v>51</v>
      </c>
      <c r="L158" s="130" t="s">
        <v>51</v>
      </c>
      <c r="M158" s="128">
        <f t="shared" si="13"/>
        <v>0</v>
      </c>
      <c r="N158" s="202">
        <v>0</v>
      </c>
    </row>
    <row r="159" spans="1:14">
      <c r="A159" s="126">
        <f t="shared" si="14"/>
        <v>43035</v>
      </c>
      <c r="B159" s="127">
        <v>626.6</v>
      </c>
      <c r="C159" s="127">
        <v>17.38</v>
      </c>
      <c r="D159" s="128">
        <f t="shared" si="11"/>
        <v>16.059999999999999</v>
      </c>
      <c r="E159" s="128">
        <v>0</v>
      </c>
      <c r="F159" s="129">
        <f t="shared" si="12"/>
        <v>100</v>
      </c>
      <c r="G159" s="130">
        <v>0</v>
      </c>
      <c r="H159" s="130">
        <v>0</v>
      </c>
      <c r="I159" s="130">
        <v>0</v>
      </c>
      <c r="J159" s="130" t="s">
        <v>50</v>
      </c>
      <c r="K159" s="130" t="s">
        <v>51</v>
      </c>
      <c r="L159" s="130" t="s">
        <v>51</v>
      </c>
      <c r="M159" s="128">
        <f t="shared" si="13"/>
        <v>0</v>
      </c>
      <c r="N159" s="202">
        <f t="shared" si="15"/>
        <v>0</v>
      </c>
    </row>
    <row r="160" spans="1:14">
      <c r="A160" s="126">
        <f t="shared" si="14"/>
        <v>43036</v>
      </c>
      <c r="B160" s="127">
        <v>626.6</v>
      </c>
      <c r="C160" s="127">
        <v>17.38</v>
      </c>
      <c r="D160" s="128">
        <f t="shared" si="11"/>
        <v>16.059999999999999</v>
      </c>
      <c r="E160" s="128">
        <v>0</v>
      </c>
      <c r="F160" s="129">
        <f t="shared" si="12"/>
        <v>100</v>
      </c>
      <c r="G160" s="130">
        <v>0</v>
      </c>
      <c r="H160" s="130">
        <v>0</v>
      </c>
      <c r="I160" s="130">
        <v>0</v>
      </c>
      <c r="J160" s="130" t="s">
        <v>50</v>
      </c>
      <c r="K160" s="130" t="s">
        <v>51</v>
      </c>
      <c r="L160" s="130" t="s">
        <v>51</v>
      </c>
      <c r="M160" s="128">
        <f t="shared" si="13"/>
        <v>0</v>
      </c>
      <c r="N160" s="202">
        <v>0</v>
      </c>
    </row>
    <row r="161" spans="1:14">
      <c r="A161" s="126">
        <f t="shared" si="14"/>
        <v>43037</v>
      </c>
      <c r="B161" s="127">
        <v>626.6</v>
      </c>
      <c r="C161" s="127">
        <v>17.38</v>
      </c>
      <c r="D161" s="128">
        <f t="shared" si="11"/>
        <v>16.059999999999999</v>
      </c>
      <c r="E161" s="128">
        <v>0</v>
      </c>
      <c r="F161" s="129">
        <f t="shared" si="12"/>
        <v>100</v>
      </c>
      <c r="G161" s="130">
        <v>0</v>
      </c>
      <c r="H161" s="130">
        <v>0</v>
      </c>
      <c r="I161" s="130">
        <v>0</v>
      </c>
      <c r="J161" s="130" t="s">
        <v>50</v>
      </c>
      <c r="K161" s="130" t="s">
        <v>51</v>
      </c>
      <c r="L161" s="130" t="s">
        <v>51</v>
      </c>
      <c r="M161" s="128">
        <f t="shared" si="13"/>
        <v>0</v>
      </c>
      <c r="N161" s="202">
        <f t="shared" si="15"/>
        <v>0</v>
      </c>
    </row>
    <row r="162" spans="1:14">
      <c r="A162" s="126">
        <f t="shared" si="14"/>
        <v>43038</v>
      </c>
      <c r="B162" s="127">
        <v>626.6</v>
      </c>
      <c r="C162" s="127">
        <v>17.38</v>
      </c>
      <c r="D162" s="128">
        <f t="shared" si="11"/>
        <v>16.059999999999999</v>
      </c>
      <c r="E162" s="128">
        <v>0</v>
      </c>
      <c r="F162" s="129">
        <f t="shared" si="12"/>
        <v>100</v>
      </c>
      <c r="G162" s="130">
        <v>0</v>
      </c>
      <c r="H162" s="130">
        <v>0</v>
      </c>
      <c r="I162" s="130">
        <v>0</v>
      </c>
      <c r="J162" s="130" t="s">
        <v>50</v>
      </c>
      <c r="K162" s="130" t="s">
        <v>51</v>
      </c>
      <c r="L162" s="130" t="s">
        <v>51</v>
      </c>
      <c r="M162" s="128">
        <f t="shared" si="13"/>
        <v>0</v>
      </c>
      <c r="N162" s="202">
        <f t="shared" si="15"/>
        <v>0</v>
      </c>
    </row>
    <row r="163" spans="1:14">
      <c r="A163" s="126">
        <f t="shared" si="14"/>
        <v>43039</v>
      </c>
      <c r="B163" s="127">
        <v>626.6</v>
      </c>
      <c r="C163" s="127">
        <v>17.38</v>
      </c>
      <c r="D163" s="128">
        <f t="shared" si="11"/>
        <v>16.059999999999999</v>
      </c>
      <c r="E163" s="128">
        <v>0</v>
      </c>
      <c r="F163" s="129">
        <f t="shared" si="12"/>
        <v>100</v>
      </c>
      <c r="G163" s="130">
        <v>0</v>
      </c>
      <c r="H163" s="130">
        <v>0</v>
      </c>
      <c r="I163" s="130">
        <v>0</v>
      </c>
      <c r="J163" s="130" t="s">
        <v>50</v>
      </c>
      <c r="K163" s="130" t="s">
        <v>51</v>
      </c>
      <c r="L163" s="130" t="s">
        <v>51</v>
      </c>
      <c r="M163" s="128">
        <f t="shared" si="13"/>
        <v>0</v>
      </c>
      <c r="N163" s="202">
        <f t="shared" si="15"/>
        <v>0</v>
      </c>
    </row>
    <row r="164" spans="1:14" ht="25.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9">
        <f>SUM(M11:M163)</f>
        <v>8706</v>
      </c>
      <c r="N164" s="199">
        <f>SUM(N11:N163)</f>
        <v>33.709999999999987</v>
      </c>
    </row>
    <row r="165" spans="1:14" ht="29.2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38">
        <f>C163-C11</f>
        <v>13.44</v>
      </c>
      <c r="K165" s="439"/>
      <c r="L165" s="440"/>
      <c r="M165" s="199">
        <f>M164*0.002447</f>
        <v>21.303581999999999</v>
      </c>
      <c r="N165" s="199">
        <f>+J165+M165</f>
        <v>34.743581999999996</v>
      </c>
    </row>
    <row r="166" spans="1:14" ht="120.75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</row>
    <row r="167" spans="1:14" ht="14">
      <c r="A167" s="362" t="s">
        <v>84</v>
      </c>
      <c r="B167" s="363"/>
      <c r="C167" s="213">
        <f>SUM(E11:E40)</f>
        <v>234</v>
      </c>
      <c r="D167" s="213">
        <f>SUM(E41:E71)</f>
        <v>470</v>
      </c>
      <c r="E167" s="213">
        <f>SUM(E72:E102)</f>
        <v>276</v>
      </c>
      <c r="F167" s="446">
        <f>SUM(E103:E132)</f>
        <v>197</v>
      </c>
      <c r="G167" s="447"/>
      <c r="H167" s="446">
        <f>SUM(E133:E163)</f>
        <v>113</v>
      </c>
      <c r="I167" s="447"/>
      <c r="J167" s="446">
        <f>C167+D167+E167+F167+H167</f>
        <v>1290</v>
      </c>
      <c r="K167" s="448"/>
      <c r="L167" s="449">
        <f>N164-N165</f>
        <v>-1.0335820000000098</v>
      </c>
      <c r="M167" s="450"/>
      <c r="N167" s="441">
        <f>+N165</f>
        <v>34.743581999999996</v>
      </c>
    </row>
    <row r="168" spans="1:14" ht="14">
      <c r="A168" s="362" t="s">
        <v>93</v>
      </c>
      <c r="B168" s="363"/>
      <c r="C168" s="214">
        <f>SUM(N11:N40)</f>
        <v>2.2000000000000002</v>
      </c>
      <c r="D168" s="214">
        <f>SUM(N41:N71)</f>
        <v>21.01</v>
      </c>
      <c r="E168" s="214">
        <f>SUM(N72:N102)</f>
        <v>5.9300000000000006</v>
      </c>
      <c r="F168" s="443">
        <f>SUM(N103:N132)</f>
        <v>3.02</v>
      </c>
      <c r="G168" s="444"/>
      <c r="H168" s="443">
        <f>SUM(N133:N163)</f>
        <v>1.5499999999999998</v>
      </c>
      <c r="I168" s="444"/>
      <c r="J168" s="443">
        <f>C168+D168+E168+F168+H168</f>
        <v>33.71</v>
      </c>
      <c r="K168" s="445"/>
      <c r="L168" s="451"/>
      <c r="M168" s="452"/>
      <c r="N168" s="442"/>
    </row>
    <row r="169" spans="1:14" ht="17.5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 ht="17.5">
      <c r="A172" s="31"/>
      <c r="B172" s="31"/>
      <c r="C172" s="31"/>
      <c r="D172" s="32">
        <v>1290</v>
      </c>
      <c r="E172" s="32">
        <v>1177</v>
      </c>
      <c r="F172" s="32">
        <f>D172-E172</f>
        <v>113</v>
      </c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F7:F8"/>
    <mergeCell ref="G7:M7"/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4:L164"/>
    <mergeCell ref="J165:L165"/>
    <mergeCell ref="F166:G166"/>
    <mergeCell ref="J5:K5"/>
    <mergeCell ref="A166:B166"/>
    <mergeCell ref="J167:K167"/>
    <mergeCell ref="A6:N6"/>
    <mergeCell ref="A7:A8"/>
    <mergeCell ref="B7:B8"/>
    <mergeCell ref="C7:C8"/>
    <mergeCell ref="D7:D8"/>
    <mergeCell ref="E7:E8"/>
    <mergeCell ref="N7:N8"/>
    <mergeCell ref="N167:N168"/>
    <mergeCell ref="A164:I165"/>
    <mergeCell ref="H166:I166"/>
    <mergeCell ref="J168:K168"/>
    <mergeCell ref="L167:M168"/>
    <mergeCell ref="F168:G168"/>
    <mergeCell ref="H168:I168"/>
    <mergeCell ref="A168:B168"/>
    <mergeCell ref="A167:B167"/>
    <mergeCell ref="F167:G167"/>
    <mergeCell ref="H167:I167"/>
  </mergeCells>
  <pageMargins left="0.9" right="0.5" top="0.45" bottom="0.4" header="0.3" footer="0.25"/>
  <pageSetup paperSize="9" scale="75" orientation="portrait" r:id="rId1"/>
  <headerFooter>
    <oddHeader>&amp;C14-Kasarsai</oddHeader>
    <oddFooter xml:space="preserve">&amp;C&amp;"DV-TTSurekh,Normal"&amp;18 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R173"/>
  <sheetViews>
    <sheetView topLeftCell="E1" zoomScale="110" zoomScaleNormal="110" workbookViewId="0">
      <selection activeCell="B10" sqref="B10:D163"/>
    </sheetView>
  </sheetViews>
  <sheetFormatPr defaultColWidth="9.1796875" defaultRowHeight="12.5"/>
  <cols>
    <col min="1" max="1" width="12.1796875" style="33" customWidth="1"/>
    <col min="2" max="2" width="9.26953125" style="33" customWidth="1"/>
    <col min="3" max="3" width="8.26953125" style="33" customWidth="1"/>
    <col min="4" max="4" width="12.7265625" style="33" customWidth="1"/>
    <col min="5" max="5" width="7.7265625" style="33" customWidth="1"/>
    <col min="6" max="6" width="7.54296875" style="33" customWidth="1"/>
    <col min="7" max="7" width="7.453125" style="33" customWidth="1"/>
    <col min="8" max="8" width="5.453125" style="33" bestFit="1" customWidth="1"/>
    <col min="9" max="10" width="5.7265625" style="33" customWidth="1"/>
    <col min="11" max="11" width="5.81640625" style="33" bestFit="1" customWidth="1"/>
    <col min="12" max="12" width="8.26953125" style="33" customWidth="1"/>
    <col min="13" max="13" width="10.81640625" style="33" customWidth="1"/>
    <col min="14" max="14" width="10" style="33" customWidth="1"/>
    <col min="15" max="16384" width="9.1796875" style="33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130</v>
      </c>
      <c r="C3" s="412"/>
      <c r="D3" s="417" t="s">
        <v>131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606.1</v>
      </c>
      <c r="G5" s="359"/>
      <c r="H5" s="358">
        <v>536</v>
      </c>
      <c r="I5" s="359"/>
      <c r="J5" s="358">
        <v>522.76</v>
      </c>
      <c r="K5" s="359"/>
      <c r="L5" s="148">
        <v>13</v>
      </c>
      <c r="M5" s="138">
        <v>67240</v>
      </c>
      <c r="N5" s="167">
        <v>3000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215" t="s">
        <v>132</v>
      </c>
      <c r="H8" s="215" t="s">
        <v>133</v>
      </c>
      <c r="I8" s="215" t="s">
        <v>134</v>
      </c>
      <c r="J8" s="215" t="s">
        <v>135</v>
      </c>
      <c r="K8" s="215" t="s">
        <v>75</v>
      </c>
      <c r="L8" s="215" t="s">
        <v>129</v>
      </c>
      <c r="M8" s="137" t="s">
        <v>77</v>
      </c>
      <c r="N8" s="318"/>
    </row>
    <row r="9" spans="1:18">
      <c r="A9" s="123">
        <v>1</v>
      </c>
      <c r="B9" s="123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3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 t="shared" si="0"/>
        <v>13</v>
      </c>
      <c r="N9" s="123">
        <f t="shared" si="0"/>
        <v>14</v>
      </c>
    </row>
    <row r="10" spans="1:18">
      <c r="A10" s="123"/>
      <c r="B10" s="128">
        <v>589.09997559999999</v>
      </c>
      <c r="C10" s="128">
        <v>0</v>
      </c>
      <c r="D10" s="128">
        <v>0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54"/>
    </row>
    <row r="11" spans="1:18">
      <c r="A11" s="126">
        <v>42887</v>
      </c>
      <c r="B11" s="127">
        <v>591.5</v>
      </c>
      <c r="C11" s="216">
        <v>47.01</v>
      </c>
      <c r="D11" s="128">
        <f>C11-13</f>
        <v>34.01</v>
      </c>
      <c r="E11" s="128">
        <v>0</v>
      </c>
      <c r="F11" s="129">
        <f>D11/522.76*100</f>
        <v>6.5058535465605623</v>
      </c>
      <c r="G11" s="130">
        <v>0</v>
      </c>
      <c r="H11" s="130" t="s">
        <v>48</v>
      </c>
      <c r="I11" s="130" t="s">
        <v>48</v>
      </c>
      <c r="J11" s="130" t="s">
        <v>48</v>
      </c>
      <c r="K11" s="130" t="s">
        <v>49</v>
      </c>
      <c r="L11" s="130" t="s">
        <v>50</v>
      </c>
      <c r="M11" s="128">
        <f>G11</f>
        <v>0</v>
      </c>
      <c r="N11" s="202">
        <v>0</v>
      </c>
      <c r="P11" s="74"/>
      <c r="Q11" s="75"/>
      <c r="R11" s="75"/>
    </row>
    <row r="12" spans="1:18">
      <c r="A12" s="126">
        <f>+A11+1</f>
        <v>42888</v>
      </c>
      <c r="B12" s="127">
        <v>591.42999999999995</v>
      </c>
      <c r="C12" s="216">
        <v>45.25</v>
      </c>
      <c r="D12" s="128">
        <f t="shared" ref="D12:D75" si="1">C12-13</f>
        <v>32.25</v>
      </c>
      <c r="E12" s="128">
        <v>12</v>
      </c>
      <c r="F12" s="129">
        <f t="shared" ref="F12:F75" si="2">D12/522.76*100</f>
        <v>6.169178973142551</v>
      </c>
      <c r="G12" s="130">
        <v>0</v>
      </c>
      <c r="H12" s="130" t="s">
        <v>48</v>
      </c>
      <c r="I12" s="130" t="s">
        <v>48</v>
      </c>
      <c r="J12" s="130" t="s">
        <v>48</v>
      </c>
      <c r="K12" s="130" t="s">
        <v>49</v>
      </c>
      <c r="L12" s="130" t="s">
        <v>50</v>
      </c>
      <c r="M12" s="128">
        <f t="shared" ref="M12:M75" si="3">G12</f>
        <v>0</v>
      </c>
      <c r="N12" s="202">
        <v>0</v>
      </c>
      <c r="Q12" s="75"/>
    </row>
    <row r="13" spans="1:18">
      <c r="A13" s="126">
        <f t="shared" ref="A13:A76" si="4">+A12+1</f>
        <v>42889</v>
      </c>
      <c r="B13" s="127">
        <v>591.33000000000004</v>
      </c>
      <c r="C13" s="216">
        <v>42.75</v>
      </c>
      <c r="D13" s="128">
        <f t="shared" si="1"/>
        <v>29.75</v>
      </c>
      <c r="E13" s="128">
        <v>0</v>
      </c>
      <c r="F13" s="129">
        <f t="shared" si="2"/>
        <v>5.6909480449919654</v>
      </c>
      <c r="G13" s="130">
        <v>0</v>
      </c>
      <c r="H13" s="130" t="s">
        <v>48</v>
      </c>
      <c r="I13" s="130" t="s">
        <v>48</v>
      </c>
      <c r="J13" s="130" t="s">
        <v>48</v>
      </c>
      <c r="K13" s="130" t="s">
        <v>49</v>
      </c>
      <c r="L13" s="130" t="s">
        <v>50</v>
      </c>
      <c r="M13" s="128">
        <f t="shared" si="3"/>
        <v>0</v>
      </c>
      <c r="N13" s="202">
        <v>0</v>
      </c>
    </row>
    <row r="14" spans="1:18">
      <c r="A14" s="126">
        <f t="shared" si="4"/>
        <v>42890</v>
      </c>
      <c r="B14" s="127">
        <v>591.28</v>
      </c>
      <c r="C14" s="216">
        <v>41.5</v>
      </c>
      <c r="D14" s="128">
        <f t="shared" si="1"/>
        <v>28.5</v>
      </c>
      <c r="E14" s="128">
        <v>0</v>
      </c>
      <c r="F14" s="129">
        <f t="shared" si="2"/>
        <v>5.4518325809166734</v>
      </c>
      <c r="G14" s="130">
        <v>0</v>
      </c>
      <c r="H14" s="130" t="s">
        <v>48</v>
      </c>
      <c r="I14" s="130" t="s">
        <v>48</v>
      </c>
      <c r="J14" s="130" t="s">
        <v>48</v>
      </c>
      <c r="K14" s="130" t="s">
        <v>49</v>
      </c>
      <c r="L14" s="130" t="s">
        <v>50</v>
      </c>
      <c r="M14" s="128">
        <f t="shared" si="3"/>
        <v>0</v>
      </c>
      <c r="N14" s="202">
        <v>0</v>
      </c>
    </row>
    <row r="15" spans="1:18">
      <c r="A15" s="126">
        <f t="shared" si="4"/>
        <v>42891</v>
      </c>
      <c r="B15" s="127">
        <v>591.27</v>
      </c>
      <c r="C15" s="216">
        <v>41.25</v>
      </c>
      <c r="D15" s="128">
        <f t="shared" si="1"/>
        <v>28.25</v>
      </c>
      <c r="E15" s="128">
        <v>0</v>
      </c>
      <c r="F15" s="129">
        <f t="shared" si="2"/>
        <v>5.4040094881016145</v>
      </c>
      <c r="G15" s="130">
        <v>0</v>
      </c>
      <c r="H15" s="130" t="s">
        <v>48</v>
      </c>
      <c r="I15" s="130" t="s">
        <v>48</v>
      </c>
      <c r="J15" s="130" t="s">
        <v>48</v>
      </c>
      <c r="K15" s="130" t="s">
        <v>49</v>
      </c>
      <c r="L15" s="130" t="s">
        <v>50</v>
      </c>
      <c r="M15" s="128">
        <f t="shared" si="3"/>
        <v>0</v>
      </c>
      <c r="N15" s="202">
        <v>0</v>
      </c>
    </row>
    <row r="16" spans="1:18">
      <c r="A16" s="126">
        <f t="shared" si="4"/>
        <v>42892</v>
      </c>
      <c r="B16" s="127">
        <v>591.16</v>
      </c>
      <c r="C16" s="216">
        <v>38.53</v>
      </c>
      <c r="D16" s="128">
        <f t="shared" si="1"/>
        <v>25.53</v>
      </c>
      <c r="E16" s="128">
        <v>0</v>
      </c>
      <c r="F16" s="129">
        <f t="shared" si="2"/>
        <v>4.8836942382737778</v>
      </c>
      <c r="G16" s="130">
        <v>0</v>
      </c>
      <c r="H16" s="130" t="s">
        <v>48</v>
      </c>
      <c r="I16" s="130" t="s">
        <v>48</v>
      </c>
      <c r="J16" s="130" t="s">
        <v>48</v>
      </c>
      <c r="K16" s="130" t="s">
        <v>49</v>
      </c>
      <c r="L16" s="130" t="s">
        <v>50</v>
      </c>
      <c r="M16" s="128">
        <f t="shared" si="3"/>
        <v>0</v>
      </c>
      <c r="N16" s="202">
        <f t="shared" ref="N16:N76" si="5">ROUND((C16-C15)+(M16*0.002447),2)</f>
        <v>-2.72</v>
      </c>
    </row>
    <row r="17" spans="1:14">
      <c r="A17" s="126">
        <f t="shared" si="4"/>
        <v>42893</v>
      </c>
      <c r="B17" s="127">
        <v>591.03</v>
      </c>
      <c r="C17" s="216">
        <v>35.32</v>
      </c>
      <c r="D17" s="128">
        <f t="shared" si="1"/>
        <v>22.32</v>
      </c>
      <c r="E17" s="128">
        <v>0</v>
      </c>
      <c r="F17" s="129">
        <f t="shared" si="2"/>
        <v>4.2696457265284256</v>
      </c>
      <c r="G17" s="130">
        <v>0</v>
      </c>
      <c r="H17" s="130" t="s">
        <v>48</v>
      </c>
      <c r="I17" s="130" t="s">
        <v>48</v>
      </c>
      <c r="J17" s="130" t="s">
        <v>48</v>
      </c>
      <c r="K17" s="130" t="s">
        <v>49</v>
      </c>
      <c r="L17" s="130" t="s">
        <v>50</v>
      </c>
      <c r="M17" s="128">
        <f t="shared" si="3"/>
        <v>0</v>
      </c>
      <c r="N17" s="202">
        <v>0</v>
      </c>
    </row>
    <row r="18" spans="1:14">
      <c r="A18" s="126">
        <f t="shared" si="4"/>
        <v>42894</v>
      </c>
      <c r="B18" s="127">
        <v>590.97</v>
      </c>
      <c r="C18" s="216">
        <v>33.85</v>
      </c>
      <c r="D18" s="128">
        <f t="shared" si="1"/>
        <v>20.85</v>
      </c>
      <c r="E18" s="128">
        <v>20</v>
      </c>
      <c r="F18" s="129">
        <f t="shared" si="2"/>
        <v>3.9884459407758825</v>
      </c>
      <c r="G18" s="130">
        <v>0</v>
      </c>
      <c r="H18" s="130" t="s">
        <v>48</v>
      </c>
      <c r="I18" s="130" t="s">
        <v>48</v>
      </c>
      <c r="J18" s="130" t="s">
        <v>48</v>
      </c>
      <c r="K18" s="130" t="s">
        <v>49</v>
      </c>
      <c r="L18" s="130" t="s">
        <v>50</v>
      </c>
      <c r="M18" s="128">
        <f t="shared" si="3"/>
        <v>0</v>
      </c>
      <c r="N18" s="202">
        <v>0</v>
      </c>
    </row>
    <row r="19" spans="1:14">
      <c r="A19" s="126">
        <f t="shared" si="4"/>
        <v>42895</v>
      </c>
      <c r="B19" s="127">
        <v>590.9</v>
      </c>
      <c r="C19" s="216">
        <v>32.14</v>
      </c>
      <c r="D19" s="128">
        <f t="shared" si="1"/>
        <v>19.14</v>
      </c>
      <c r="E19" s="128">
        <v>2</v>
      </c>
      <c r="F19" s="129">
        <f t="shared" si="2"/>
        <v>3.6613359859208812</v>
      </c>
      <c r="G19" s="130">
        <v>0</v>
      </c>
      <c r="H19" s="130" t="s">
        <v>48</v>
      </c>
      <c r="I19" s="130" t="s">
        <v>48</v>
      </c>
      <c r="J19" s="130" t="s">
        <v>48</v>
      </c>
      <c r="K19" s="130" t="s">
        <v>49</v>
      </c>
      <c r="L19" s="130" t="s">
        <v>50</v>
      </c>
      <c r="M19" s="128">
        <f t="shared" si="3"/>
        <v>0</v>
      </c>
      <c r="N19" s="202">
        <v>0</v>
      </c>
    </row>
    <row r="20" spans="1:14">
      <c r="A20" s="126">
        <f t="shared" si="4"/>
        <v>42896</v>
      </c>
      <c r="B20" s="127">
        <v>590.85</v>
      </c>
      <c r="C20" s="216">
        <v>30.93</v>
      </c>
      <c r="D20" s="128">
        <f t="shared" si="1"/>
        <v>17.93</v>
      </c>
      <c r="E20" s="128">
        <v>0</v>
      </c>
      <c r="F20" s="129">
        <f t="shared" si="2"/>
        <v>3.4298722166959985</v>
      </c>
      <c r="G20" s="130">
        <v>0</v>
      </c>
      <c r="H20" s="130" t="s">
        <v>48</v>
      </c>
      <c r="I20" s="130" t="s">
        <v>48</v>
      </c>
      <c r="J20" s="130" t="s">
        <v>48</v>
      </c>
      <c r="K20" s="130" t="s">
        <v>49</v>
      </c>
      <c r="L20" s="130" t="s">
        <v>50</v>
      </c>
      <c r="M20" s="128">
        <f t="shared" si="3"/>
        <v>0</v>
      </c>
      <c r="N20" s="202">
        <v>0</v>
      </c>
    </row>
    <row r="21" spans="1:14">
      <c r="A21" s="126">
        <f t="shared" si="4"/>
        <v>42897</v>
      </c>
      <c r="B21" s="127">
        <v>590.79</v>
      </c>
      <c r="C21" s="216">
        <v>29.47</v>
      </c>
      <c r="D21" s="128">
        <f t="shared" si="1"/>
        <v>16.47</v>
      </c>
      <c r="E21" s="128">
        <v>11</v>
      </c>
      <c r="F21" s="129">
        <f t="shared" si="2"/>
        <v>3.150585354656056</v>
      </c>
      <c r="G21" s="130">
        <v>0</v>
      </c>
      <c r="H21" s="130" t="s">
        <v>48</v>
      </c>
      <c r="I21" s="130" t="s">
        <v>48</v>
      </c>
      <c r="J21" s="130" t="s">
        <v>48</v>
      </c>
      <c r="K21" s="130" t="s">
        <v>49</v>
      </c>
      <c r="L21" s="130" t="s">
        <v>50</v>
      </c>
      <c r="M21" s="128">
        <f t="shared" si="3"/>
        <v>0</v>
      </c>
      <c r="N21" s="202">
        <v>0</v>
      </c>
    </row>
    <row r="22" spans="1:14">
      <c r="A22" s="126">
        <f t="shared" si="4"/>
        <v>42898</v>
      </c>
      <c r="B22" s="127">
        <v>590.78</v>
      </c>
      <c r="C22" s="216">
        <v>29.22</v>
      </c>
      <c r="D22" s="128">
        <f t="shared" si="1"/>
        <v>16.22</v>
      </c>
      <c r="E22" s="128">
        <v>0</v>
      </c>
      <c r="F22" s="129">
        <f t="shared" si="2"/>
        <v>3.1027622618409976</v>
      </c>
      <c r="G22" s="130">
        <v>0</v>
      </c>
      <c r="H22" s="130" t="s">
        <v>48</v>
      </c>
      <c r="I22" s="130" t="s">
        <v>48</v>
      </c>
      <c r="J22" s="130" t="s">
        <v>48</v>
      </c>
      <c r="K22" s="130" t="s">
        <v>49</v>
      </c>
      <c r="L22" s="130" t="s">
        <v>50</v>
      </c>
      <c r="M22" s="128">
        <f t="shared" si="3"/>
        <v>0</v>
      </c>
      <c r="N22" s="202">
        <v>0</v>
      </c>
    </row>
    <row r="23" spans="1:14">
      <c r="A23" s="126">
        <f t="shared" si="4"/>
        <v>42899</v>
      </c>
      <c r="B23" s="127">
        <v>590.71</v>
      </c>
      <c r="C23" s="216">
        <v>27.53</v>
      </c>
      <c r="D23" s="128">
        <f t="shared" si="1"/>
        <v>14.530000000000001</v>
      </c>
      <c r="E23" s="128">
        <v>5</v>
      </c>
      <c r="F23" s="129">
        <f t="shared" si="2"/>
        <v>2.7794781544112022</v>
      </c>
      <c r="G23" s="130">
        <v>0</v>
      </c>
      <c r="H23" s="130" t="s">
        <v>48</v>
      </c>
      <c r="I23" s="130" t="s">
        <v>48</v>
      </c>
      <c r="J23" s="130" t="s">
        <v>48</v>
      </c>
      <c r="K23" s="130" t="s">
        <v>49</v>
      </c>
      <c r="L23" s="130" t="s">
        <v>50</v>
      </c>
      <c r="M23" s="128">
        <f t="shared" si="3"/>
        <v>0</v>
      </c>
      <c r="N23" s="202">
        <v>0</v>
      </c>
    </row>
    <row r="24" spans="1:14">
      <c r="A24" s="126">
        <f t="shared" si="4"/>
        <v>42900</v>
      </c>
      <c r="B24" s="127">
        <v>590.61</v>
      </c>
      <c r="C24" s="216">
        <v>25.13</v>
      </c>
      <c r="D24" s="128">
        <f t="shared" si="1"/>
        <v>12.129999999999999</v>
      </c>
      <c r="E24" s="128">
        <v>0</v>
      </c>
      <c r="F24" s="129">
        <f t="shared" si="2"/>
        <v>2.3203764633866397</v>
      </c>
      <c r="G24" s="130">
        <v>0</v>
      </c>
      <c r="H24" s="130" t="s">
        <v>48</v>
      </c>
      <c r="I24" s="130" t="s">
        <v>48</v>
      </c>
      <c r="J24" s="130" t="s">
        <v>48</v>
      </c>
      <c r="K24" s="130" t="s">
        <v>49</v>
      </c>
      <c r="L24" s="130" t="s">
        <v>50</v>
      </c>
      <c r="M24" s="128">
        <f t="shared" si="3"/>
        <v>0</v>
      </c>
      <c r="N24" s="202">
        <v>0</v>
      </c>
    </row>
    <row r="25" spans="1:14">
      <c r="A25" s="126">
        <f t="shared" si="4"/>
        <v>42901</v>
      </c>
      <c r="B25" s="127">
        <v>590.53</v>
      </c>
      <c r="C25" s="216">
        <v>23.2</v>
      </c>
      <c r="D25" s="128">
        <f>C25-13</f>
        <v>10.199999999999999</v>
      </c>
      <c r="E25" s="128">
        <v>0</v>
      </c>
      <c r="F25" s="129">
        <f t="shared" si="2"/>
        <v>1.9511821868543882</v>
      </c>
      <c r="G25" s="130">
        <v>0</v>
      </c>
      <c r="H25" s="130" t="s">
        <v>48</v>
      </c>
      <c r="I25" s="130" t="s">
        <v>48</v>
      </c>
      <c r="J25" s="130" t="s">
        <v>48</v>
      </c>
      <c r="K25" s="130" t="s">
        <v>49</v>
      </c>
      <c r="L25" s="130" t="s">
        <v>50</v>
      </c>
      <c r="M25" s="128">
        <f t="shared" si="3"/>
        <v>0</v>
      </c>
      <c r="N25" s="202">
        <v>0</v>
      </c>
    </row>
    <row r="26" spans="1:14">
      <c r="A26" s="126">
        <f t="shared" si="4"/>
        <v>42902</v>
      </c>
      <c r="B26" s="127">
        <v>590.44000000000005</v>
      </c>
      <c r="C26" s="216">
        <v>21.05</v>
      </c>
      <c r="D26" s="128">
        <f t="shared" si="1"/>
        <v>8.0500000000000007</v>
      </c>
      <c r="E26" s="128">
        <v>0</v>
      </c>
      <c r="F26" s="129">
        <f t="shared" si="2"/>
        <v>1.5399035886448851</v>
      </c>
      <c r="G26" s="130">
        <v>0</v>
      </c>
      <c r="H26" s="130" t="s">
        <v>48</v>
      </c>
      <c r="I26" s="130" t="s">
        <v>48</v>
      </c>
      <c r="J26" s="130" t="s">
        <v>48</v>
      </c>
      <c r="K26" s="130" t="s">
        <v>49</v>
      </c>
      <c r="L26" s="130" t="s">
        <v>50</v>
      </c>
      <c r="M26" s="128">
        <f t="shared" si="3"/>
        <v>0</v>
      </c>
      <c r="N26" s="202">
        <v>0</v>
      </c>
    </row>
    <row r="27" spans="1:14">
      <c r="A27" s="126">
        <f t="shared" si="4"/>
        <v>42903</v>
      </c>
      <c r="B27" s="127">
        <v>590.32000000000005</v>
      </c>
      <c r="C27" s="216">
        <v>18.190000000000001</v>
      </c>
      <c r="D27" s="128">
        <f t="shared" si="1"/>
        <v>5.1900000000000013</v>
      </c>
      <c r="E27" s="128">
        <v>4</v>
      </c>
      <c r="F27" s="129">
        <f t="shared" si="2"/>
        <v>0.99280740684061541</v>
      </c>
      <c r="G27" s="130">
        <v>0</v>
      </c>
      <c r="H27" s="130" t="s">
        <v>48</v>
      </c>
      <c r="I27" s="130" t="s">
        <v>48</v>
      </c>
      <c r="J27" s="130" t="s">
        <v>48</v>
      </c>
      <c r="K27" s="130" t="s">
        <v>49</v>
      </c>
      <c r="L27" s="130" t="s">
        <v>50</v>
      </c>
      <c r="M27" s="128">
        <f t="shared" si="3"/>
        <v>0</v>
      </c>
      <c r="N27" s="202">
        <v>0</v>
      </c>
    </row>
    <row r="28" spans="1:14">
      <c r="A28" s="126">
        <f t="shared" si="4"/>
        <v>42904</v>
      </c>
      <c r="B28" s="127">
        <v>590.26</v>
      </c>
      <c r="C28" s="216">
        <v>16.760000000000002</v>
      </c>
      <c r="D28" s="128">
        <f t="shared" si="1"/>
        <v>3.7600000000000016</v>
      </c>
      <c r="E28" s="128">
        <v>0</v>
      </c>
      <c r="F28" s="129">
        <f t="shared" si="2"/>
        <v>0.71925931593848069</v>
      </c>
      <c r="G28" s="130">
        <v>0</v>
      </c>
      <c r="H28" s="130" t="s">
        <v>48</v>
      </c>
      <c r="I28" s="130" t="s">
        <v>48</v>
      </c>
      <c r="J28" s="130" t="s">
        <v>48</v>
      </c>
      <c r="K28" s="130" t="s">
        <v>49</v>
      </c>
      <c r="L28" s="130" t="s">
        <v>50</v>
      </c>
      <c r="M28" s="128">
        <f t="shared" si="3"/>
        <v>0</v>
      </c>
      <c r="N28" s="202">
        <v>0</v>
      </c>
    </row>
    <row r="29" spans="1:14">
      <c r="A29" s="126">
        <f t="shared" si="4"/>
        <v>42905</v>
      </c>
      <c r="B29" s="127">
        <v>590.26</v>
      </c>
      <c r="C29" s="216">
        <v>16.53</v>
      </c>
      <c r="D29" s="128">
        <f t="shared" si="1"/>
        <v>3.5300000000000011</v>
      </c>
      <c r="E29" s="128">
        <v>1</v>
      </c>
      <c r="F29" s="129">
        <f t="shared" si="2"/>
        <v>0.67526207054862675</v>
      </c>
      <c r="G29" s="130">
        <v>0</v>
      </c>
      <c r="H29" s="130" t="s">
        <v>48</v>
      </c>
      <c r="I29" s="130" t="s">
        <v>48</v>
      </c>
      <c r="J29" s="130" t="s">
        <v>48</v>
      </c>
      <c r="K29" s="130" t="s">
        <v>49</v>
      </c>
      <c r="L29" s="130" t="s">
        <v>50</v>
      </c>
      <c r="M29" s="128">
        <f t="shared" si="3"/>
        <v>0</v>
      </c>
      <c r="N29" s="202">
        <v>0</v>
      </c>
    </row>
    <row r="30" spans="1:14">
      <c r="A30" s="126">
        <f t="shared" si="4"/>
        <v>42906</v>
      </c>
      <c r="B30" s="127">
        <v>590.20000000000005</v>
      </c>
      <c r="C30" s="216">
        <v>15.35</v>
      </c>
      <c r="D30" s="128">
        <f t="shared" si="1"/>
        <v>2.3499999999999996</v>
      </c>
      <c r="E30" s="128">
        <v>10</v>
      </c>
      <c r="F30" s="129">
        <f t="shared" si="2"/>
        <v>0.44953707246155017</v>
      </c>
      <c r="G30" s="130">
        <v>0</v>
      </c>
      <c r="H30" s="130" t="s">
        <v>48</v>
      </c>
      <c r="I30" s="130" t="s">
        <v>48</v>
      </c>
      <c r="J30" s="130" t="s">
        <v>48</v>
      </c>
      <c r="K30" s="130" t="s">
        <v>49</v>
      </c>
      <c r="L30" s="130" t="s">
        <v>50</v>
      </c>
      <c r="M30" s="128">
        <f t="shared" si="3"/>
        <v>0</v>
      </c>
      <c r="N30" s="202">
        <v>0</v>
      </c>
    </row>
    <row r="31" spans="1:14">
      <c r="A31" s="126">
        <f t="shared" si="4"/>
        <v>42907</v>
      </c>
      <c r="B31" s="127">
        <v>590.16</v>
      </c>
      <c r="C31" s="216">
        <v>14.41</v>
      </c>
      <c r="D31" s="128">
        <f t="shared" si="1"/>
        <v>1.4100000000000001</v>
      </c>
      <c r="E31" s="128">
        <v>23</v>
      </c>
      <c r="F31" s="129">
        <f t="shared" si="2"/>
        <v>0.26972224347693019</v>
      </c>
      <c r="G31" s="130">
        <v>0</v>
      </c>
      <c r="H31" s="130" t="s">
        <v>48</v>
      </c>
      <c r="I31" s="130" t="s">
        <v>48</v>
      </c>
      <c r="J31" s="130" t="s">
        <v>48</v>
      </c>
      <c r="K31" s="130" t="s">
        <v>49</v>
      </c>
      <c r="L31" s="130" t="s">
        <v>50</v>
      </c>
      <c r="M31" s="128">
        <f t="shared" si="3"/>
        <v>0</v>
      </c>
      <c r="N31" s="202">
        <v>0</v>
      </c>
    </row>
    <row r="32" spans="1:14">
      <c r="A32" s="126">
        <f t="shared" si="4"/>
        <v>42908</v>
      </c>
      <c r="B32" s="127">
        <v>590.12</v>
      </c>
      <c r="C32" s="216">
        <v>13.47</v>
      </c>
      <c r="D32" s="128">
        <f t="shared" si="1"/>
        <v>0.47000000000000064</v>
      </c>
      <c r="E32" s="128">
        <v>11</v>
      </c>
      <c r="F32" s="129">
        <f t="shared" si="2"/>
        <v>8.990741449231017E-2</v>
      </c>
      <c r="G32" s="130">
        <v>0</v>
      </c>
      <c r="H32" s="130" t="s">
        <v>48</v>
      </c>
      <c r="I32" s="130" t="s">
        <v>48</v>
      </c>
      <c r="J32" s="130" t="s">
        <v>48</v>
      </c>
      <c r="K32" s="130" t="s">
        <v>49</v>
      </c>
      <c r="L32" s="130" t="s">
        <v>50</v>
      </c>
      <c r="M32" s="128">
        <f t="shared" si="3"/>
        <v>0</v>
      </c>
      <c r="N32" s="202">
        <v>0</v>
      </c>
    </row>
    <row r="33" spans="1:14">
      <c r="A33" s="126">
        <f t="shared" si="4"/>
        <v>42909</v>
      </c>
      <c r="B33" s="127">
        <v>590.02</v>
      </c>
      <c r="C33" s="216">
        <v>13</v>
      </c>
      <c r="D33" s="128">
        <f t="shared" si="1"/>
        <v>0</v>
      </c>
      <c r="E33" s="128">
        <v>18</v>
      </c>
      <c r="F33" s="129">
        <f t="shared" si="2"/>
        <v>0</v>
      </c>
      <c r="G33" s="130">
        <v>0</v>
      </c>
      <c r="H33" s="130" t="s">
        <v>48</v>
      </c>
      <c r="I33" s="130" t="s">
        <v>48</v>
      </c>
      <c r="J33" s="130" t="s">
        <v>48</v>
      </c>
      <c r="K33" s="130" t="s">
        <v>49</v>
      </c>
      <c r="L33" s="130" t="s">
        <v>50</v>
      </c>
      <c r="M33" s="128">
        <f t="shared" si="3"/>
        <v>0</v>
      </c>
      <c r="N33" s="202">
        <v>0</v>
      </c>
    </row>
    <row r="34" spans="1:14">
      <c r="A34" s="126">
        <f t="shared" si="4"/>
        <v>42910</v>
      </c>
      <c r="B34" s="127">
        <v>589.96</v>
      </c>
      <c r="C34" s="216">
        <v>13</v>
      </c>
      <c r="D34" s="128">
        <f t="shared" si="1"/>
        <v>0</v>
      </c>
      <c r="E34" s="128">
        <v>18</v>
      </c>
      <c r="F34" s="129">
        <f t="shared" si="2"/>
        <v>0</v>
      </c>
      <c r="G34" s="130">
        <v>0</v>
      </c>
      <c r="H34" s="130" t="s">
        <v>48</v>
      </c>
      <c r="I34" s="130" t="s">
        <v>48</v>
      </c>
      <c r="J34" s="130" t="s">
        <v>48</v>
      </c>
      <c r="K34" s="130" t="s">
        <v>49</v>
      </c>
      <c r="L34" s="130" t="s">
        <v>50</v>
      </c>
      <c r="M34" s="128">
        <f t="shared" si="3"/>
        <v>0</v>
      </c>
      <c r="N34" s="202">
        <f t="shared" si="5"/>
        <v>0</v>
      </c>
    </row>
    <row r="35" spans="1:14">
      <c r="A35" s="126">
        <f t="shared" si="4"/>
        <v>42911</v>
      </c>
      <c r="B35" s="127">
        <v>590.09</v>
      </c>
      <c r="C35" s="216">
        <v>13</v>
      </c>
      <c r="D35" s="128">
        <f t="shared" si="1"/>
        <v>0</v>
      </c>
      <c r="E35" s="128">
        <v>65</v>
      </c>
      <c r="F35" s="129">
        <f t="shared" si="2"/>
        <v>0</v>
      </c>
      <c r="G35" s="130">
        <v>0</v>
      </c>
      <c r="H35" s="130" t="s">
        <v>48</v>
      </c>
      <c r="I35" s="130" t="s">
        <v>48</v>
      </c>
      <c r="J35" s="130" t="s">
        <v>48</v>
      </c>
      <c r="K35" s="130" t="s">
        <v>49</v>
      </c>
      <c r="L35" s="130" t="s">
        <v>50</v>
      </c>
      <c r="M35" s="128">
        <f t="shared" si="3"/>
        <v>0</v>
      </c>
      <c r="N35" s="202">
        <f t="shared" si="5"/>
        <v>0</v>
      </c>
    </row>
    <row r="36" spans="1:14">
      <c r="A36" s="126">
        <f t="shared" si="4"/>
        <v>42912</v>
      </c>
      <c r="B36" s="127">
        <v>590.62</v>
      </c>
      <c r="C36" s="216">
        <v>25.36</v>
      </c>
      <c r="D36" s="128">
        <f t="shared" si="1"/>
        <v>12.36</v>
      </c>
      <c r="E36" s="128">
        <v>94</v>
      </c>
      <c r="F36" s="129">
        <f t="shared" si="2"/>
        <v>2.364373708776494</v>
      </c>
      <c r="G36" s="130">
        <v>0</v>
      </c>
      <c r="H36" s="130" t="s">
        <v>48</v>
      </c>
      <c r="I36" s="130" t="s">
        <v>48</v>
      </c>
      <c r="J36" s="130" t="s">
        <v>48</v>
      </c>
      <c r="K36" s="130" t="s">
        <v>49</v>
      </c>
      <c r="L36" s="130" t="s">
        <v>50</v>
      </c>
      <c r="M36" s="128">
        <f t="shared" si="3"/>
        <v>0</v>
      </c>
      <c r="N36" s="202">
        <f t="shared" si="5"/>
        <v>12.36</v>
      </c>
    </row>
    <row r="37" spans="1:14">
      <c r="A37" s="126">
        <f t="shared" si="4"/>
        <v>42913</v>
      </c>
      <c r="B37" s="127">
        <v>590.95000000000005</v>
      </c>
      <c r="C37" s="216">
        <v>33.36</v>
      </c>
      <c r="D37" s="128">
        <f t="shared" si="1"/>
        <v>20.36</v>
      </c>
      <c r="E37" s="128">
        <v>69</v>
      </c>
      <c r="F37" s="129">
        <f t="shared" si="2"/>
        <v>3.894712678858367</v>
      </c>
      <c r="G37" s="130">
        <v>0</v>
      </c>
      <c r="H37" s="130" t="s">
        <v>48</v>
      </c>
      <c r="I37" s="130" t="s">
        <v>48</v>
      </c>
      <c r="J37" s="130" t="s">
        <v>48</v>
      </c>
      <c r="K37" s="130" t="s">
        <v>49</v>
      </c>
      <c r="L37" s="130" t="s">
        <v>50</v>
      </c>
      <c r="M37" s="128">
        <f t="shared" si="3"/>
        <v>0</v>
      </c>
      <c r="N37" s="202">
        <f t="shared" si="5"/>
        <v>8</v>
      </c>
    </row>
    <row r="38" spans="1:14">
      <c r="A38" s="126">
        <f t="shared" si="4"/>
        <v>42914</v>
      </c>
      <c r="B38" s="127">
        <v>591.64</v>
      </c>
      <c r="C38" s="216">
        <v>50.55</v>
      </c>
      <c r="D38" s="128">
        <f t="shared" si="1"/>
        <v>37.549999999999997</v>
      </c>
      <c r="E38" s="128">
        <v>82</v>
      </c>
      <c r="F38" s="129">
        <f t="shared" si="2"/>
        <v>7.1830285408217911</v>
      </c>
      <c r="G38" s="130">
        <v>0</v>
      </c>
      <c r="H38" s="130" t="s">
        <v>48</v>
      </c>
      <c r="I38" s="130" t="s">
        <v>48</v>
      </c>
      <c r="J38" s="130" t="s">
        <v>48</v>
      </c>
      <c r="K38" s="130" t="s">
        <v>49</v>
      </c>
      <c r="L38" s="130" t="s">
        <v>50</v>
      </c>
      <c r="M38" s="128">
        <f t="shared" si="3"/>
        <v>0</v>
      </c>
      <c r="N38" s="202">
        <f t="shared" si="5"/>
        <v>17.190000000000001</v>
      </c>
    </row>
    <row r="39" spans="1:14">
      <c r="A39" s="126">
        <f t="shared" si="4"/>
        <v>42915</v>
      </c>
      <c r="B39" s="127">
        <v>592.35</v>
      </c>
      <c r="C39" s="216">
        <v>68.91</v>
      </c>
      <c r="D39" s="128">
        <f t="shared" si="1"/>
        <v>55.91</v>
      </c>
      <c r="E39" s="128">
        <v>73</v>
      </c>
      <c r="F39" s="129">
        <f t="shared" si="2"/>
        <v>10.69515647715969</v>
      </c>
      <c r="G39" s="130">
        <v>0</v>
      </c>
      <c r="H39" s="130" t="s">
        <v>48</v>
      </c>
      <c r="I39" s="130" t="s">
        <v>48</v>
      </c>
      <c r="J39" s="130" t="s">
        <v>48</v>
      </c>
      <c r="K39" s="130" t="s">
        <v>49</v>
      </c>
      <c r="L39" s="130" t="s">
        <v>50</v>
      </c>
      <c r="M39" s="128">
        <f t="shared" si="3"/>
        <v>0</v>
      </c>
      <c r="N39" s="202">
        <f t="shared" si="5"/>
        <v>18.36</v>
      </c>
    </row>
    <row r="40" spans="1:14">
      <c r="A40" s="126">
        <f t="shared" si="4"/>
        <v>42916</v>
      </c>
      <c r="B40" s="127">
        <v>593.33000000000004</v>
      </c>
      <c r="C40" s="216">
        <v>95.58</v>
      </c>
      <c r="D40" s="128">
        <f t="shared" si="1"/>
        <v>82.58</v>
      </c>
      <c r="E40" s="128">
        <v>117</v>
      </c>
      <c r="F40" s="129">
        <f t="shared" si="2"/>
        <v>15.796924018670136</v>
      </c>
      <c r="G40" s="130">
        <v>0</v>
      </c>
      <c r="H40" s="130" t="s">
        <v>48</v>
      </c>
      <c r="I40" s="130" t="s">
        <v>48</v>
      </c>
      <c r="J40" s="130" t="s">
        <v>48</v>
      </c>
      <c r="K40" s="130" t="s">
        <v>49</v>
      </c>
      <c r="L40" s="130" t="s">
        <v>50</v>
      </c>
      <c r="M40" s="128">
        <f t="shared" si="3"/>
        <v>0</v>
      </c>
      <c r="N40" s="202">
        <v>0</v>
      </c>
    </row>
    <row r="41" spans="1:14">
      <c r="A41" s="126">
        <f t="shared" si="4"/>
        <v>42917</v>
      </c>
      <c r="B41" s="127">
        <v>593.9</v>
      </c>
      <c r="C41" s="216">
        <v>111.81</v>
      </c>
      <c r="D41" s="128">
        <f t="shared" si="1"/>
        <v>98.81</v>
      </c>
      <c r="E41" s="128">
        <v>108</v>
      </c>
      <c r="F41" s="129">
        <f t="shared" si="2"/>
        <v>18.901599204223736</v>
      </c>
      <c r="G41" s="130">
        <v>0</v>
      </c>
      <c r="H41" s="130" t="s">
        <v>48</v>
      </c>
      <c r="I41" s="130" t="s">
        <v>48</v>
      </c>
      <c r="J41" s="130" t="s">
        <v>48</v>
      </c>
      <c r="K41" s="130" t="s">
        <v>49</v>
      </c>
      <c r="L41" s="130" t="s">
        <v>50</v>
      </c>
      <c r="M41" s="128">
        <f t="shared" si="3"/>
        <v>0</v>
      </c>
      <c r="N41" s="202">
        <f t="shared" si="5"/>
        <v>16.23</v>
      </c>
    </row>
    <row r="42" spans="1:14">
      <c r="A42" s="126">
        <f t="shared" si="4"/>
        <v>42918</v>
      </c>
      <c r="B42" s="127">
        <v>594.23</v>
      </c>
      <c r="C42" s="216">
        <v>121.45</v>
      </c>
      <c r="D42" s="128">
        <f t="shared" si="1"/>
        <v>108.45</v>
      </c>
      <c r="E42" s="128">
        <v>47</v>
      </c>
      <c r="F42" s="129">
        <f t="shared" si="2"/>
        <v>20.745657663172391</v>
      </c>
      <c r="G42" s="130">
        <v>0</v>
      </c>
      <c r="H42" s="130" t="s">
        <v>48</v>
      </c>
      <c r="I42" s="130" t="s">
        <v>48</v>
      </c>
      <c r="J42" s="130" t="s">
        <v>48</v>
      </c>
      <c r="K42" s="130" t="s">
        <v>49</v>
      </c>
      <c r="L42" s="130" t="s">
        <v>50</v>
      </c>
      <c r="M42" s="128">
        <f t="shared" si="3"/>
        <v>0</v>
      </c>
      <c r="N42" s="202">
        <f t="shared" si="5"/>
        <v>9.64</v>
      </c>
    </row>
    <row r="43" spans="1:14">
      <c r="A43" s="126">
        <f t="shared" si="4"/>
        <v>42919</v>
      </c>
      <c r="B43" s="127">
        <v>594.71</v>
      </c>
      <c r="C43" s="216">
        <v>135.65</v>
      </c>
      <c r="D43" s="128">
        <f t="shared" si="1"/>
        <v>122.65</v>
      </c>
      <c r="E43" s="128">
        <v>70</v>
      </c>
      <c r="F43" s="129">
        <f t="shared" si="2"/>
        <v>23.462009335067719</v>
      </c>
      <c r="G43" s="130">
        <v>0</v>
      </c>
      <c r="H43" s="130" t="s">
        <v>48</v>
      </c>
      <c r="I43" s="130" t="s">
        <v>48</v>
      </c>
      <c r="J43" s="130" t="s">
        <v>48</v>
      </c>
      <c r="K43" s="130" t="s">
        <v>49</v>
      </c>
      <c r="L43" s="130" t="s">
        <v>50</v>
      </c>
      <c r="M43" s="128">
        <f t="shared" si="3"/>
        <v>0</v>
      </c>
      <c r="N43" s="202">
        <f t="shared" si="5"/>
        <v>14.2</v>
      </c>
    </row>
    <row r="44" spans="1:14">
      <c r="A44" s="126">
        <f t="shared" si="4"/>
        <v>42920</v>
      </c>
      <c r="B44" s="127">
        <v>594.96</v>
      </c>
      <c r="C44" s="216">
        <v>143.15</v>
      </c>
      <c r="D44" s="128">
        <f t="shared" si="1"/>
        <v>130.15</v>
      </c>
      <c r="E44" s="128">
        <v>12</v>
      </c>
      <c r="F44" s="129">
        <f t="shared" si="2"/>
        <v>24.896702119519475</v>
      </c>
      <c r="G44" s="130">
        <v>0</v>
      </c>
      <c r="H44" s="130" t="s">
        <v>48</v>
      </c>
      <c r="I44" s="130" t="s">
        <v>48</v>
      </c>
      <c r="J44" s="130" t="s">
        <v>48</v>
      </c>
      <c r="K44" s="130" t="s">
        <v>49</v>
      </c>
      <c r="L44" s="130" t="s">
        <v>50</v>
      </c>
      <c r="M44" s="128">
        <f t="shared" si="3"/>
        <v>0</v>
      </c>
      <c r="N44" s="202">
        <f t="shared" si="5"/>
        <v>7.5</v>
      </c>
    </row>
    <row r="45" spans="1:14">
      <c r="A45" s="126">
        <f t="shared" si="4"/>
        <v>42921</v>
      </c>
      <c r="B45" s="127">
        <v>595.26</v>
      </c>
      <c r="C45" s="216">
        <v>152.16</v>
      </c>
      <c r="D45" s="128">
        <f t="shared" si="1"/>
        <v>139.16</v>
      </c>
      <c r="E45" s="128">
        <v>61</v>
      </c>
      <c r="F45" s="129">
        <f t="shared" si="2"/>
        <v>26.62024638457418</v>
      </c>
      <c r="G45" s="130">
        <v>0</v>
      </c>
      <c r="H45" s="130" t="s">
        <v>48</v>
      </c>
      <c r="I45" s="130" t="s">
        <v>48</v>
      </c>
      <c r="J45" s="130" t="s">
        <v>48</v>
      </c>
      <c r="K45" s="130" t="s">
        <v>49</v>
      </c>
      <c r="L45" s="130" t="s">
        <v>50</v>
      </c>
      <c r="M45" s="128">
        <f t="shared" si="3"/>
        <v>0</v>
      </c>
      <c r="N45" s="202">
        <f t="shared" si="5"/>
        <v>9.01</v>
      </c>
    </row>
    <row r="46" spans="1:14">
      <c r="A46" s="126">
        <f t="shared" si="4"/>
        <v>42922</v>
      </c>
      <c r="B46" s="127">
        <v>595.48</v>
      </c>
      <c r="C46" s="216">
        <v>158.87</v>
      </c>
      <c r="D46" s="128">
        <f t="shared" si="1"/>
        <v>145.87</v>
      </c>
      <c r="E46" s="128">
        <v>22</v>
      </c>
      <c r="F46" s="129">
        <f t="shared" si="2"/>
        <v>27.903818195730356</v>
      </c>
      <c r="G46" s="130">
        <v>0</v>
      </c>
      <c r="H46" s="130" t="s">
        <v>48</v>
      </c>
      <c r="I46" s="130" t="s">
        <v>48</v>
      </c>
      <c r="J46" s="130" t="s">
        <v>48</v>
      </c>
      <c r="K46" s="130" t="s">
        <v>49</v>
      </c>
      <c r="L46" s="130" t="s">
        <v>50</v>
      </c>
      <c r="M46" s="128">
        <f t="shared" si="3"/>
        <v>0</v>
      </c>
      <c r="N46" s="202">
        <f t="shared" si="5"/>
        <v>6.71</v>
      </c>
    </row>
    <row r="47" spans="1:14">
      <c r="A47" s="126">
        <f t="shared" si="4"/>
        <v>42923</v>
      </c>
      <c r="B47" s="127">
        <v>595.69000000000005</v>
      </c>
      <c r="C47" s="216">
        <v>165.41</v>
      </c>
      <c r="D47" s="128">
        <f t="shared" si="1"/>
        <v>152.41</v>
      </c>
      <c r="E47" s="128">
        <v>42</v>
      </c>
      <c r="F47" s="129">
        <f t="shared" si="2"/>
        <v>29.154870303772285</v>
      </c>
      <c r="G47" s="130">
        <v>0</v>
      </c>
      <c r="H47" s="130" t="s">
        <v>48</v>
      </c>
      <c r="I47" s="130" t="s">
        <v>48</v>
      </c>
      <c r="J47" s="130" t="s">
        <v>48</v>
      </c>
      <c r="K47" s="130" t="s">
        <v>49</v>
      </c>
      <c r="L47" s="130" t="s">
        <v>50</v>
      </c>
      <c r="M47" s="128">
        <f t="shared" si="3"/>
        <v>0</v>
      </c>
      <c r="N47" s="202">
        <f t="shared" si="5"/>
        <v>6.54</v>
      </c>
    </row>
    <row r="48" spans="1:14">
      <c r="A48" s="126">
        <f t="shared" si="4"/>
        <v>42924</v>
      </c>
      <c r="B48" s="127">
        <v>595.87</v>
      </c>
      <c r="C48" s="216">
        <v>171</v>
      </c>
      <c r="D48" s="128">
        <f t="shared" si="1"/>
        <v>158</v>
      </c>
      <c r="E48" s="128">
        <v>14</v>
      </c>
      <c r="F48" s="129">
        <f t="shared" si="2"/>
        <v>30.224194659116993</v>
      </c>
      <c r="G48" s="130">
        <v>0</v>
      </c>
      <c r="H48" s="130" t="s">
        <v>48</v>
      </c>
      <c r="I48" s="130" t="s">
        <v>48</v>
      </c>
      <c r="J48" s="130" t="s">
        <v>48</v>
      </c>
      <c r="K48" s="130" t="s">
        <v>49</v>
      </c>
      <c r="L48" s="130" t="s">
        <v>50</v>
      </c>
      <c r="M48" s="128">
        <f t="shared" si="3"/>
        <v>0</v>
      </c>
      <c r="N48" s="202">
        <f t="shared" si="5"/>
        <v>5.59</v>
      </c>
    </row>
    <row r="49" spans="1:14">
      <c r="A49" s="126">
        <f t="shared" si="4"/>
        <v>42925</v>
      </c>
      <c r="B49" s="127">
        <v>595.97</v>
      </c>
      <c r="C49" s="216">
        <v>174.1</v>
      </c>
      <c r="D49" s="128">
        <f t="shared" si="1"/>
        <v>161.1</v>
      </c>
      <c r="E49" s="128">
        <v>2</v>
      </c>
      <c r="F49" s="129">
        <f t="shared" si="2"/>
        <v>30.817201010023719</v>
      </c>
      <c r="G49" s="130">
        <v>0</v>
      </c>
      <c r="H49" s="130" t="s">
        <v>48</v>
      </c>
      <c r="I49" s="130" t="s">
        <v>48</v>
      </c>
      <c r="J49" s="130" t="s">
        <v>48</v>
      </c>
      <c r="K49" s="130" t="s">
        <v>49</v>
      </c>
      <c r="L49" s="130" t="s">
        <v>50</v>
      </c>
      <c r="M49" s="128">
        <f t="shared" si="3"/>
        <v>0</v>
      </c>
      <c r="N49" s="202">
        <f t="shared" si="5"/>
        <v>3.1</v>
      </c>
    </row>
    <row r="50" spans="1:14">
      <c r="A50" s="126">
        <f t="shared" si="4"/>
        <v>42926</v>
      </c>
      <c r="B50" s="127">
        <v>596.07000000000005</v>
      </c>
      <c r="C50" s="216">
        <v>177.22</v>
      </c>
      <c r="D50" s="128">
        <f t="shared" si="1"/>
        <v>164.22</v>
      </c>
      <c r="E50" s="128">
        <v>4</v>
      </c>
      <c r="F50" s="129">
        <f t="shared" si="2"/>
        <v>31.414033208355651</v>
      </c>
      <c r="G50" s="130">
        <v>0</v>
      </c>
      <c r="H50" s="130" t="s">
        <v>48</v>
      </c>
      <c r="I50" s="130" t="s">
        <v>48</v>
      </c>
      <c r="J50" s="130" t="s">
        <v>48</v>
      </c>
      <c r="K50" s="130" t="s">
        <v>49</v>
      </c>
      <c r="L50" s="130" t="s">
        <v>50</v>
      </c>
      <c r="M50" s="128">
        <f t="shared" si="3"/>
        <v>0</v>
      </c>
      <c r="N50" s="202">
        <f t="shared" si="5"/>
        <v>3.12</v>
      </c>
    </row>
    <row r="51" spans="1:14">
      <c r="A51" s="126">
        <f t="shared" si="4"/>
        <v>42927</v>
      </c>
      <c r="B51" s="127">
        <v>596.04999999999995</v>
      </c>
      <c r="C51" s="216">
        <v>176.95</v>
      </c>
      <c r="D51" s="128">
        <f t="shared" si="1"/>
        <v>163.95</v>
      </c>
      <c r="E51" s="128">
        <v>0</v>
      </c>
      <c r="F51" s="129">
        <f t="shared" si="2"/>
        <v>31.362384268115385</v>
      </c>
      <c r="G51" s="130">
        <v>0</v>
      </c>
      <c r="H51" s="130" t="s">
        <v>48</v>
      </c>
      <c r="I51" s="130" t="s">
        <v>48</v>
      </c>
      <c r="J51" s="130" t="s">
        <v>48</v>
      </c>
      <c r="K51" s="130" t="s">
        <v>49</v>
      </c>
      <c r="L51" s="130" t="s">
        <v>50</v>
      </c>
      <c r="M51" s="128">
        <f t="shared" si="3"/>
        <v>0</v>
      </c>
      <c r="N51" s="202">
        <f t="shared" si="5"/>
        <v>-0.27</v>
      </c>
    </row>
    <row r="52" spans="1:14">
      <c r="A52" s="126">
        <f t="shared" si="4"/>
        <v>42928</v>
      </c>
      <c r="B52" s="127">
        <v>596.08000000000004</v>
      </c>
      <c r="C52" s="216">
        <v>177.54</v>
      </c>
      <c r="D52" s="128">
        <f t="shared" si="1"/>
        <v>164.54</v>
      </c>
      <c r="E52" s="128">
        <v>27</v>
      </c>
      <c r="F52" s="129">
        <f t="shared" si="2"/>
        <v>31.475246767158925</v>
      </c>
      <c r="G52" s="130">
        <v>0</v>
      </c>
      <c r="H52" s="130" t="s">
        <v>48</v>
      </c>
      <c r="I52" s="130" t="s">
        <v>48</v>
      </c>
      <c r="J52" s="130" t="s">
        <v>48</v>
      </c>
      <c r="K52" s="130" t="s">
        <v>49</v>
      </c>
      <c r="L52" s="130" t="s">
        <v>50</v>
      </c>
      <c r="M52" s="128">
        <f t="shared" si="3"/>
        <v>0</v>
      </c>
      <c r="N52" s="202">
        <f t="shared" si="5"/>
        <v>0.59</v>
      </c>
    </row>
    <row r="53" spans="1:14">
      <c r="A53" s="126">
        <f t="shared" si="4"/>
        <v>42929</v>
      </c>
      <c r="B53" s="127">
        <v>596.16999999999996</v>
      </c>
      <c r="C53" s="216">
        <v>180.36</v>
      </c>
      <c r="D53" s="128">
        <f t="shared" si="1"/>
        <v>167.36</v>
      </c>
      <c r="E53" s="128">
        <v>17</v>
      </c>
      <c r="F53" s="129">
        <f t="shared" si="2"/>
        <v>32.01469125411279</v>
      </c>
      <c r="G53" s="130">
        <v>0</v>
      </c>
      <c r="H53" s="130" t="s">
        <v>48</v>
      </c>
      <c r="I53" s="130" t="s">
        <v>48</v>
      </c>
      <c r="J53" s="130" t="s">
        <v>48</v>
      </c>
      <c r="K53" s="130" t="s">
        <v>49</v>
      </c>
      <c r="L53" s="130" t="s">
        <v>50</v>
      </c>
      <c r="M53" s="128">
        <f t="shared" si="3"/>
        <v>0</v>
      </c>
      <c r="N53" s="202">
        <f t="shared" si="5"/>
        <v>2.82</v>
      </c>
    </row>
    <row r="54" spans="1:14">
      <c r="A54" s="126">
        <f t="shared" si="4"/>
        <v>42930</v>
      </c>
      <c r="B54" s="127">
        <v>596.91</v>
      </c>
      <c r="C54" s="216">
        <v>203.79</v>
      </c>
      <c r="D54" s="128">
        <f t="shared" si="1"/>
        <v>190.79</v>
      </c>
      <c r="E54" s="128">
        <v>114</v>
      </c>
      <c r="F54" s="129">
        <f t="shared" si="2"/>
        <v>36.496671512740072</v>
      </c>
      <c r="G54" s="130">
        <v>0</v>
      </c>
      <c r="H54" s="130" t="s">
        <v>48</v>
      </c>
      <c r="I54" s="130" t="s">
        <v>48</v>
      </c>
      <c r="J54" s="130" t="s">
        <v>48</v>
      </c>
      <c r="K54" s="130" t="s">
        <v>49</v>
      </c>
      <c r="L54" s="130" t="s">
        <v>50</v>
      </c>
      <c r="M54" s="128">
        <f t="shared" si="3"/>
        <v>0</v>
      </c>
      <c r="N54" s="202">
        <f t="shared" si="5"/>
        <v>23.43</v>
      </c>
    </row>
    <row r="55" spans="1:14">
      <c r="A55" s="126">
        <f t="shared" si="4"/>
        <v>42931</v>
      </c>
      <c r="B55" s="127">
        <v>597.83000000000004</v>
      </c>
      <c r="C55" s="216">
        <v>233.63</v>
      </c>
      <c r="D55" s="128">
        <f t="shared" si="1"/>
        <v>220.63</v>
      </c>
      <c r="E55" s="128">
        <v>147</v>
      </c>
      <c r="F55" s="129">
        <f t="shared" si="2"/>
        <v>42.204835871145455</v>
      </c>
      <c r="G55" s="130">
        <v>0</v>
      </c>
      <c r="H55" s="130" t="s">
        <v>48</v>
      </c>
      <c r="I55" s="130" t="s">
        <v>48</v>
      </c>
      <c r="J55" s="130" t="s">
        <v>48</v>
      </c>
      <c r="K55" s="130" t="s">
        <v>49</v>
      </c>
      <c r="L55" s="130" t="s">
        <v>50</v>
      </c>
      <c r="M55" s="128">
        <f t="shared" si="3"/>
        <v>0</v>
      </c>
      <c r="N55" s="202">
        <f t="shared" si="5"/>
        <v>29.84</v>
      </c>
    </row>
    <row r="56" spans="1:14">
      <c r="A56" s="126">
        <f t="shared" si="4"/>
        <v>42932</v>
      </c>
      <c r="B56" s="127">
        <v>598.64</v>
      </c>
      <c r="C56" s="216">
        <v>260.75</v>
      </c>
      <c r="D56" s="128">
        <f t="shared" si="1"/>
        <v>247.75</v>
      </c>
      <c r="E56" s="128">
        <v>77</v>
      </c>
      <c r="F56" s="129">
        <f t="shared" si="2"/>
        <v>47.392684979723008</v>
      </c>
      <c r="G56" s="130">
        <v>0</v>
      </c>
      <c r="H56" s="130" t="s">
        <v>48</v>
      </c>
      <c r="I56" s="130" t="s">
        <v>48</v>
      </c>
      <c r="J56" s="130" t="s">
        <v>48</v>
      </c>
      <c r="K56" s="130" t="s">
        <v>49</v>
      </c>
      <c r="L56" s="130" t="s">
        <v>50</v>
      </c>
      <c r="M56" s="128">
        <f t="shared" si="3"/>
        <v>0</v>
      </c>
      <c r="N56" s="202">
        <f t="shared" si="5"/>
        <v>27.12</v>
      </c>
    </row>
    <row r="57" spans="1:14">
      <c r="A57" s="126">
        <f t="shared" si="4"/>
        <v>42933</v>
      </c>
      <c r="B57" s="127">
        <v>599.22</v>
      </c>
      <c r="C57" s="216">
        <v>280.39999999999998</v>
      </c>
      <c r="D57" s="128">
        <f t="shared" si="1"/>
        <v>267.39999999999998</v>
      </c>
      <c r="E57" s="128">
        <v>62</v>
      </c>
      <c r="F57" s="129">
        <f t="shared" si="2"/>
        <v>51.151580074986605</v>
      </c>
      <c r="G57" s="130">
        <v>0</v>
      </c>
      <c r="H57" s="130" t="s">
        <v>48</v>
      </c>
      <c r="I57" s="130" t="s">
        <v>48</v>
      </c>
      <c r="J57" s="130" t="s">
        <v>48</v>
      </c>
      <c r="K57" s="130" t="s">
        <v>49</v>
      </c>
      <c r="L57" s="130" t="s">
        <v>50</v>
      </c>
      <c r="M57" s="128">
        <f t="shared" si="3"/>
        <v>0</v>
      </c>
      <c r="N57" s="202">
        <f t="shared" si="5"/>
        <v>19.649999999999999</v>
      </c>
    </row>
    <row r="58" spans="1:14">
      <c r="A58" s="126">
        <f t="shared" si="4"/>
        <v>42934</v>
      </c>
      <c r="B58" s="127">
        <v>600.01</v>
      </c>
      <c r="C58" s="216">
        <v>307.72000000000003</v>
      </c>
      <c r="D58" s="128">
        <f t="shared" si="1"/>
        <v>294.72000000000003</v>
      </c>
      <c r="E58" s="128">
        <v>67</v>
      </c>
      <c r="F58" s="129">
        <f t="shared" si="2"/>
        <v>56.37768765781621</v>
      </c>
      <c r="G58" s="130">
        <v>0</v>
      </c>
      <c r="H58" s="130" t="s">
        <v>48</v>
      </c>
      <c r="I58" s="130" t="s">
        <v>48</v>
      </c>
      <c r="J58" s="130" t="s">
        <v>48</v>
      </c>
      <c r="K58" s="130" t="s">
        <v>49</v>
      </c>
      <c r="L58" s="130" t="s">
        <v>50</v>
      </c>
      <c r="M58" s="128">
        <f t="shared" si="3"/>
        <v>0</v>
      </c>
      <c r="N58" s="202">
        <f t="shared" si="5"/>
        <v>27.32</v>
      </c>
    </row>
    <row r="59" spans="1:14">
      <c r="A59" s="126">
        <f t="shared" si="4"/>
        <v>42935</v>
      </c>
      <c r="B59" s="217">
        <v>600.59</v>
      </c>
      <c r="C59" s="216">
        <v>328.09</v>
      </c>
      <c r="D59" s="128">
        <f t="shared" si="1"/>
        <v>315.08999999999997</v>
      </c>
      <c r="E59" s="128">
        <v>43</v>
      </c>
      <c r="F59" s="129">
        <f t="shared" si="2"/>
        <v>60.274313260387167</v>
      </c>
      <c r="G59" s="130">
        <v>0</v>
      </c>
      <c r="H59" s="130" t="s">
        <v>48</v>
      </c>
      <c r="I59" s="130" t="s">
        <v>48</v>
      </c>
      <c r="J59" s="130" t="s">
        <v>48</v>
      </c>
      <c r="K59" s="130" t="s">
        <v>49</v>
      </c>
      <c r="L59" s="130" t="s">
        <v>50</v>
      </c>
      <c r="M59" s="128">
        <f t="shared" si="3"/>
        <v>0</v>
      </c>
      <c r="N59" s="202">
        <f t="shared" si="5"/>
        <v>20.37</v>
      </c>
    </row>
    <row r="60" spans="1:14">
      <c r="A60" s="126">
        <f t="shared" si="4"/>
        <v>42936</v>
      </c>
      <c r="B60" s="127">
        <v>601.24</v>
      </c>
      <c r="C60" s="216">
        <v>351.26</v>
      </c>
      <c r="D60" s="128">
        <f t="shared" si="1"/>
        <v>338.26</v>
      </c>
      <c r="E60" s="128">
        <v>87</v>
      </c>
      <c r="F60" s="129">
        <f t="shared" si="2"/>
        <v>64.706557502486802</v>
      </c>
      <c r="G60" s="130">
        <v>0</v>
      </c>
      <c r="H60" s="130" t="s">
        <v>48</v>
      </c>
      <c r="I60" s="130" t="s">
        <v>48</v>
      </c>
      <c r="J60" s="130" t="s">
        <v>48</v>
      </c>
      <c r="K60" s="130" t="s">
        <v>49</v>
      </c>
      <c r="L60" s="130" t="s">
        <v>50</v>
      </c>
      <c r="M60" s="128">
        <f t="shared" si="3"/>
        <v>0</v>
      </c>
      <c r="N60" s="202">
        <f t="shared" si="5"/>
        <v>23.17</v>
      </c>
    </row>
    <row r="61" spans="1:14">
      <c r="A61" s="126">
        <f t="shared" si="4"/>
        <v>42937</v>
      </c>
      <c r="B61" s="127">
        <v>602.02</v>
      </c>
      <c r="C61" s="216">
        <v>379.46</v>
      </c>
      <c r="D61" s="128">
        <f t="shared" si="1"/>
        <v>366.46</v>
      </c>
      <c r="E61" s="128">
        <v>118</v>
      </c>
      <c r="F61" s="129">
        <f t="shared" si="2"/>
        <v>70.101002372025405</v>
      </c>
      <c r="G61" s="130">
        <v>0</v>
      </c>
      <c r="H61" s="130" t="s">
        <v>48</v>
      </c>
      <c r="I61" s="130" t="s">
        <v>48</v>
      </c>
      <c r="J61" s="130" t="s">
        <v>48</v>
      </c>
      <c r="K61" s="130" t="s">
        <v>49</v>
      </c>
      <c r="L61" s="130" t="s">
        <v>50</v>
      </c>
      <c r="M61" s="128">
        <f t="shared" si="3"/>
        <v>0</v>
      </c>
      <c r="N61" s="202">
        <f t="shared" si="5"/>
        <v>28.2</v>
      </c>
    </row>
    <row r="62" spans="1:14">
      <c r="A62" s="126">
        <f t="shared" si="4"/>
        <v>42938</v>
      </c>
      <c r="B62" s="127">
        <v>602.95000000000005</v>
      </c>
      <c r="C62" s="216">
        <v>413.72</v>
      </c>
      <c r="D62" s="128">
        <f t="shared" si="1"/>
        <v>400.72</v>
      </c>
      <c r="E62" s="128">
        <v>128</v>
      </c>
      <c r="F62" s="129">
        <f t="shared" si="2"/>
        <v>76.654679011401029</v>
      </c>
      <c r="G62" s="130">
        <v>0</v>
      </c>
      <c r="H62" s="130" t="s">
        <v>48</v>
      </c>
      <c r="I62" s="130" t="s">
        <v>48</v>
      </c>
      <c r="J62" s="130" t="s">
        <v>48</v>
      </c>
      <c r="K62" s="130" t="s">
        <v>49</v>
      </c>
      <c r="L62" s="130" t="s">
        <v>50</v>
      </c>
      <c r="M62" s="128">
        <f t="shared" si="3"/>
        <v>0</v>
      </c>
      <c r="N62" s="202">
        <f t="shared" si="5"/>
        <v>34.26</v>
      </c>
    </row>
    <row r="63" spans="1:14">
      <c r="A63" s="126">
        <f t="shared" si="4"/>
        <v>42939</v>
      </c>
      <c r="B63" s="127">
        <v>603.5</v>
      </c>
      <c r="C63" s="216">
        <v>434.29</v>
      </c>
      <c r="D63" s="128">
        <f t="shared" si="1"/>
        <v>421.29</v>
      </c>
      <c r="E63" s="128">
        <v>108</v>
      </c>
      <c r="F63" s="129">
        <f t="shared" si="2"/>
        <v>80.589563088224054</v>
      </c>
      <c r="G63" s="130">
        <v>6700</v>
      </c>
      <c r="H63" s="130" t="s">
        <v>48</v>
      </c>
      <c r="I63" s="130" t="s">
        <v>48</v>
      </c>
      <c r="J63" s="130" t="s">
        <v>48</v>
      </c>
      <c r="K63" s="130" t="s">
        <v>49</v>
      </c>
      <c r="L63" s="130" t="s">
        <v>50</v>
      </c>
      <c r="M63" s="128">
        <f t="shared" si="3"/>
        <v>6700</v>
      </c>
      <c r="N63" s="202">
        <f t="shared" si="5"/>
        <v>36.96</v>
      </c>
    </row>
    <row r="64" spans="1:14">
      <c r="A64" s="126">
        <f t="shared" si="4"/>
        <v>42940</v>
      </c>
      <c r="B64" s="127">
        <v>604</v>
      </c>
      <c r="C64" s="216">
        <v>453.23</v>
      </c>
      <c r="D64" s="128">
        <f t="shared" si="1"/>
        <v>440.23</v>
      </c>
      <c r="E64" s="128">
        <v>94</v>
      </c>
      <c r="F64" s="129">
        <f t="shared" si="2"/>
        <v>84.212640599892879</v>
      </c>
      <c r="G64" s="130">
        <v>1400</v>
      </c>
      <c r="H64" s="130" t="s">
        <v>48</v>
      </c>
      <c r="I64" s="130" t="s">
        <v>48</v>
      </c>
      <c r="J64" s="130" t="s">
        <v>48</v>
      </c>
      <c r="K64" s="130" t="s">
        <v>49</v>
      </c>
      <c r="L64" s="130" t="s">
        <v>50</v>
      </c>
      <c r="M64" s="128">
        <f t="shared" si="3"/>
        <v>1400</v>
      </c>
      <c r="N64" s="202">
        <f t="shared" si="5"/>
        <v>22.37</v>
      </c>
    </row>
    <row r="65" spans="1:14">
      <c r="A65" s="126">
        <f t="shared" si="4"/>
        <v>42941</v>
      </c>
      <c r="B65" s="127">
        <v>604.4</v>
      </c>
      <c r="C65" s="216">
        <v>468.54</v>
      </c>
      <c r="D65" s="128">
        <f t="shared" si="1"/>
        <v>455.54</v>
      </c>
      <c r="E65" s="128">
        <v>78</v>
      </c>
      <c r="F65" s="129">
        <f t="shared" si="2"/>
        <v>87.141326803887068</v>
      </c>
      <c r="G65" s="130">
        <v>0</v>
      </c>
      <c r="H65" s="130" t="s">
        <v>48</v>
      </c>
      <c r="I65" s="130" t="s">
        <v>48</v>
      </c>
      <c r="J65" s="130" t="s">
        <v>48</v>
      </c>
      <c r="K65" s="130" t="s">
        <v>49</v>
      </c>
      <c r="L65" s="130" t="s">
        <v>50</v>
      </c>
      <c r="M65" s="128">
        <f t="shared" si="3"/>
        <v>0</v>
      </c>
      <c r="N65" s="202">
        <f t="shared" si="5"/>
        <v>15.31</v>
      </c>
    </row>
    <row r="66" spans="1:14">
      <c r="A66" s="126">
        <f t="shared" si="4"/>
        <v>42942</v>
      </c>
      <c r="B66" s="127">
        <v>604.66999999999996</v>
      </c>
      <c r="C66" s="216">
        <v>478.95</v>
      </c>
      <c r="D66" s="128">
        <f t="shared" si="1"/>
        <v>465.95</v>
      </c>
      <c r="E66" s="128">
        <v>35</v>
      </c>
      <c r="F66" s="129">
        <f t="shared" si="2"/>
        <v>89.132680388706092</v>
      </c>
      <c r="G66" s="130">
        <v>0</v>
      </c>
      <c r="H66" s="130" t="s">
        <v>48</v>
      </c>
      <c r="I66" s="130" t="s">
        <v>48</v>
      </c>
      <c r="J66" s="130" t="s">
        <v>48</v>
      </c>
      <c r="K66" s="130" t="s">
        <v>49</v>
      </c>
      <c r="L66" s="130" t="s">
        <v>50</v>
      </c>
      <c r="M66" s="128">
        <f t="shared" si="3"/>
        <v>0</v>
      </c>
      <c r="N66" s="202">
        <v>0</v>
      </c>
    </row>
    <row r="67" spans="1:14">
      <c r="A67" s="126">
        <f t="shared" si="4"/>
        <v>42943</v>
      </c>
      <c r="B67" s="127">
        <v>604.94000000000005</v>
      </c>
      <c r="C67" s="216">
        <v>489.43</v>
      </c>
      <c r="D67" s="128">
        <f t="shared" si="1"/>
        <v>476.43</v>
      </c>
      <c r="E67" s="128">
        <v>58</v>
      </c>
      <c r="F67" s="129">
        <f t="shared" si="2"/>
        <v>91.137424439513353</v>
      </c>
      <c r="G67" s="130">
        <v>0</v>
      </c>
      <c r="H67" s="130" t="s">
        <v>48</v>
      </c>
      <c r="I67" s="130" t="s">
        <v>48</v>
      </c>
      <c r="J67" s="130" t="s">
        <v>48</v>
      </c>
      <c r="K67" s="130" t="s">
        <v>49</v>
      </c>
      <c r="L67" s="130" t="s">
        <v>50</v>
      </c>
      <c r="M67" s="128">
        <f t="shared" si="3"/>
        <v>0</v>
      </c>
      <c r="N67" s="202">
        <v>0</v>
      </c>
    </row>
    <row r="68" spans="1:14">
      <c r="A68" s="126">
        <f t="shared" si="4"/>
        <v>42944</v>
      </c>
      <c r="B68" s="127">
        <v>605.28</v>
      </c>
      <c r="C68" s="216">
        <v>502.79</v>
      </c>
      <c r="D68" s="128">
        <f t="shared" si="1"/>
        <v>489.79</v>
      </c>
      <c r="E68" s="128">
        <v>76</v>
      </c>
      <c r="F68" s="129">
        <f t="shared" si="2"/>
        <v>93.693090519550083</v>
      </c>
      <c r="G68" s="130">
        <v>0</v>
      </c>
      <c r="H68" s="130" t="s">
        <v>48</v>
      </c>
      <c r="I68" s="130" t="s">
        <v>48</v>
      </c>
      <c r="J68" s="130" t="s">
        <v>48</v>
      </c>
      <c r="K68" s="130" t="s">
        <v>49</v>
      </c>
      <c r="L68" s="130" t="s">
        <v>50</v>
      </c>
      <c r="M68" s="128">
        <f t="shared" si="3"/>
        <v>0</v>
      </c>
      <c r="N68" s="202">
        <v>0</v>
      </c>
    </row>
    <row r="69" spans="1:14">
      <c r="A69" s="126">
        <f t="shared" si="4"/>
        <v>42945</v>
      </c>
      <c r="B69" s="127">
        <v>605.66</v>
      </c>
      <c r="C69" s="216">
        <v>517.32000000000005</v>
      </c>
      <c r="D69" s="128">
        <f t="shared" si="1"/>
        <v>504.32000000000005</v>
      </c>
      <c r="E69" s="128">
        <v>49</v>
      </c>
      <c r="F69" s="129">
        <f t="shared" si="2"/>
        <v>96.472568673961291</v>
      </c>
      <c r="G69" s="130">
        <v>0</v>
      </c>
      <c r="H69" s="130" t="s">
        <v>48</v>
      </c>
      <c r="I69" s="130" t="s">
        <v>48</v>
      </c>
      <c r="J69" s="130" t="s">
        <v>48</v>
      </c>
      <c r="K69" s="130" t="s">
        <v>49</v>
      </c>
      <c r="L69" s="130" t="s">
        <v>50</v>
      </c>
      <c r="M69" s="128">
        <f t="shared" si="3"/>
        <v>0</v>
      </c>
      <c r="N69" s="202">
        <f t="shared" si="5"/>
        <v>14.53</v>
      </c>
    </row>
    <row r="70" spans="1:14">
      <c r="A70" s="126">
        <f t="shared" si="4"/>
        <v>42946</v>
      </c>
      <c r="B70" s="127">
        <v>605.74</v>
      </c>
      <c r="C70" s="216">
        <v>521.12</v>
      </c>
      <c r="D70" s="128">
        <f t="shared" si="1"/>
        <v>508.12</v>
      </c>
      <c r="E70" s="128">
        <v>28</v>
      </c>
      <c r="F70" s="129">
        <f t="shared" si="2"/>
        <v>97.199479684750173</v>
      </c>
      <c r="G70" s="130">
        <v>0</v>
      </c>
      <c r="H70" s="130" t="s">
        <v>48</v>
      </c>
      <c r="I70" s="130" t="s">
        <v>48</v>
      </c>
      <c r="J70" s="130" t="s">
        <v>48</v>
      </c>
      <c r="K70" s="130" t="s">
        <v>49</v>
      </c>
      <c r="L70" s="130" t="s">
        <v>50</v>
      </c>
      <c r="M70" s="128">
        <f t="shared" si="3"/>
        <v>0</v>
      </c>
      <c r="N70" s="202">
        <f t="shared" si="5"/>
        <v>3.8</v>
      </c>
    </row>
    <row r="71" spans="1:14">
      <c r="A71" s="126">
        <f t="shared" si="4"/>
        <v>42947</v>
      </c>
      <c r="B71" s="127">
        <v>605.79999999999995</v>
      </c>
      <c r="C71" s="216">
        <v>523.54</v>
      </c>
      <c r="D71" s="128">
        <f t="shared" si="1"/>
        <v>510.53999999999996</v>
      </c>
      <c r="E71" s="128">
        <v>11</v>
      </c>
      <c r="F71" s="129">
        <f t="shared" si="2"/>
        <v>97.662407223199935</v>
      </c>
      <c r="G71" s="130">
        <v>0</v>
      </c>
      <c r="H71" s="130" t="s">
        <v>48</v>
      </c>
      <c r="I71" s="130" t="s">
        <v>48</v>
      </c>
      <c r="J71" s="130" t="s">
        <v>48</v>
      </c>
      <c r="K71" s="130" t="s">
        <v>49</v>
      </c>
      <c r="L71" s="130" t="s">
        <v>50</v>
      </c>
      <c r="M71" s="128">
        <f t="shared" si="3"/>
        <v>0</v>
      </c>
      <c r="N71" s="202">
        <f t="shared" si="5"/>
        <v>2.42</v>
      </c>
    </row>
    <row r="72" spans="1:14">
      <c r="A72" s="126">
        <f t="shared" si="4"/>
        <v>42948</v>
      </c>
      <c r="B72" s="127">
        <v>606</v>
      </c>
      <c r="C72" s="216">
        <v>531.65</v>
      </c>
      <c r="D72" s="128">
        <f t="shared" si="1"/>
        <v>518.65</v>
      </c>
      <c r="E72" s="128">
        <v>30</v>
      </c>
      <c r="F72" s="129">
        <f t="shared" si="2"/>
        <v>99.213788354120439</v>
      </c>
      <c r="G72" s="130">
        <v>0</v>
      </c>
      <c r="H72" s="130" t="s">
        <v>48</v>
      </c>
      <c r="I72" s="130" t="s">
        <v>48</v>
      </c>
      <c r="J72" s="130" t="s">
        <v>48</v>
      </c>
      <c r="K72" s="130" t="s">
        <v>49</v>
      </c>
      <c r="L72" s="130" t="s">
        <v>50</v>
      </c>
      <c r="M72" s="128">
        <f t="shared" si="3"/>
        <v>0</v>
      </c>
      <c r="N72" s="202">
        <f t="shared" si="5"/>
        <v>8.11</v>
      </c>
    </row>
    <row r="73" spans="1:14">
      <c r="A73" s="126">
        <f t="shared" si="4"/>
        <v>42949</v>
      </c>
      <c r="B73" s="127">
        <v>606</v>
      </c>
      <c r="C73" s="216">
        <v>524.36</v>
      </c>
      <c r="D73" s="128">
        <f t="shared" si="1"/>
        <v>511.36</v>
      </c>
      <c r="E73" s="128">
        <v>23</v>
      </c>
      <c r="F73" s="129">
        <f t="shared" si="2"/>
        <v>97.81926696763334</v>
      </c>
      <c r="G73" s="130">
        <v>0</v>
      </c>
      <c r="H73" s="130" t="s">
        <v>48</v>
      </c>
      <c r="I73" s="130" t="s">
        <v>48</v>
      </c>
      <c r="J73" s="130" t="s">
        <v>48</v>
      </c>
      <c r="K73" s="130" t="s">
        <v>49</v>
      </c>
      <c r="L73" s="130" t="s">
        <v>50</v>
      </c>
      <c r="M73" s="128">
        <f t="shared" si="3"/>
        <v>0</v>
      </c>
      <c r="N73" s="202">
        <f t="shared" si="5"/>
        <v>-7.29</v>
      </c>
    </row>
    <row r="74" spans="1:14">
      <c r="A74" s="126">
        <f t="shared" si="4"/>
        <v>42950</v>
      </c>
      <c r="B74" s="127">
        <v>605.80999999999995</v>
      </c>
      <c r="C74" s="216">
        <v>523.92999999999995</v>
      </c>
      <c r="D74" s="128">
        <f t="shared" si="1"/>
        <v>510.92999999999995</v>
      </c>
      <c r="E74" s="128">
        <v>17</v>
      </c>
      <c r="F74" s="129">
        <f t="shared" si="2"/>
        <v>97.737011247991418</v>
      </c>
      <c r="G74" s="130">
        <v>0</v>
      </c>
      <c r="H74" s="130" t="s">
        <v>48</v>
      </c>
      <c r="I74" s="130" t="s">
        <v>48</v>
      </c>
      <c r="J74" s="130" t="s">
        <v>48</v>
      </c>
      <c r="K74" s="130" t="s">
        <v>49</v>
      </c>
      <c r="L74" s="130" t="s">
        <v>50</v>
      </c>
      <c r="M74" s="128">
        <f t="shared" si="3"/>
        <v>0</v>
      </c>
      <c r="N74" s="202">
        <f t="shared" si="5"/>
        <v>-0.43</v>
      </c>
    </row>
    <row r="75" spans="1:14">
      <c r="A75" s="126">
        <f t="shared" si="4"/>
        <v>42951</v>
      </c>
      <c r="B75" s="127">
        <v>605.91999999999996</v>
      </c>
      <c r="C75" s="216">
        <v>528.37</v>
      </c>
      <c r="D75" s="128">
        <f t="shared" si="1"/>
        <v>515.37</v>
      </c>
      <c r="E75" s="128">
        <v>18</v>
      </c>
      <c r="F75" s="129">
        <f t="shared" si="2"/>
        <v>98.586349376386877</v>
      </c>
      <c r="G75" s="130">
        <v>2500</v>
      </c>
      <c r="H75" s="130" t="s">
        <v>48</v>
      </c>
      <c r="I75" s="130" t="s">
        <v>48</v>
      </c>
      <c r="J75" s="130" t="s">
        <v>48</v>
      </c>
      <c r="K75" s="130" t="s">
        <v>49</v>
      </c>
      <c r="L75" s="130" t="s">
        <v>50</v>
      </c>
      <c r="M75" s="128">
        <f t="shared" si="3"/>
        <v>2500</v>
      </c>
      <c r="N75" s="202">
        <f t="shared" si="5"/>
        <v>10.56</v>
      </c>
    </row>
    <row r="76" spans="1:14">
      <c r="A76" s="126">
        <f t="shared" si="4"/>
        <v>42952</v>
      </c>
      <c r="B76" s="127">
        <v>605.91999999999996</v>
      </c>
      <c r="C76" s="216">
        <v>528.37</v>
      </c>
      <c r="D76" s="128">
        <f t="shared" ref="D76:D139" si="6">C76-13</f>
        <v>515.37</v>
      </c>
      <c r="E76" s="128">
        <v>6</v>
      </c>
      <c r="F76" s="129">
        <f t="shared" ref="F76:F139" si="7">D76/522.76*100</f>
        <v>98.586349376386877</v>
      </c>
      <c r="G76" s="130">
        <v>1700</v>
      </c>
      <c r="H76" s="130" t="s">
        <v>48</v>
      </c>
      <c r="I76" s="130" t="s">
        <v>48</v>
      </c>
      <c r="J76" s="130" t="s">
        <v>48</v>
      </c>
      <c r="K76" s="130" t="s">
        <v>49</v>
      </c>
      <c r="L76" s="130" t="s">
        <v>50</v>
      </c>
      <c r="M76" s="128">
        <f t="shared" ref="M76:M139" si="8">G76</f>
        <v>1700</v>
      </c>
      <c r="N76" s="202">
        <f t="shared" si="5"/>
        <v>4.16</v>
      </c>
    </row>
    <row r="77" spans="1:14">
      <c r="A77" s="126">
        <f t="shared" ref="A77:A140" si="9">+A76+1</f>
        <v>42953</v>
      </c>
      <c r="B77" s="127">
        <v>605.96</v>
      </c>
      <c r="C77" s="216">
        <v>530</v>
      </c>
      <c r="D77" s="128">
        <f t="shared" si="6"/>
        <v>517</v>
      </c>
      <c r="E77" s="128">
        <v>4</v>
      </c>
      <c r="F77" s="129">
        <f t="shared" si="7"/>
        <v>98.898155941541049</v>
      </c>
      <c r="G77" s="130">
        <v>0</v>
      </c>
      <c r="H77" s="130" t="s">
        <v>48</v>
      </c>
      <c r="I77" s="130" t="s">
        <v>48</v>
      </c>
      <c r="J77" s="130" t="s">
        <v>48</v>
      </c>
      <c r="K77" s="130" t="s">
        <v>49</v>
      </c>
      <c r="L77" s="130" t="s">
        <v>50</v>
      </c>
      <c r="M77" s="128">
        <f t="shared" si="8"/>
        <v>0</v>
      </c>
      <c r="N77" s="202">
        <f t="shared" ref="N77:N140" si="10">ROUND((C77-C76)+(M77*0.002447),2)</f>
        <v>1.63</v>
      </c>
    </row>
    <row r="78" spans="1:14">
      <c r="A78" s="126">
        <f t="shared" si="9"/>
        <v>42954</v>
      </c>
      <c r="B78" s="127">
        <v>605.97</v>
      </c>
      <c r="C78" s="216">
        <v>530.41</v>
      </c>
      <c r="D78" s="128">
        <f t="shared" si="6"/>
        <v>517.41</v>
      </c>
      <c r="E78" s="128">
        <v>1</v>
      </c>
      <c r="F78" s="129">
        <f t="shared" si="7"/>
        <v>98.976585813757751</v>
      </c>
      <c r="G78" s="130">
        <v>0</v>
      </c>
      <c r="H78" s="130" t="s">
        <v>48</v>
      </c>
      <c r="I78" s="130" t="s">
        <v>48</v>
      </c>
      <c r="J78" s="130" t="s">
        <v>48</v>
      </c>
      <c r="K78" s="130" t="s">
        <v>49</v>
      </c>
      <c r="L78" s="130" t="s">
        <v>50</v>
      </c>
      <c r="M78" s="128">
        <f t="shared" si="8"/>
        <v>0</v>
      </c>
      <c r="N78" s="202">
        <f t="shared" si="10"/>
        <v>0.41</v>
      </c>
    </row>
    <row r="79" spans="1:14">
      <c r="A79" s="126">
        <f t="shared" si="9"/>
        <v>42955</v>
      </c>
      <c r="B79" s="127">
        <v>605.98</v>
      </c>
      <c r="C79" s="216">
        <v>530.83000000000004</v>
      </c>
      <c r="D79" s="128">
        <f t="shared" si="6"/>
        <v>517.83000000000004</v>
      </c>
      <c r="E79" s="128">
        <v>6</v>
      </c>
      <c r="F79" s="129">
        <f t="shared" si="7"/>
        <v>99.056928609687063</v>
      </c>
      <c r="G79" s="130">
        <v>0</v>
      </c>
      <c r="H79" s="130" t="s">
        <v>48</v>
      </c>
      <c r="I79" s="130" t="s">
        <v>48</v>
      </c>
      <c r="J79" s="130" t="s">
        <v>48</v>
      </c>
      <c r="K79" s="130" t="s">
        <v>49</v>
      </c>
      <c r="L79" s="130" t="s">
        <v>50</v>
      </c>
      <c r="M79" s="128">
        <f t="shared" si="8"/>
        <v>0</v>
      </c>
      <c r="N79" s="202">
        <f t="shared" si="10"/>
        <v>0.42</v>
      </c>
    </row>
    <row r="80" spans="1:14">
      <c r="A80" s="126">
        <f t="shared" si="9"/>
        <v>42956</v>
      </c>
      <c r="B80" s="127">
        <v>605.97</v>
      </c>
      <c r="C80" s="216">
        <v>530.41</v>
      </c>
      <c r="D80" s="128">
        <f t="shared" si="6"/>
        <v>517.41</v>
      </c>
      <c r="E80" s="128">
        <v>6</v>
      </c>
      <c r="F80" s="129">
        <f t="shared" si="7"/>
        <v>98.976585813757751</v>
      </c>
      <c r="G80" s="130">
        <v>0</v>
      </c>
      <c r="H80" s="130" t="s">
        <v>48</v>
      </c>
      <c r="I80" s="130" t="s">
        <v>48</v>
      </c>
      <c r="J80" s="130" t="s">
        <v>48</v>
      </c>
      <c r="K80" s="130" t="s">
        <v>49</v>
      </c>
      <c r="L80" s="130" t="s">
        <v>50</v>
      </c>
      <c r="M80" s="128">
        <f t="shared" si="8"/>
        <v>0</v>
      </c>
      <c r="N80" s="202">
        <v>0</v>
      </c>
    </row>
    <row r="81" spans="1:14">
      <c r="A81" s="126">
        <f t="shared" si="9"/>
        <v>42957</v>
      </c>
      <c r="B81" s="127">
        <v>605.95000000000005</v>
      </c>
      <c r="C81" s="216">
        <v>529.59</v>
      </c>
      <c r="D81" s="128">
        <f t="shared" si="6"/>
        <v>516.59</v>
      </c>
      <c r="E81" s="128">
        <v>19</v>
      </c>
      <c r="F81" s="129">
        <f t="shared" si="7"/>
        <v>98.819726069324361</v>
      </c>
      <c r="G81" s="130">
        <v>0</v>
      </c>
      <c r="H81" s="130" t="s">
        <v>48</v>
      </c>
      <c r="I81" s="130" t="s">
        <v>48</v>
      </c>
      <c r="J81" s="130" t="s">
        <v>48</v>
      </c>
      <c r="K81" s="130" t="s">
        <v>49</v>
      </c>
      <c r="L81" s="130" t="s">
        <v>50</v>
      </c>
      <c r="M81" s="128">
        <f t="shared" si="8"/>
        <v>0</v>
      </c>
      <c r="N81" s="202">
        <f t="shared" si="10"/>
        <v>-0.82</v>
      </c>
    </row>
    <row r="82" spans="1:14">
      <c r="A82" s="126">
        <f t="shared" si="9"/>
        <v>42958</v>
      </c>
      <c r="B82" s="127">
        <v>605.96</v>
      </c>
      <c r="C82" s="216">
        <v>530</v>
      </c>
      <c r="D82" s="128">
        <f t="shared" si="6"/>
        <v>517</v>
      </c>
      <c r="E82" s="128">
        <v>14</v>
      </c>
      <c r="F82" s="129">
        <f t="shared" si="7"/>
        <v>98.898155941541049</v>
      </c>
      <c r="G82" s="130">
        <v>0</v>
      </c>
      <c r="H82" s="130" t="s">
        <v>48</v>
      </c>
      <c r="I82" s="130" t="s">
        <v>48</v>
      </c>
      <c r="J82" s="130" t="s">
        <v>48</v>
      </c>
      <c r="K82" s="130" t="s">
        <v>49</v>
      </c>
      <c r="L82" s="130" t="s">
        <v>50</v>
      </c>
      <c r="M82" s="128">
        <f t="shared" si="8"/>
        <v>0</v>
      </c>
      <c r="N82" s="202">
        <f t="shared" si="10"/>
        <v>0.41</v>
      </c>
    </row>
    <row r="83" spans="1:14">
      <c r="A83" s="126">
        <f t="shared" si="9"/>
        <v>42959</v>
      </c>
      <c r="B83" s="127">
        <v>605.97</v>
      </c>
      <c r="C83" s="216">
        <v>530.41</v>
      </c>
      <c r="D83" s="128">
        <f t="shared" si="6"/>
        <v>517.41</v>
      </c>
      <c r="E83" s="128">
        <v>21</v>
      </c>
      <c r="F83" s="129">
        <f t="shared" si="7"/>
        <v>98.976585813757751</v>
      </c>
      <c r="G83" s="130">
        <v>0</v>
      </c>
      <c r="H83" s="130" t="s">
        <v>48</v>
      </c>
      <c r="I83" s="130" t="s">
        <v>48</v>
      </c>
      <c r="J83" s="130" t="s">
        <v>48</v>
      </c>
      <c r="K83" s="130" t="s">
        <v>49</v>
      </c>
      <c r="L83" s="130" t="s">
        <v>50</v>
      </c>
      <c r="M83" s="128">
        <f t="shared" si="8"/>
        <v>0</v>
      </c>
      <c r="N83" s="202">
        <f t="shared" si="10"/>
        <v>0.41</v>
      </c>
    </row>
    <row r="84" spans="1:14">
      <c r="A84" s="126">
        <f t="shared" si="9"/>
        <v>42960</v>
      </c>
      <c r="B84" s="127">
        <v>606</v>
      </c>
      <c r="C84" s="216">
        <v>531.64</v>
      </c>
      <c r="D84" s="128">
        <f t="shared" si="6"/>
        <v>518.64</v>
      </c>
      <c r="E84" s="128">
        <v>15</v>
      </c>
      <c r="F84" s="129">
        <f t="shared" si="7"/>
        <v>99.211875430407844</v>
      </c>
      <c r="G84" s="130">
        <v>0</v>
      </c>
      <c r="H84" s="130" t="s">
        <v>48</v>
      </c>
      <c r="I84" s="130" t="s">
        <v>48</v>
      </c>
      <c r="J84" s="130" t="s">
        <v>48</v>
      </c>
      <c r="K84" s="130" t="s">
        <v>49</v>
      </c>
      <c r="L84" s="130" t="s">
        <v>50</v>
      </c>
      <c r="M84" s="128">
        <f t="shared" si="8"/>
        <v>0</v>
      </c>
      <c r="N84" s="202">
        <f t="shared" si="10"/>
        <v>1.23</v>
      </c>
    </row>
    <row r="85" spans="1:14">
      <c r="A85" s="126">
        <f t="shared" si="9"/>
        <v>42961</v>
      </c>
      <c r="B85" s="127">
        <v>605.91999999999996</v>
      </c>
      <c r="C85" s="216">
        <v>528.37</v>
      </c>
      <c r="D85" s="128">
        <f t="shared" si="6"/>
        <v>515.37</v>
      </c>
      <c r="E85" s="128">
        <v>15</v>
      </c>
      <c r="F85" s="129">
        <f t="shared" si="7"/>
        <v>98.586349376386877</v>
      </c>
      <c r="G85" s="130">
        <v>4323</v>
      </c>
      <c r="H85" s="130" t="s">
        <v>48</v>
      </c>
      <c r="I85" s="130" t="s">
        <v>48</v>
      </c>
      <c r="J85" s="130" t="s">
        <v>48</v>
      </c>
      <c r="K85" s="130" t="s">
        <v>49</v>
      </c>
      <c r="L85" s="130" t="s">
        <v>50</v>
      </c>
      <c r="M85" s="128">
        <f t="shared" si="8"/>
        <v>4323</v>
      </c>
      <c r="N85" s="202">
        <f t="shared" si="10"/>
        <v>7.31</v>
      </c>
    </row>
    <row r="86" spans="1:14">
      <c r="A86" s="126">
        <f t="shared" si="9"/>
        <v>42962</v>
      </c>
      <c r="B86" s="127">
        <v>605.92999999999995</v>
      </c>
      <c r="C86" s="216">
        <v>528.77</v>
      </c>
      <c r="D86" s="128">
        <f t="shared" si="6"/>
        <v>515.77</v>
      </c>
      <c r="E86" s="128">
        <v>9</v>
      </c>
      <c r="F86" s="129">
        <f t="shared" si="7"/>
        <v>98.662866324890956</v>
      </c>
      <c r="G86" s="130">
        <v>0</v>
      </c>
      <c r="H86" s="130" t="s">
        <v>48</v>
      </c>
      <c r="I86" s="130" t="s">
        <v>48</v>
      </c>
      <c r="J86" s="130" t="s">
        <v>48</v>
      </c>
      <c r="K86" s="130" t="s">
        <v>49</v>
      </c>
      <c r="L86" s="130" t="s">
        <v>50</v>
      </c>
      <c r="M86" s="128">
        <f t="shared" si="8"/>
        <v>0</v>
      </c>
      <c r="N86" s="202">
        <v>0</v>
      </c>
    </row>
    <row r="87" spans="1:14">
      <c r="A87" s="126">
        <f t="shared" si="9"/>
        <v>42963</v>
      </c>
      <c r="B87" s="128">
        <v>605.95000000000005</v>
      </c>
      <c r="C87" s="216">
        <v>529.59</v>
      </c>
      <c r="D87" s="128">
        <f t="shared" si="6"/>
        <v>516.59</v>
      </c>
      <c r="E87" s="128">
        <v>11</v>
      </c>
      <c r="F87" s="129">
        <f t="shared" si="7"/>
        <v>98.819726069324361</v>
      </c>
      <c r="G87" s="130">
        <v>0</v>
      </c>
      <c r="H87" s="130" t="s">
        <v>48</v>
      </c>
      <c r="I87" s="130" t="s">
        <v>48</v>
      </c>
      <c r="J87" s="130" t="s">
        <v>48</v>
      </c>
      <c r="K87" s="130" t="s">
        <v>49</v>
      </c>
      <c r="L87" s="130" t="s">
        <v>50</v>
      </c>
      <c r="M87" s="128">
        <f t="shared" si="8"/>
        <v>0</v>
      </c>
      <c r="N87" s="202">
        <f t="shared" si="10"/>
        <v>0.82</v>
      </c>
    </row>
    <row r="88" spans="1:14">
      <c r="A88" s="126">
        <f t="shared" si="9"/>
        <v>42964</v>
      </c>
      <c r="B88" s="128">
        <v>605.97</v>
      </c>
      <c r="C88" s="216">
        <v>530.41</v>
      </c>
      <c r="D88" s="128">
        <f t="shared" si="6"/>
        <v>517.41</v>
      </c>
      <c r="E88" s="128">
        <v>7</v>
      </c>
      <c r="F88" s="129">
        <f t="shared" si="7"/>
        <v>98.976585813757751</v>
      </c>
      <c r="G88" s="130">
        <v>0</v>
      </c>
      <c r="H88" s="130" t="s">
        <v>48</v>
      </c>
      <c r="I88" s="130" t="s">
        <v>48</v>
      </c>
      <c r="J88" s="130" t="s">
        <v>48</v>
      </c>
      <c r="K88" s="130" t="s">
        <v>49</v>
      </c>
      <c r="L88" s="130" t="s">
        <v>50</v>
      </c>
      <c r="M88" s="128">
        <f t="shared" si="8"/>
        <v>0</v>
      </c>
      <c r="N88" s="202">
        <f t="shared" si="10"/>
        <v>0.82</v>
      </c>
    </row>
    <row r="89" spans="1:14">
      <c r="A89" s="126">
        <f t="shared" si="9"/>
        <v>42965</v>
      </c>
      <c r="B89" s="128">
        <v>606.04999999999995</v>
      </c>
      <c r="C89" s="216">
        <v>533.70000000000005</v>
      </c>
      <c r="D89" s="128">
        <f t="shared" si="6"/>
        <v>520.70000000000005</v>
      </c>
      <c r="E89" s="128">
        <v>0</v>
      </c>
      <c r="F89" s="129">
        <f t="shared" si="7"/>
        <v>99.605937715203936</v>
      </c>
      <c r="G89" s="130">
        <v>0</v>
      </c>
      <c r="H89" s="130" t="s">
        <v>48</v>
      </c>
      <c r="I89" s="130" t="s">
        <v>48</v>
      </c>
      <c r="J89" s="130" t="s">
        <v>48</v>
      </c>
      <c r="K89" s="130" t="s">
        <v>49</v>
      </c>
      <c r="L89" s="130" t="s">
        <v>50</v>
      </c>
      <c r="M89" s="128">
        <f t="shared" si="8"/>
        <v>0</v>
      </c>
      <c r="N89" s="202">
        <f t="shared" si="10"/>
        <v>3.29</v>
      </c>
    </row>
    <row r="90" spans="1:14">
      <c r="A90" s="126">
        <f t="shared" si="9"/>
        <v>42966</v>
      </c>
      <c r="B90" s="128">
        <v>606.1</v>
      </c>
      <c r="C90" s="216">
        <v>535.76</v>
      </c>
      <c r="D90" s="128">
        <f t="shared" si="6"/>
        <v>522.76</v>
      </c>
      <c r="E90" s="128">
        <v>20</v>
      </c>
      <c r="F90" s="129">
        <f t="shared" si="7"/>
        <v>100</v>
      </c>
      <c r="G90" s="130">
        <v>0</v>
      </c>
      <c r="H90" s="130" t="s">
        <v>48</v>
      </c>
      <c r="I90" s="130" t="s">
        <v>48</v>
      </c>
      <c r="J90" s="130" t="s">
        <v>48</v>
      </c>
      <c r="K90" s="130" t="s">
        <v>49</v>
      </c>
      <c r="L90" s="130" t="s">
        <v>50</v>
      </c>
      <c r="M90" s="128">
        <f t="shared" si="8"/>
        <v>0</v>
      </c>
      <c r="N90" s="202">
        <v>0</v>
      </c>
    </row>
    <row r="91" spans="1:14">
      <c r="A91" s="126">
        <f t="shared" si="9"/>
        <v>42967</v>
      </c>
      <c r="B91" s="128">
        <v>606.1</v>
      </c>
      <c r="C91" s="216">
        <v>535.76</v>
      </c>
      <c r="D91" s="128">
        <f t="shared" si="6"/>
        <v>522.76</v>
      </c>
      <c r="E91" s="128">
        <v>22</v>
      </c>
      <c r="F91" s="129">
        <f t="shared" si="7"/>
        <v>100</v>
      </c>
      <c r="G91" s="130">
        <v>2500</v>
      </c>
      <c r="H91" s="130" t="s">
        <v>48</v>
      </c>
      <c r="I91" s="130" t="s">
        <v>48</v>
      </c>
      <c r="J91" s="130" t="s">
        <v>48</v>
      </c>
      <c r="K91" s="130" t="s">
        <v>49</v>
      </c>
      <c r="L91" s="130" t="s">
        <v>50</v>
      </c>
      <c r="M91" s="128">
        <f t="shared" si="8"/>
        <v>2500</v>
      </c>
      <c r="N91" s="202">
        <v>0</v>
      </c>
    </row>
    <row r="92" spans="1:14">
      <c r="A92" s="126">
        <f t="shared" si="9"/>
        <v>42968</v>
      </c>
      <c r="B92" s="128">
        <v>606.1</v>
      </c>
      <c r="C92" s="216">
        <v>535.76</v>
      </c>
      <c r="D92" s="128">
        <f t="shared" si="6"/>
        <v>522.76</v>
      </c>
      <c r="E92" s="128">
        <v>51</v>
      </c>
      <c r="F92" s="129">
        <f t="shared" si="7"/>
        <v>100</v>
      </c>
      <c r="G92" s="130">
        <v>1758</v>
      </c>
      <c r="H92" s="130" t="s">
        <v>48</v>
      </c>
      <c r="I92" s="130" t="s">
        <v>48</v>
      </c>
      <c r="J92" s="130" t="s">
        <v>48</v>
      </c>
      <c r="K92" s="130" t="s">
        <v>49</v>
      </c>
      <c r="L92" s="130" t="s">
        <v>50</v>
      </c>
      <c r="M92" s="128">
        <f t="shared" si="8"/>
        <v>1758</v>
      </c>
      <c r="N92" s="202">
        <v>0</v>
      </c>
    </row>
    <row r="93" spans="1:14">
      <c r="A93" s="126">
        <f t="shared" si="9"/>
        <v>42969</v>
      </c>
      <c r="B93" s="128">
        <v>606.1</v>
      </c>
      <c r="C93" s="216">
        <v>535.76</v>
      </c>
      <c r="D93" s="128">
        <f t="shared" si="6"/>
        <v>522.76</v>
      </c>
      <c r="E93" s="128">
        <v>9</v>
      </c>
      <c r="F93" s="129">
        <f t="shared" si="7"/>
        <v>100</v>
      </c>
      <c r="G93" s="130">
        <v>1758</v>
      </c>
      <c r="H93" s="130" t="s">
        <v>48</v>
      </c>
      <c r="I93" s="130" t="s">
        <v>48</v>
      </c>
      <c r="J93" s="130" t="s">
        <v>48</v>
      </c>
      <c r="K93" s="130" t="s">
        <v>49</v>
      </c>
      <c r="L93" s="130" t="s">
        <v>50</v>
      </c>
      <c r="M93" s="128">
        <f t="shared" si="8"/>
        <v>1758</v>
      </c>
      <c r="N93" s="202">
        <f t="shared" si="10"/>
        <v>4.3</v>
      </c>
    </row>
    <row r="94" spans="1:14">
      <c r="A94" s="126">
        <f t="shared" si="9"/>
        <v>42970</v>
      </c>
      <c r="B94" s="128">
        <v>606.1</v>
      </c>
      <c r="C94" s="216">
        <v>535.76</v>
      </c>
      <c r="D94" s="128">
        <f t="shared" si="6"/>
        <v>522.76</v>
      </c>
      <c r="E94" s="128">
        <v>2</v>
      </c>
      <c r="F94" s="129">
        <f t="shared" si="7"/>
        <v>100</v>
      </c>
      <c r="G94" s="130">
        <v>0</v>
      </c>
      <c r="H94" s="130" t="s">
        <v>48</v>
      </c>
      <c r="I94" s="130" t="s">
        <v>48</v>
      </c>
      <c r="J94" s="130" t="s">
        <v>48</v>
      </c>
      <c r="K94" s="130" t="s">
        <v>49</v>
      </c>
      <c r="L94" s="130" t="s">
        <v>50</v>
      </c>
      <c r="M94" s="128">
        <f t="shared" si="8"/>
        <v>0</v>
      </c>
      <c r="N94" s="202">
        <f t="shared" si="10"/>
        <v>0</v>
      </c>
    </row>
    <row r="95" spans="1:14">
      <c r="A95" s="126">
        <f t="shared" si="9"/>
        <v>42971</v>
      </c>
      <c r="B95" s="128">
        <v>606.1</v>
      </c>
      <c r="C95" s="216">
        <v>535.76</v>
      </c>
      <c r="D95" s="128">
        <f t="shared" si="6"/>
        <v>522.76</v>
      </c>
      <c r="E95" s="128">
        <v>1</v>
      </c>
      <c r="F95" s="129">
        <f t="shared" si="7"/>
        <v>100</v>
      </c>
      <c r="G95" s="130">
        <v>0</v>
      </c>
      <c r="H95" s="130" t="s">
        <v>48</v>
      </c>
      <c r="I95" s="130" t="s">
        <v>48</v>
      </c>
      <c r="J95" s="130" t="s">
        <v>48</v>
      </c>
      <c r="K95" s="130" t="s">
        <v>49</v>
      </c>
      <c r="L95" s="130" t="s">
        <v>50</v>
      </c>
      <c r="M95" s="128">
        <f t="shared" si="8"/>
        <v>0</v>
      </c>
      <c r="N95" s="202">
        <f t="shared" si="10"/>
        <v>0</v>
      </c>
    </row>
    <row r="96" spans="1:14">
      <c r="A96" s="126">
        <f t="shared" si="9"/>
        <v>42972</v>
      </c>
      <c r="B96" s="128">
        <v>606.1</v>
      </c>
      <c r="C96" s="216">
        <v>535.76</v>
      </c>
      <c r="D96" s="128">
        <f t="shared" si="6"/>
        <v>522.76</v>
      </c>
      <c r="E96" s="128">
        <v>15</v>
      </c>
      <c r="F96" s="129">
        <f t="shared" si="7"/>
        <v>100</v>
      </c>
      <c r="G96" s="130">
        <v>0</v>
      </c>
      <c r="H96" s="130" t="s">
        <v>48</v>
      </c>
      <c r="I96" s="130" t="s">
        <v>48</v>
      </c>
      <c r="J96" s="130" t="s">
        <v>48</v>
      </c>
      <c r="K96" s="130" t="s">
        <v>49</v>
      </c>
      <c r="L96" s="130" t="s">
        <v>50</v>
      </c>
      <c r="M96" s="128">
        <f t="shared" si="8"/>
        <v>0</v>
      </c>
      <c r="N96" s="202">
        <f t="shared" si="10"/>
        <v>0</v>
      </c>
    </row>
    <row r="97" spans="1:14">
      <c r="A97" s="126">
        <f t="shared" si="9"/>
        <v>42973</v>
      </c>
      <c r="B97" s="128">
        <v>606.1</v>
      </c>
      <c r="C97" s="216">
        <v>535.76</v>
      </c>
      <c r="D97" s="128">
        <f t="shared" si="6"/>
        <v>522.76</v>
      </c>
      <c r="E97" s="128">
        <v>84</v>
      </c>
      <c r="F97" s="129">
        <f t="shared" si="7"/>
        <v>100</v>
      </c>
      <c r="G97" s="130">
        <v>10259</v>
      </c>
      <c r="H97" s="130" t="s">
        <v>48</v>
      </c>
      <c r="I97" s="130" t="s">
        <v>48</v>
      </c>
      <c r="J97" s="130" t="s">
        <v>48</v>
      </c>
      <c r="K97" s="130" t="s">
        <v>49</v>
      </c>
      <c r="L97" s="130" t="s">
        <v>50</v>
      </c>
      <c r="M97" s="128">
        <f t="shared" si="8"/>
        <v>10259</v>
      </c>
      <c r="N97" s="202">
        <v>0</v>
      </c>
    </row>
    <row r="98" spans="1:14">
      <c r="A98" s="126">
        <f t="shared" si="9"/>
        <v>42974</v>
      </c>
      <c r="B98" s="128">
        <v>606.1</v>
      </c>
      <c r="C98" s="216">
        <v>535.76</v>
      </c>
      <c r="D98" s="128">
        <f t="shared" si="6"/>
        <v>522.76</v>
      </c>
      <c r="E98" s="128">
        <v>38</v>
      </c>
      <c r="F98" s="129">
        <f t="shared" si="7"/>
        <v>100</v>
      </c>
      <c r="G98" s="130">
        <v>1466</v>
      </c>
      <c r="H98" s="130" t="s">
        <v>48</v>
      </c>
      <c r="I98" s="130" t="s">
        <v>48</v>
      </c>
      <c r="J98" s="130" t="s">
        <v>48</v>
      </c>
      <c r="K98" s="130" t="s">
        <v>49</v>
      </c>
      <c r="L98" s="130" t="s">
        <v>50</v>
      </c>
      <c r="M98" s="128">
        <f t="shared" si="8"/>
        <v>1466</v>
      </c>
      <c r="N98" s="202">
        <f t="shared" si="10"/>
        <v>3.59</v>
      </c>
    </row>
    <row r="99" spans="1:14">
      <c r="A99" s="126">
        <f t="shared" si="9"/>
        <v>42975</v>
      </c>
      <c r="B99" s="128">
        <v>606.1</v>
      </c>
      <c r="C99" s="216">
        <v>535.76</v>
      </c>
      <c r="D99" s="128">
        <f t="shared" si="6"/>
        <v>522.76</v>
      </c>
      <c r="E99" s="128">
        <v>26</v>
      </c>
      <c r="F99" s="129">
        <f t="shared" si="7"/>
        <v>100</v>
      </c>
      <c r="G99" s="130">
        <v>6000</v>
      </c>
      <c r="H99" s="130" t="s">
        <v>48</v>
      </c>
      <c r="I99" s="130" t="s">
        <v>48</v>
      </c>
      <c r="J99" s="130" t="s">
        <v>48</v>
      </c>
      <c r="K99" s="130" t="s">
        <v>49</v>
      </c>
      <c r="L99" s="130" t="s">
        <v>50</v>
      </c>
      <c r="M99" s="128">
        <f t="shared" si="8"/>
        <v>6000</v>
      </c>
      <c r="N99" s="202">
        <f t="shared" si="10"/>
        <v>14.68</v>
      </c>
    </row>
    <row r="100" spans="1:14">
      <c r="A100" s="126">
        <f t="shared" si="9"/>
        <v>42976</v>
      </c>
      <c r="B100" s="128">
        <v>606.1</v>
      </c>
      <c r="C100" s="216">
        <v>535.76</v>
      </c>
      <c r="D100" s="128">
        <f t="shared" si="6"/>
        <v>522.76</v>
      </c>
      <c r="E100" s="128">
        <v>64</v>
      </c>
      <c r="F100" s="129">
        <f t="shared" si="7"/>
        <v>100</v>
      </c>
      <c r="G100" s="130">
        <v>10000</v>
      </c>
      <c r="H100" s="130" t="s">
        <v>48</v>
      </c>
      <c r="I100" s="130" t="s">
        <v>48</v>
      </c>
      <c r="J100" s="130" t="s">
        <v>48</v>
      </c>
      <c r="K100" s="130" t="s">
        <v>49</v>
      </c>
      <c r="L100" s="130" t="s">
        <v>50</v>
      </c>
      <c r="M100" s="128">
        <f t="shared" si="8"/>
        <v>10000</v>
      </c>
      <c r="N100" s="202">
        <f t="shared" si="10"/>
        <v>24.47</v>
      </c>
    </row>
    <row r="101" spans="1:14">
      <c r="A101" s="126">
        <f t="shared" si="9"/>
        <v>42977</v>
      </c>
      <c r="B101" s="128">
        <v>606.1</v>
      </c>
      <c r="C101" s="216">
        <v>535.76</v>
      </c>
      <c r="D101" s="128">
        <f t="shared" si="6"/>
        <v>522.76</v>
      </c>
      <c r="E101" s="128">
        <v>106</v>
      </c>
      <c r="F101" s="129">
        <f t="shared" si="7"/>
        <v>100</v>
      </c>
      <c r="G101" s="130">
        <v>6000</v>
      </c>
      <c r="H101" s="130" t="s">
        <v>48</v>
      </c>
      <c r="I101" s="130" t="s">
        <v>48</v>
      </c>
      <c r="J101" s="130" t="s">
        <v>48</v>
      </c>
      <c r="K101" s="130" t="s">
        <v>49</v>
      </c>
      <c r="L101" s="130" t="s">
        <v>50</v>
      </c>
      <c r="M101" s="128">
        <f t="shared" si="8"/>
        <v>6000</v>
      </c>
      <c r="N101" s="202">
        <f t="shared" si="10"/>
        <v>14.68</v>
      </c>
    </row>
    <row r="102" spans="1:14">
      <c r="A102" s="126">
        <f t="shared" si="9"/>
        <v>42978</v>
      </c>
      <c r="B102" s="128">
        <v>606.1</v>
      </c>
      <c r="C102" s="216">
        <v>535.76</v>
      </c>
      <c r="D102" s="128">
        <f t="shared" si="6"/>
        <v>522.76</v>
      </c>
      <c r="E102" s="128">
        <v>17</v>
      </c>
      <c r="F102" s="129">
        <f t="shared" si="7"/>
        <v>100</v>
      </c>
      <c r="G102" s="130">
        <v>6155</v>
      </c>
      <c r="H102" s="130" t="s">
        <v>48</v>
      </c>
      <c r="I102" s="130" t="s">
        <v>48</v>
      </c>
      <c r="J102" s="130" t="s">
        <v>48</v>
      </c>
      <c r="K102" s="130" t="s">
        <v>49</v>
      </c>
      <c r="L102" s="130" t="s">
        <v>50</v>
      </c>
      <c r="M102" s="128">
        <f t="shared" si="8"/>
        <v>6155</v>
      </c>
      <c r="N102" s="202">
        <f t="shared" si="10"/>
        <v>15.06</v>
      </c>
    </row>
    <row r="103" spans="1:14">
      <c r="A103" s="126">
        <f t="shared" si="9"/>
        <v>42979</v>
      </c>
      <c r="B103" s="128">
        <v>606.1</v>
      </c>
      <c r="C103" s="216">
        <v>535.76</v>
      </c>
      <c r="D103" s="128">
        <f t="shared" si="6"/>
        <v>522.76</v>
      </c>
      <c r="E103" s="128">
        <v>0</v>
      </c>
      <c r="F103" s="129">
        <f t="shared" si="7"/>
        <v>100</v>
      </c>
      <c r="G103" s="130">
        <v>0</v>
      </c>
      <c r="H103" s="130" t="s">
        <v>48</v>
      </c>
      <c r="I103" s="130" t="s">
        <v>48</v>
      </c>
      <c r="J103" s="130" t="s">
        <v>48</v>
      </c>
      <c r="K103" s="130" t="s">
        <v>49</v>
      </c>
      <c r="L103" s="130" t="s">
        <v>50</v>
      </c>
      <c r="M103" s="128">
        <f t="shared" si="8"/>
        <v>0</v>
      </c>
      <c r="N103" s="202">
        <f t="shared" si="10"/>
        <v>0</v>
      </c>
    </row>
    <row r="104" spans="1:14">
      <c r="A104" s="126">
        <f t="shared" si="9"/>
        <v>42980</v>
      </c>
      <c r="B104" s="128">
        <v>606.1</v>
      </c>
      <c r="C104" s="216">
        <v>535.76</v>
      </c>
      <c r="D104" s="128">
        <f t="shared" si="6"/>
        <v>522.76</v>
      </c>
      <c r="E104" s="128">
        <v>9</v>
      </c>
      <c r="F104" s="129">
        <f t="shared" si="7"/>
        <v>100</v>
      </c>
      <c r="G104" s="130">
        <v>0</v>
      </c>
      <c r="H104" s="130" t="s">
        <v>48</v>
      </c>
      <c r="I104" s="130" t="s">
        <v>48</v>
      </c>
      <c r="J104" s="130" t="s">
        <v>48</v>
      </c>
      <c r="K104" s="130" t="s">
        <v>49</v>
      </c>
      <c r="L104" s="130" t="s">
        <v>50</v>
      </c>
      <c r="M104" s="128">
        <f t="shared" si="8"/>
        <v>0</v>
      </c>
      <c r="N104" s="202">
        <f t="shared" si="10"/>
        <v>0</v>
      </c>
    </row>
    <row r="105" spans="1:14">
      <c r="A105" s="126">
        <f t="shared" si="9"/>
        <v>42981</v>
      </c>
      <c r="B105" s="128">
        <v>606.1</v>
      </c>
      <c r="C105" s="216">
        <v>535.76</v>
      </c>
      <c r="D105" s="128">
        <f t="shared" si="6"/>
        <v>522.76</v>
      </c>
      <c r="E105" s="128">
        <v>0</v>
      </c>
      <c r="F105" s="129">
        <f t="shared" si="7"/>
        <v>100</v>
      </c>
      <c r="G105" s="130">
        <v>0</v>
      </c>
      <c r="H105" s="130" t="s">
        <v>48</v>
      </c>
      <c r="I105" s="130" t="s">
        <v>48</v>
      </c>
      <c r="J105" s="130" t="s">
        <v>48</v>
      </c>
      <c r="K105" s="130" t="s">
        <v>49</v>
      </c>
      <c r="L105" s="130" t="s">
        <v>50</v>
      </c>
      <c r="M105" s="128">
        <f t="shared" si="8"/>
        <v>0</v>
      </c>
      <c r="N105" s="202">
        <f t="shared" si="10"/>
        <v>0</v>
      </c>
    </row>
    <row r="106" spans="1:14">
      <c r="A106" s="126">
        <f t="shared" si="9"/>
        <v>42982</v>
      </c>
      <c r="B106" s="128">
        <v>606.1</v>
      </c>
      <c r="C106" s="216">
        <v>535.76</v>
      </c>
      <c r="D106" s="128">
        <f t="shared" si="6"/>
        <v>522.76</v>
      </c>
      <c r="E106" s="128">
        <v>0</v>
      </c>
      <c r="F106" s="129">
        <f t="shared" si="7"/>
        <v>100</v>
      </c>
      <c r="G106" s="130">
        <v>0</v>
      </c>
      <c r="H106" s="130" t="s">
        <v>48</v>
      </c>
      <c r="I106" s="130" t="s">
        <v>48</v>
      </c>
      <c r="J106" s="130" t="s">
        <v>48</v>
      </c>
      <c r="K106" s="130" t="s">
        <v>49</v>
      </c>
      <c r="L106" s="130" t="s">
        <v>50</v>
      </c>
      <c r="M106" s="128">
        <f t="shared" si="8"/>
        <v>0</v>
      </c>
      <c r="N106" s="202">
        <f t="shared" si="10"/>
        <v>0</v>
      </c>
    </row>
    <row r="107" spans="1:14">
      <c r="A107" s="126">
        <f t="shared" si="9"/>
        <v>42983</v>
      </c>
      <c r="B107" s="128">
        <v>606.1</v>
      </c>
      <c r="C107" s="216">
        <v>535.76</v>
      </c>
      <c r="D107" s="128">
        <f t="shared" si="6"/>
        <v>522.76</v>
      </c>
      <c r="E107" s="128">
        <v>0</v>
      </c>
      <c r="F107" s="129">
        <f t="shared" si="7"/>
        <v>100</v>
      </c>
      <c r="G107" s="130">
        <v>0</v>
      </c>
      <c r="H107" s="130" t="s">
        <v>48</v>
      </c>
      <c r="I107" s="130" t="s">
        <v>48</v>
      </c>
      <c r="J107" s="130" t="s">
        <v>48</v>
      </c>
      <c r="K107" s="130" t="s">
        <v>49</v>
      </c>
      <c r="L107" s="130" t="s">
        <v>50</v>
      </c>
      <c r="M107" s="128">
        <f t="shared" si="8"/>
        <v>0</v>
      </c>
      <c r="N107" s="202">
        <f t="shared" si="10"/>
        <v>0</v>
      </c>
    </row>
    <row r="108" spans="1:14">
      <c r="A108" s="126">
        <f t="shared" si="9"/>
        <v>42984</v>
      </c>
      <c r="B108" s="128">
        <v>606.1</v>
      </c>
      <c r="C108" s="216">
        <v>535.76</v>
      </c>
      <c r="D108" s="128">
        <f t="shared" si="6"/>
        <v>522.76</v>
      </c>
      <c r="E108" s="128">
        <v>0</v>
      </c>
      <c r="F108" s="129">
        <f t="shared" si="7"/>
        <v>100</v>
      </c>
      <c r="G108" s="130">
        <v>0</v>
      </c>
      <c r="H108" s="130" t="s">
        <v>48</v>
      </c>
      <c r="I108" s="130" t="s">
        <v>48</v>
      </c>
      <c r="J108" s="130" t="s">
        <v>48</v>
      </c>
      <c r="K108" s="130" t="s">
        <v>49</v>
      </c>
      <c r="L108" s="130" t="s">
        <v>50</v>
      </c>
      <c r="M108" s="128">
        <f t="shared" si="8"/>
        <v>0</v>
      </c>
      <c r="N108" s="202">
        <v>0</v>
      </c>
    </row>
    <row r="109" spans="1:14">
      <c r="A109" s="126">
        <f t="shared" si="9"/>
        <v>42985</v>
      </c>
      <c r="B109" s="128">
        <v>606.1</v>
      </c>
      <c r="C109" s="216">
        <v>535.76</v>
      </c>
      <c r="D109" s="128">
        <f t="shared" si="6"/>
        <v>522.76</v>
      </c>
      <c r="E109" s="128">
        <v>0</v>
      </c>
      <c r="F109" s="129">
        <f t="shared" si="7"/>
        <v>100</v>
      </c>
      <c r="G109" s="130">
        <v>0</v>
      </c>
      <c r="H109" s="130" t="s">
        <v>48</v>
      </c>
      <c r="I109" s="130" t="s">
        <v>48</v>
      </c>
      <c r="J109" s="130" t="s">
        <v>48</v>
      </c>
      <c r="K109" s="130" t="s">
        <v>49</v>
      </c>
      <c r="L109" s="130" t="s">
        <v>50</v>
      </c>
      <c r="M109" s="128">
        <f t="shared" si="8"/>
        <v>0</v>
      </c>
      <c r="N109" s="202">
        <v>0</v>
      </c>
    </row>
    <row r="110" spans="1:14">
      <c r="A110" s="126">
        <f t="shared" si="9"/>
        <v>42986</v>
      </c>
      <c r="B110" s="128">
        <v>606.1</v>
      </c>
      <c r="C110" s="216">
        <v>535.76</v>
      </c>
      <c r="D110" s="128">
        <f t="shared" si="6"/>
        <v>522.76</v>
      </c>
      <c r="E110" s="128">
        <v>26</v>
      </c>
      <c r="F110" s="129">
        <f t="shared" si="7"/>
        <v>100</v>
      </c>
      <c r="G110" s="130">
        <v>0</v>
      </c>
      <c r="H110" s="130" t="s">
        <v>48</v>
      </c>
      <c r="I110" s="130" t="s">
        <v>48</v>
      </c>
      <c r="J110" s="130" t="s">
        <v>48</v>
      </c>
      <c r="K110" s="130" t="s">
        <v>49</v>
      </c>
      <c r="L110" s="130" t="s">
        <v>50</v>
      </c>
      <c r="M110" s="128">
        <f t="shared" si="8"/>
        <v>0</v>
      </c>
      <c r="N110" s="202">
        <v>0</v>
      </c>
    </row>
    <row r="111" spans="1:14">
      <c r="A111" s="126">
        <f t="shared" si="9"/>
        <v>42987</v>
      </c>
      <c r="B111" s="128">
        <v>606.1</v>
      </c>
      <c r="C111" s="216">
        <v>535.76</v>
      </c>
      <c r="D111" s="128">
        <f t="shared" si="6"/>
        <v>522.76</v>
      </c>
      <c r="E111" s="128">
        <v>35</v>
      </c>
      <c r="F111" s="129">
        <f t="shared" si="7"/>
        <v>100</v>
      </c>
      <c r="G111" s="130">
        <v>0</v>
      </c>
      <c r="H111" s="130" t="s">
        <v>48</v>
      </c>
      <c r="I111" s="130" t="s">
        <v>48</v>
      </c>
      <c r="J111" s="130" t="s">
        <v>48</v>
      </c>
      <c r="K111" s="130" t="s">
        <v>49</v>
      </c>
      <c r="L111" s="130" t="s">
        <v>50</v>
      </c>
      <c r="M111" s="128">
        <f t="shared" si="8"/>
        <v>0</v>
      </c>
      <c r="N111" s="202">
        <v>0</v>
      </c>
    </row>
    <row r="112" spans="1:14">
      <c r="A112" s="126">
        <f t="shared" si="9"/>
        <v>42988</v>
      </c>
      <c r="B112" s="128">
        <v>606.1</v>
      </c>
      <c r="C112" s="216">
        <v>535.76</v>
      </c>
      <c r="D112" s="128">
        <f t="shared" si="6"/>
        <v>522.76</v>
      </c>
      <c r="E112" s="128">
        <v>0</v>
      </c>
      <c r="F112" s="129">
        <f t="shared" si="7"/>
        <v>100</v>
      </c>
      <c r="G112" s="130">
        <v>0</v>
      </c>
      <c r="H112" s="130" t="s">
        <v>48</v>
      </c>
      <c r="I112" s="130" t="s">
        <v>48</v>
      </c>
      <c r="J112" s="130" t="s">
        <v>48</v>
      </c>
      <c r="K112" s="130" t="s">
        <v>49</v>
      </c>
      <c r="L112" s="130" t="s">
        <v>50</v>
      </c>
      <c r="M112" s="128">
        <f t="shared" si="8"/>
        <v>0</v>
      </c>
      <c r="N112" s="202">
        <v>0</v>
      </c>
    </row>
    <row r="113" spans="1:14">
      <c r="A113" s="126">
        <f t="shared" si="9"/>
        <v>42989</v>
      </c>
      <c r="B113" s="128">
        <v>606.1</v>
      </c>
      <c r="C113" s="216">
        <v>535.76</v>
      </c>
      <c r="D113" s="128">
        <f t="shared" si="6"/>
        <v>522.76</v>
      </c>
      <c r="E113" s="128">
        <v>16</v>
      </c>
      <c r="F113" s="129">
        <f t="shared" si="7"/>
        <v>100</v>
      </c>
      <c r="G113" s="130">
        <v>0</v>
      </c>
      <c r="H113" s="130" t="s">
        <v>48</v>
      </c>
      <c r="I113" s="130" t="s">
        <v>48</v>
      </c>
      <c r="J113" s="130" t="s">
        <v>48</v>
      </c>
      <c r="K113" s="130" t="s">
        <v>49</v>
      </c>
      <c r="L113" s="130" t="s">
        <v>50</v>
      </c>
      <c r="M113" s="128">
        <f t="shared" si="8"/>
        <v>0</v>
      </c>
      <c r="N113" s="202">
        <v>0</v>
      </c>
    </row>
    <row r="114" spans="1:14">
      <c r="A114" s="126">
        <f t="shared" si="9"/>
        <v>42990</v>
      </c>
      <c r="B114" s="128">
        <v>606.1</v>
      </c>
      <c r="C114" s="216">
        <v>535.76</v>
      </c>
      <c r="D114" s="128">
        <f t="shared" si="6"/>
        <v>522.76</v>
      </c>
      <c r="E114" s="128">
        <v>14</v>
      </c>
      <c r="F114" s="129">
        <f t="shared" si="7"/>
        <v>100</v>
      </c>
      <c r="G114" s="130">
        <v>0</v>
      </c>
      <c r="H114" s="130" t="s">
        <v>48</v>
      </c>
      <c r="I114" s="130" t="s">
        <v>48</v>
      </c>
      <c r="J114" s="130" t="s">
        <v>48</v>
      </c>
      <c r="K114" s="130" t="s">
        <v>49</v>
      </c>
      <c r="L114" s="130" t="s">
        <v>50</v>
      </c>
      <c r="M114" s="128">
        <f t="shared" si="8"/>
        <v>0</v>
      </c>
      <c r="N114" s="202">
        <v>0</v>
      </c>
    </row>
    <row r="115" spans="1:14">
      <c r="A115" s="126">
        <f t="shared" si="9"/>
        <v>42991</v>
      </c>
      <c r="B115" s="128">
        <v>606.1</v>
      </c>
      <c r="C115" s="216">
        <v>535.76</v>
      </c>
      <c r="D115" s="128">
        <f t="shared" si="6"/>
        <v>522.76</v>
      </c>
      <c r="E115" s="128">
        <v>37</v>
      </c>
      <c r="F115" s="129">
        <f t="shared" si="7"/>
        <v>100</v>
      </c>
      <c r="G115" s="130">
        <v>0</v>
      </c>
      <c r="H115" s="130" t="s">
        <v>48</v>
      </c>
      <c r="I115" s="130" t="s">
        <v>48</v>
      </c>
      <c r="J115" s="130" t="s">
        <v>48</v>
      </c>
      <c r="K115" s="130" t="s">
        <v>49</v>
      </c>
      <c r="L115" s="130" t="s">
        <v>50</v>
      </c>
      <c r="M115" s="128">
        <f t="shared" si="8"/>
        <v>0</v>
      </c>
      <c r="N115" s="202">
        <v>0</v>
      </c>
    </row>
    <row r="116" spans="1:14">
      <c r="A116" s="126">
        <f t="shared" si="9"/>
        <v>42992</v>
      </c>
      <c r="B116" s="128">
        <v>606.1</v>
      </c>
      <c r="C116" s="216">
        <v>535.76</v>
      </c>
      <c r="D116" s="128">
        <f t="shared" si="6"/>
        <v>522.76</v>
      </c>
      <c r="E116" s="128">
        <v>0</v>
      </c>
      <c r="F116" s="129">
        <f t="shared" si="7"/>
        <v>100</v>
      </c>
      <c r="G116" s="130">
        <v>0</v>
      </c>
      <c r="H116" s="130" t="s">
        <v>48</v>
      </c>
      <c r="I116" s="130" t="s">
        <v>48</v>
      </c>
      <c r="J116" s="130" t="s">
        <v>48</v>
      </c>
      <c r="K116" s="130" t="s">
        <v>49</v>
      </c>
      <c r="L116" s="130" t="s">
        <v>50</v>
      </c>
      <c r="M116" s="128">
        <f t="shared" si="8"/>
        <v>0</v>
      </c>
      <c r="N116" s="202">
        <v>0</v>
      </c>
    </row>
    <row r="117" spans="1:14">
      <c r="A117" s="126">
        <f t="shared" si="9"/>
        <v>42993</v>
      </c>
      <c r="B117" s="128">
        <v>606.1</v>
      </c>
      <c r="C117" s="216">
        <v>535.76</v>
      </c>
      <c r="D117" s="128">
        <f t="shared" si="6"/>
        <v>522.76</v>
      </c>
      <c r="E117" s="128">
        <v>51</v>
      </c>
      <c r="F117" s="129">
        <f t="shared" si="7"/>
        <v>100</v>
      </c>
      <c r="G117" s="130">
        <v>0</v>
      </c>
      <c r="H117" s="130" t="s">
        <v>48</v>
      </c>
      <c r="I117" s="130" t="s">
        <v>48</v>
      </c>
      <c r="J117" s="130" t="s">
        <v>48</v>
      </c>
      <c r="K117" s="130" t="s">
        <v>49</v>
      </c>
      <c r="L117" s="130" t="s">
        <v>50</v>
      </c>
      <c r="M117" s="128">
        <f t="shared" si="8"/>
        <v>0</v>
      </c>
      <c r="N117" s="202">
        <v>0</v>
      </c>
    </row>
    <row r="118" spans="1:14">
      <c r="A118" s="126">
        <f t="shared" si="9"/>
        <v>42994</v>
      </c>
      <c r="B118" s="128">
        <v>606.1</v>
      </c>
      <c r="C118" s="216">
        <v>535.76</v>
      </c>
      <c r="D118" s="128">
        <f t="shared" si="6"/>
        <v>522.76</v>
      </c>
      <c r="E118" s="128">
        <v>0</v>
      </c>
      <c r="F118" s="129">
        <f t="shared" si="7"/>
        <v>100</v>
      </c>
      <c r="G118" s="130">
        <v>0</v>
      </c>
      <c r="H118" s="130" t="s">
        <v>48</v>
      </c>
      <c r="I118" s="130" t="s">
        <v>48</v>
      </c>
      <c r="J118" s="130" t="s">
        <v>48</v>
      </c>
      <c r="K118" s="130" t="s">
        <v>49</v>
      </c>
      <c r="L118" s="130" t="s">
        <v>50</v>
      </c>
      <c r="M118" s="128">
        <f t="shared" si="8"/>
        <v>0</v>
      </c>
      <c r="N118" s="202">
        <f t="shared" si="10"/>
        <v>0</v>
      </c>
    </row>
    <row r="119" spans="1:14">
      <c r="A119" s="126">
        <f t="shared" si="9"/>
        <v>42995</v>
      </c>
      <c r="B119" s="128">
        <v>606.1</v>
      </c>
      <c r="C119" s="216">
        <v>535.76</v>
      </c>
      <c r="D119" s="128">
        <f t="shared" si="6"/>
        <v>522.76</v>
      </c>
      <c r="E119" s="128">
        <v>0</v>
      </c>
      <c r="F119" s="129">
        <f t="shared" si="7"/>
        <v>100</v>
      </c>
      <c r="G119" s="130">
        <v>0</v>
      </c>
      <c r="H119" s="130" t="s">
        <v>48</v>
      </c>
      <c r="I119" s="130" t="s">
        <v>48</v>
      </c>
      <c r="J119" s="130" t="s">
        <v>48</v>
      </c>
      <c r="K119" s="130" t="s">
        <v>49</v>
      </c>
      <c r="L119" s="130" t="s">
        <v>50</v>
      </c>
      <c r="M119" s="128">
        <f t="shared" si="8"/>
        <v>0</v>
      </c>
      <c r="N119" s="202">
        <f t="shared" si="10"/>
        <v>0</v>
      </c>
    </row>
    <row r="120" spans="1:14">
      <c r="A120" s="126">
        <f t="shared" si="9"/>
        <v>42996</v>
      </c>
      <c r="B120" s="128">
        <v>606.1</v>
      </c>
      <c r="C120" s="216">
        <v>535.76</v>
      </c>
      <c r="D120" s="128">
        <f t="shared" si="6"/>
        <v>522.76</v>
      </c>
      <c r="E120" s="128">
        <v>0</v>
      </c>
      <c r="F120" s="129">
        <f t="shared" si="7"/>
        <v>100</v>
      </c>
      <c r="G120" s="130">
        <v>0</v>
      </c>
      <c r="H120" s="130" t="s">
        <v>48</v>
      </c>
      <c r="I120" s="130" t="s">
        <v>48</v>
      </c>
      <c r="J120" s="130" t="s">
        <v>48</v>
      </c>
      <c r="K120" s="130" t="s">
        <v>49</v>
      </c>
      <c r="L120" s="130" t="s">
        <v>50</v>
      </c>
      <c r="M120" s="128">
        <f t="shared" si="8"/>
        <v>0</v>
      </c>
      <c r="N120" s="202">
        <f t="shared" si="10"/>
        <v>0</v>
      </c>
    </row>
    <row r="121" spans="1:14">
      <c r="A121" s="126">
        <f t="shared" si="9"/>
        <v>42997</v>
      </c>
      <c r="B121" s="128">
        <v>606.1</v>
      </c>
      <c r="C121" s="216">
        <v>535.76</v>
      </c>
      <c r="D121" s="128">
        <f t="shared" si="6"/>
        <v>522.76</v>
      </c>
      <c r="E121" s="128">
        <v>10</v>
      </c>
      <c r="F121" s="129">
        <f t="shared" si="7"/>
        <v>100</v>
      </c>
      <c r="G121" s="130">
        <v>0</v>
      </c>
      <c r="H121" s="130" t="s">
        <v>48</v>
      </c>
      <c r="I121" s="130" t="s">
        <v>48</v>
      </c>
      <c r="J121" s="130" t="s">
        <v>48</v>
      </c>
      <c r="K121" s="130" t="s">
        <v>49</v>
      </c>
      <c r="L121" s="130" t="s">
        <v>50</v>
      </c>
      <c r="M121" s="128">
        <f t="shared" si="8"/>
        <v>0</v>
      </c>
      <c r="N121" s="202">
        <f t="shared" si="10"/>
        <v>0</v>
      </c>
    </row>
    <row r="122" spans="1:14">
      <c r="A122" s="126">
        <f t="shared" si="9"/>
        <v>42998</v>
      </c>
      <c r="B122" s="128">
        <v>606.1</v>
      </c>
      <c r="C122" s="216">
        <v>535.76</v>
      </c>
      <c r="D122" s="128">
        <f t="shared" si="6"/>
        <v>522.76</v>
      </c>
      <c r="E122" s="128">
        <v>83</v>
      </c>
      <c r="F122" s="129">
        <f t="shared" si="7"/>
        <v>100</v>
      </c>
      <c r="G122" s="130">
        <v>7000</v>
      </c>
      <c r="H122" s="130" t="s">
        <v>48</v>
      </c>
      <c r="I122" s="130" t="s">
        <v>48</v>
      </c>
      <c r="J122" s="130" t="s">
        <v>48</v>
      </c>
      <c r="K122" s="130" t="s">
        <v>49</v>
      </c>
      <c r="L122" s="130" t="s">
        <v>50</v>
      </c>
      <c r="M122" s="128">
        <f t="shared" si="8"/>
        <v>7000</v>
      </c>
      <c r="N122" s="202">
        <f t="shared" si="10"/>
        <v>17.13</v>
      </c>
    </row>
    <row r="123" spans="1:14">
      <c r="A123" s="126">
        <f t="shared" si="9"/>
        <v>42999</v>
      </c>
      <c r="B123" s="128">
        <v>606.1</v>
      </c>
      <c r="C123" s="216">
        <v>535.76</v>
      </c>
      <c r="D123" s="128">
        <f t="shared" si="6"/>
        <v>522.76</v>
      </c>
      <c r="E123" s="128">
        <v>30</v>
      </c>
      <c r="F123" s="129">
        <f t="shared" si="7"/>
        <v>100</v>
      </c>
      <c r="G123" s="130">
        <v>2700</v>
      </c>
      <c r="H123" s="130" t="s">
        <v>48</v>
      </c>
      <c r="I123" s="130" t="s">
        <v>48</v>
      </c>
      <c r="J123" s="130" t="s">
        <v>48</v>
      </c>
      <c r="K123" s="130" t="s">
        <v>49</v>
      </c>
      <c r="L123" s="130" t="s">
        <v>50</v>
      </c>
      <c r="M123" s="128">
        <f t="shared" si="8"/>
        <v>2700</v>
      </c>
      <c r="N123" s="202">
        <f t="shared" si="10"/>
        <v>6.61</v>
      </c>
    </row>
    <row r="124" spans="1:14">
      <c r="A124" s="126">
        <f t="shared" si="9"/>
        <v>43000</v>
      </c>
      <c r="B124" s="128">
        <v>606.1</v>
      </c>
      <c r="C124" s="216">
        <v>535.76</v>
      </c>
      <c r="D124" s="128">
        <f t="shared" si="6"/>
        <v>522.76</v>
      </c>
      <c r="E124" s="128">
        <v>29</v>
      </c>
      <c r="F124" s="129">
        <f t="shared" si="7"/>
        <v>100</v>
      </c>
      <c r="G124" s="130">
        <v>4000</v>
      </c>
      <c r="H124" s="130" t="s">
        <v>48</v>
      </c>
      <c r="I124" s="130" t="s">
        <v>48</v>
      </c>
      <c r="J124" s="130" t="s">
        <v>48</v>
      </c>
      <c r="K124" s="130" t="s">
        <v>49</v>
      </c>
      <c r="L124" s="130" t="s">
        <v>50</v>
      </c>
      <c r="M124" s="128">
        <f t="shared" si="8"/>
        <v>4000</v>
      </c>
      <c r="N124" s="202">
        <f t="shared" si="10"/>
        <v>9.7899999999999991</v>
      </c>
    </row>
    <row r="125" spans="1:14">
      <c r="A125" s="126">
        <f t="shared" si="9"/>
        <v>43001</v>
      </c>
      <c r="B125" s="128">
        <v>606.1</v>
      </c>
      <c r="C125" s="216">
        <v>535.76</v>
      </c>
      <c r="D125" s="128">
        <f t="shared" si="6"/>
        <v>522.76</v>
      </c>
      <c r="E125" s="128">
        <v>0</v>
      </c>
      <c r="F125" s="129">
        <f t="shared" si="7"/>
        <v>100</v>
      </c>
      <c r="G125" s="130">
        <v>1758</v>
      </c>
      <c r="H125" s="130" t="s">
        <v>48</v>
      </c>
      <c r="I125" s="130" t="s">
        <v>48</v>
      </c>
      <c r="J125" s="130" t="s">
        <v>48</v>
      </c>
      <c r="K125" s="130" t="s">
        <v>49</v>
      </c>
      <c r="L125" s="130" t="s">
        <v>50</v>
      </c>
      <c r="M125" s="128">
        <f t="shared" si="8"/>
        <v>1758</v>
      </c>
      <c r="N125" s="202">
        <f t="shared" si="10"/>
        <v>4.3</v>
      </c>
    </row>
    <row r="126" spans="1:14">
      <c r="A126" s="126">
        <f t="shared" si="9"/>
        <v>43002</v>
      </c>
      <c r="B126" s="128">
        <v>606.1</v>
      </c>
      <c r="C126" s="216">
        <v>535.76</v>
      </c>
      <c r="D126" s="128">
        <f t="shared" si="6"/>
        <v>522.76</v>
      </c>
      <c r="E126" s="128">
        <v>0</v>
      </c>
      <c r="F126" s="129">
        <f t="shared" si="7"/>
        <v>100</v>
      </c>
      <c r="G126" s="130">
        <v>0</v>
      </c>
      <c r="H126" s="130" t="s">
        <v>48</v>
      </c>
      <c r="I126" s="130" t="s">
        <v>48</v>
      </c>
      <c r="J126" s="130" t="s">
        <v>48</v>
      </c>
      <c r="K126" s="130" t="s">
        <v>49</v>
      </c>
      <c r="L126" s="130" t="s">
        <v>50</v>
      </c>
      <c r="M126" s="128">
        <f t="shared" si="8"/>
        <v>0</v>
      </c>
      <c r="N126" s="202">
        <f t="shared" si="10"/>
        <v>0</v>
      </c>
    </row>
    <row r="127" spans="1:14">
      <c r="A127" s="126">
        <f t="shared" si="9"/>
        <v>43003</v>
      </c>
      <c r="B127" s="128">
        <v>606.1</v>
      </c>
      <c r="C127" s="216">
        <v>535.76</v>
      </c>
      <c r="D127" s="128">
        <f t="shared" si="6"/>
        <v>522.76</v>
      </c>
      <c r="E127" s="128">
        <v>0</v>
      </c>
      <c r="F127" s="129">
        <f t="shared" si="7"/>
        <v>100</v>
      </c>
      <c r="G127" s="130">
        <v>0</v>
      </c>
      <c r="H127" s="130" t="s">
        <v>48</v>
      </c>
      <c r="I127" s="130" t="s">
        <v>48</v>
      </c>
      <c r="J127" s="130" t="s">
        <v>48</v>
      </c>
      <c r="K127" s="130" t="s">
        <v>49</v>
      </c>
      <c r="L127" s="130" t="s">
        <v>50</v>
      </c>
      <c r="M127" s="128">
        <f t="shared" si="8"/>
        <v>0</v>
      </c>
      <c r="N127" s="202">
        <f t="shared" si="10"/>
        <v>0</v>
      </c>
    </row>
    <row r="128" spans="1:14">
      <c r="A128" s="126">
        <f t="shared" si="9"/>
        <v>43004</v>
      </c>
      <c r="B128" s="128">
        <v>606.1</v>
      </c>
      <c r="C128" s="216">
        <v>535.76</v>
      </c>
      <c r="D128" s="128">
        <f t="shared" si="6"/>
        <v>522.76</v>
      </c>
      <c r="E128" s="128">
        <v>0</v>
      </c>
      <c r="F128" s="129">
        <f t="shared" si="7"/>
        <v>100</v>
      </c>
      <c r="G128" s="130">
        <v>0</v>
      </c>
      <c r="H128" s="130" t="s">
        <v>48</v>
      </c>
      <c r="I128" s="130" t="s">
        <v>48</v>
      </c>
      <c r="J128" s="130" t="s">
        <v>48</v>
      </c>
      <c r="K128" s="130" t="s">
        <v>49</v>
      </c>
      <c r="L128" s="130" t="s">
        <v>50</v>
      </c>
      <c r="M128" s="128">
        <f t="shared" si="8"/>
        <v>0</v>
      </c>
      <c r="N128" s="202">
        <f t="shared" si="10"/>
        <v>0</v>
      </c>
    </row>
    <row r="129" spans="1:14">
      <c r="A129" s="126">
        <f t="shared" si="9"/>
        <v>43005</v>
      </c>
      <c r="B129" s="128">
        <v>606.1</v>
      </c>
      <c r="C129" s="216">
        <v>535.76</v>
      </c>
      <c r="D129" s="128">
        <f t="shared" si="6"/>
        <v>522.76</v>
      </c>
      <c r="E129" s="128">
        <v>0</v>
      </c>
      <c r="F129" s="129">
        <f t="shared" si="7"/>
        <v>100</v>
      </c>
      <c r="G129" s="130">
        <v>0</v>
      </c>
      <c r="H129" s="130" t="s">
        <v>48</v>
      </c>
      <c r="I129" s="130" t="s">
        <v>48</v>
      </c>
      <c r="J129" s="130" t="s">
        <v>48</v>
      </c>
      <c r="K129" s="130" t="s">
        <v>49</v>
      </c>
      <c r="L129" s="130" t="s">
        <v>50</v>
      </c>
      <c r="M129" s="128">
        <f t="shared" si="8"/>
        <v>0</v>
      </c>
      <c r="N129" s="202">
        <v>0</v>
      </c>
    </row>
    <row r="130" spans="1:14">
      <c r="A130" s="126">
        <f t="shared" si="9"/>
        <v>43006</v>
      </c>
      <c r="B130" s="128">
        <v>606.1</v>
      </c>
      <c r="C130" s="216">
        <v>535.76</v>
      </c>
      <c r="D130" s="128">
        <f t="shared" si="6"/>
        <v>522.76</v>
      </c>
      <c r="E130" s="128">
        <v>0</v>
      </c>
      <c r="F130" s="129">
        <f t="shared" si="7"/>
        <v>100</v>
      </c>
      <c r="G130" s="130">
        <v>0</v>
      </c>
      <c r="H130" s="130" t="s">
        <v>48</v>
      </c>
      <c r="I130" s="130" t="s">
        <v>48</v>
      </c>
      <c r="J130" s="130" t="s">
        <v>48</v>
      </c>
      <c r="K130" s="130" t="s">
        <v>49</v>
      </c>
      <c r="L130" s="130" t="s">
        <v>50</v>
      </c>
      <c r="M130" s="128">
        <f t="shared" si="8"/>
        <v>0</v>
      </c>
      <c r="N130" s="202">
        <v>0</v>
      </c>
    </row>
    <row r="131" spans="1:14">
      <c r="A131" s="126">
        <f t="shared" si="9"/>
        <v>43007</v>
      </c>
      <c r="B131" s="128">
        <v>606.1</v>
      </c>
      <c r="C131" s="216">
        <v>535.76</v>
      </c>
      <c r="D131" s="128">
        <f t="shared" si="6"/>
        <v>522.76</v>
      </c>
      <c r="E131" s="128">
        <v>22</v>
      </c>
      <c r="F131" s="129">
        <f t="shared" si="7"/>
        <v>100</v>
      </c>
      <c r="G131" s="130">
        <v>0</v>
      </c>
      <c r="H131" s="130" t="s">
        <v>48</v>
      </c>
      <c r="I131" s="130" t="s">
        <v>48</v>
      </c>
      <c r="J131" s="130" t="s">
        <v>48</v>
      </c>
      <c r="K131" s="130" t="s">
        <v>49</v>
      </c>
      <c r="L131" s="130" t="s">
        <v>50</v>
      </c>
      <c r="M131" s="128">
        <f t="shared" si="8"/>
        <v>0</v>
      </c>
      <c r="N131" s="202">
        <v>0</v>
      </c>
    </row>
    <row r="132" spans="1:14">
      <c r="A132" s="126">
        <f t="shared" si="9"/>
        <v>43008</v>
      </c>
      <c r="B132" s="128">
        <v>606.1</v>
      </c>
      <c r="C132" s="216">
        <v>535.76</v>
      </c>
      <c r="D132" s="128">
        <f t="shared" si="6"/>
        <v>522.76</v>
      </c>
      <c r="E132" s="128">
        <v>0</v>
      </c>
      <c r="F132" s="129">
        <f t="shared" si="7"/>
        <v>100</v>
      </c>
      <c r="G132" s="130">
        <v>0</v>
      </c>
      <c r="H132" s="130" t="s">
        <v>48</v>
      </c>
      <c r="I132" s="130" t="s">
        <v>48</v>
      </c>
      <c r="J132" s="130" t="s">
        <v>48</v>
      </c>
      <c r="K132" s="130" t="s">
        <v>49</v>
      </c>
      <c r="L132" s="130" t="s">
        <v>50</v>
      </c>
      <c r="M132" s="128">
        <f t="shared" si="8"/>
        <v>0</v>
      </c>
      <c r="N132" s="202">
        <f t="shared" si="10"/>
        <v>0</v>
      </c>
    </row>
    <row r="133" spans="1:14">
      <c r="A133" s="126">
        <f t="shared" si="9"/>
        <v>43009</v>
      </c>
      <c r="B133" s="128">
        <v>606.1</v>
      </c>
      <c r="C133" s="216">
        <v>535.76</v>
      </c>
      <c r="D133" s="128">
        <f t="shared" si="6"/>
        <v>522.76</v>
      </c>
      <c r="E133" s="128">
        <v>0</v>
      </c>
      <c r="F133" s="129">
        <f t="shared" si="7"/>
        <v>100</v>
      </c>
      <c r="G133" s="130">
        <v>0</v>
      </c>
      <c r="H133" s="130" t="s">
        <v>48</v>
      </c>
      <c r="I133" s="130" t="s">
        <v>48</v>
      </c>
      <c r="J133" s="130" t="s">
        <v>48</v>
      </c>
      <c r="K133" s="130" t="s">
        <v>49</v>
      </c>
      <c r="L133" s="130" t="s">
        <v>50</v>
      </c>
      <c r="M133" s="128">
        <f t="shared" si="8"/>
        <v>0</v>
      </c>
      <c r="N133" s="202">
        <v>0</v>
      </c>
    </row>
    <row r="134" spans="1:14">
      <c r="A134" s="126">
        <f t="shared" si="9"/>
        <v>43010</v>
      </c>
      <c r="B134" s="128">
        <v>606.1</v>
      </c>
      <c r="C134" s="216">
        <v>535.76</v>
      </c>
      <c r="D134" s="128">
        <f t="shared" si="6"/>
        <v>522.76</v>
      </c>
      <c r="E134" s="128">
        <v>0</v>
      </c>
      <c r="F134" s="129">
        <f t="shared" si="7"/>
        <v>100</v>
      </c>
      <c r="G134" s="130">
        <v>0</v>
      </c>
      <c r="H134" s="130" t="s">
        <v>48</v>
      </c>
      <c r="I134" s="130" t="s">
        <v>48</v>
      </c>
      <c r="J134" s="130" t="s">
        <v>48</v>
      </c>
      <c r="K134" s="130" t="s">
        <v>49</v>
      </c>
      <c r="L134" s="130" t="s">
        <v>50</v>
      </c>
      <c r="M134" s="128">
        <f t="shared" si="8"/>
        <v>0</v>
      </c>
      <c r="N134" s="202">
        <f t="shared" si="10"/>
        <v>0</v>
      </c>
    </row>
    <row r="135" spans="1:14">
      <c r="A135" s="126">
        <f t="shared" si="9"/>
        <v>43011</v>
      </c>
      <c r="B135" s="128">
        <v>606.1</v>
      </c>
      <c r="C135" s="216">
        <v>535.76</v>
      </c>
      <c r="D135" s="128">
        <f t="shared" si="6"/>
        <v>522.76</v>
      </c>
      <c r="E135" s="128">
        <v>0</v>
      </c>
      <c r="F135" s="129">
        <f t="shared" si="7"/>
        <v>100</v>
      </c>
      <c r="G135" s="130">
        <v>0</v>
      </c>
      <c r="H135" s="130" t="s">
        <v>48</v>
      </c>
      <c r="I135" s="130" t="s">
        <v>48</v>
      </c>
      <c r="J135" s="130" t="s">
        <v>48</v>
      </c>
      <c r="K135" s="130" t="s">
        <v>49</v>
      </c>
      <c r="L135" s="130" t="s">
        <v>50</v>
      </c>
      <c r="M135" s="128">
        <f t="shared" si="8"/>
        <v>0</v>
      </c>
      <c r="N135" s="202">
        <f t="shared" si="10"/>
        <v>0</v>
      </c>
    </row>
    <row r="136" spans="1:14">
      <c r="A136" s="126">
        <f t="shared" si="9"/>
        <v>43012</v>
      </c>
      <c r="B136" s="128">
        <v>606.09</v>
      </c>
      <c r="C136" s="216">
        <v>535.35</v>
      </c>
      <c r="D136" s="128">
        <f t="shared" si="6"/>
        <v>522.35</v>
      </c>
      <c r="E136" s="128">
        <v>0</v>
      </c>
      <c r="F136" s="129">
        <f t="shared" si="7"/>
        <v>99.921570127783312</v>
      </c>
      <c r="G136" s="130">
        <v>0</v>
      </c>
      <c r="H136" s="130" t="s">
        <v>48</v>
      </c>
      <c r="I136" s="130" t="s">
        <v>48</v>
      </c>
      <c r="J136" s="130" t="s">
        <v>48</v>
      </c>
      <c r="K136" s="130" t="s">
        <v>49</v>
      </c>
      <c r="L136" s="130" t="s">
        <v>50</v>
      </c>
      <c r="M136" s="128">
        <f t="shared" si="8"/>
        <v>0</v>
      </c>
      <c r="N136" s="202">
        <f t="shared" si="10"/>
        <v>-0.41</v>
      </c>
    </row>
    <row r="137" spans="1:14">
      <c r="A137" s="126">
        <f t="shared" si="9"/>
        <v>43013</v>
      </c>
      <c r="B137" s="128">
        <v>606.02</v>
      </c>
      <c r="C137" s="216">
        <v>532.47</v>
      </c>
      <c r="D137" s="128">
        <f t="shared" si="6"/>
        <v>519.47</v>
      </c>
      <c r="E137" s="128">
        <v>0</v>
      </c>
      <c r="F137" s="129">
        <f t="shared" si="7"/>
        <v>99.370648098553843</v>
      </c>
      <c r="G137" s="130">
        <v>0</v>
      </c>
      <c r="H137" s="130" t="s">
        <v>48</v>
      </c>
      <c r="I137" s="130" t="s">
        <v>48</v>
      </c>
      <c r="J137" s="130" t="s">
        <v>48</v>
      </c>
      <c r="K137" s="130" t="s">
        <v>49</v>
      </c>
      <c r="L137" s="130" t="s">
        <v>50</v>
      </c>
      <c r="M137" s="128">
        <f t="shared" si="8"/>
        <v>0</v>
      </c>
      <c r="N137" s="202">
        <f t="shared" si="10"/>
        <v>-2.88</v>
      </c>
    </row>
    <row r="138" spans="1:14">
      <c r="A138" s="126">
        <f t="shared" si="9"/>
        <v>43014</v>
      </c>
      <c r="B138" s="128">
        <v>605.94000000000005</v>
      </c>
      <c r="C138" s="216">
        <v>529.17999999999995</v>
      </c>
      <c r="D138" s="128">
        <f t="shared" si="6"/>
        <v>516.17999999999995</v>
      </c>
      <c r="E138" s="128">
        <v>0</v>
      </c>
      <c r="F138" s="129">
        <f t="shared" si="7"/>
        <v>98.741296197107658</v>
      </c>
      <c r="G138" s="130">
        <v>0</v>
      </c>
      <c r="H138" s="130" t="s">
        <v>48</v>
      </c>
      <c r="I138" s="130" t="s">
        <v>48</v>
      </c>
      <c r="J138" s="130" t="s">
        <v>48</v>
      </c>
      <c r="K138" s="130" t="s">
        <v>49</v>
      </c>
      <c r="L138" s="130" t="s">
        <v>50</v>
      </c>
      <c r="M138" s="128">
        <f t="shared" si="8"/>
        <v>0</v>
      </c>
      <c r="N138" s="202">
        <f t="shared" si="10"/>
        <v>-3.29</v>
      </c>
    </row>
    <row r="139" spans="1:14">
      <c r="A139" s="126">
        <f t="shared" si="9"/>
        <v>43015</v>
      </c>
      <c r="B139" s="128">
        <v>605.89</v>
      </c>
      <c r="C139" s="216">
        <v>527.16</v>
      </c>
      <c r="D139" s="128">
        <f t="shared" si="6"/>
        <v>514.16</v>
      </c>
      <c r="E139" s="128">
        <v>10</v>
      </c>
      <c r="F139" s="129">
        <f t="shared" si="7"/>
        <v>98.354885607161975</v>
      </c>
      <c r="G139" s="130">
        <v>0</v>
      </c>
      <c r="H139" s="130" t="s">
        <v>48</v>
      </c>
      <c r="I139" s="130" t="s">
        <v>48</v>
      </c>
      <c r="J139" s="130" t="s">
        <v>48</v>
      </c>
      <c r="K139" s="130" t="s">
        <v>49</v>
      </c>
      <c r="L139" s="130" t="s">
        <v>50</v>
      </c>
      <c r="M139" s="128">
        <f t="shared" si="8"/>
        <v>0</v>
      </c>
      <c r="N139" s="202">
        <f t="shared" si="10"/>
        <v>-2.02</v>
      </c>
    </row>
    <row r="140" spans="1:14">
      <c r="A140" s="126">
        <f t="shared" si="9"/>
        <v>43016</v>
      </c>
      <c r="B140" s="128">
        <v>605.82000000000005</v>
      </c>
      <c r="C140" s="216">
        <v>524.36</v>
      </c>
      <c r="D140" s="128">
        <f t="shared" ref="D140:D163" si="11">C140-13</f>
        <v>511.36</v>
      </c>
      <c r="E140" s="128">
        <v>0</v>
      </c>
      <c r="F140" s="129">
        <f t="shared" ref="F140:F163" si="12">D140/522.76*100</f>
        <v>97.81926696763334</v>
      </c>
      <c r="G140" s="130">
        <v>0</v>
      </c>
      <c r="H140" s="130" t="s">
        <v>48</v>
      </c>
      <c r="I140" s="130" t="s">
        <v>48</v>
      </c>
      <c r="J140" s="130" t="s">
        <v>48</v>
      </c>
      <c r="K140" s="130" t="s">
        <v>49</v>
      </c>
      <c r="L140" s="130" t="s">
        <v>50</v>
      </c>
      <c r="M140" s="128">
        <f t="shared" ref="M140:M163" si="13">G140</f>
        <v>0</v>
      </c>
      <c r="N140" s="202">
        <f t="shared" si="10"/>
        <v>-2.8</v>
      </c>
    </row>
    <row r="141" spans="1:14">
      <c r="A141" s="126">
        <f t="shared" ref="A141:A163" si="14">+A140+1</f>
        <v>43017</v>
      </c>
      <c r="B141" s="128">
        <v>605.83000000000004</v>
      </c>
      <c r="C141" s="216">
        <v>524.75</v>
      </c>
      <c r="D141" s="128">
        <f t="shared" si="11"/>
        <v>511.75</v>
      </c>
      <c r="E141" s="128">
        <v>13</v>
      </c>
      <c r="F141" s="129">
        <f t="shared" si="12"/>
        <v>97.893870992424823</v>
      </c>
      <c r="G141" s="130">
        <v>0</v>
      </c>
      <c r="H141" s="130" t="s">
        <v>48</v>
      </c>
      <c r="I141" s="130" t="s">
        <v>48</v>
      </c>
      <c r="J141" s="130" t="s">
        <v>48</v>
      </c>
      <c r="K141" s="130" t="s">
        <v>49</v>
      </c>
      <c r="L141" s="130" t="s">
        <v>50</v>
      </c>
      <c r="M141" s="128">
        <f t="shared" si="13"/>
        <v>0</v>
      </c>
      <c r="N141" s="202">
        <f t="shared" ref="N141:N156" si="15">ROUND((C141-C140)+(M141*0.002447),2)</f>
        <v>0.39</v>
      </c>
    </row>
    <row r="142" spans="1:14">
      <c r="A142" s="126">
        <f t="shared" si="14"/>
        <v>43018</v>
      </c>
      <c r="B142" s="128">
        <v>605.79999999999995</v>
      </c>
      <c r="C142" s="216">
        <v>523.54</v>
      </c>
      <c r="D142" s="128">
        <f t="shared" si="11"/>
        <v>510.53999999999996</v>
      </c>
      <c r="E142" s="128">
        <v>0</v>
      </c>
      <c r="F142" s="129">
        <f t="shared" si="12"/>
        <v>97.662407223199935</v>
      </c>
      <c r="G142" s="130">
        <v>0</v>
      </c>
      <c r="H142" s="130" t="s">
        <v>48</v>
      </c>
      <c r="I142" s="130" t="s">
        <v>48</v>
      </c>
      <c r="J142" s="130" t="s">
        <v>48</v>
      </c>
      <c r="K142" s="130" t="s">
        <v>49</v>
      </c>
      <c r="L142" s="130" t="s">
        <v>50</v>
      </c>
      <c r="M142" s="128">
        <f t="shared" si="13"/>
        <v>0</v>
      </c>
      <c r="N142" s="202">
        <f t="shared" si="15"/>
        <v>-1.21</v>
      </c>
    </row>
    <row r="143" spans="1:14">
      <c r="A143" s="126">
        <f t="shared" si="14"/>
        <v>43019</v>
      </c>
      <c r="B143" s="128">
        <v>605.76</v>
      </c>
      <c r="C143" s="216">
        <v>521.91999999999996</v>
      </c>
      <c r="D143" s="128">
        <f t="shared" si="11"/>
        <v>508.91999999999996</v>
      </c>
      <c r="E143" s="128">
        <v>0</v>
      </c>
      <c r="F143" s="129">
        <f t="shared" si="12"/>
        <v>97.352513581758345</v>
      </c>
      <c r="G143" s="130">
        <v>0</v>
      </c>
      <c r="H143" s="130" t="s">
        <v>48</v>
      </c>
      <c r="I143" s="130" t="s">
        <v>48</v>
      </c>
      <c r="J143" s="130" t="s">
        <v>48</v>
      </c>
      <c r="K143" s="130" t="s">
        <v>49</v>
      </c>
      <c r="L143" s="130" t="s">
        <v>50</v>
      </c>
      <c r="M143" s="128">
        <f t="shared" si="13"/>
        <v>0</v>
      </c>
      <c r="N143" s="202">
        <v>0</v>
      </c>
    </row>
    <row r="144" spans="1:14">
      <c r="A144" s="126">
        <f t="shared" si="14"/>
        <v>43020</v>
      </c>
      <c r="B144" s="128">
        <v>605.74</v>
      </c>
      <c r="C144" s="216">
        <v>521.12</v>
      </c>
      <c r="D144" s="128">
        <f t="shared" si="11"/>
        <v>508.12</v>
      </c>
      <c r="E144" s="128">
        <v>7</v>
      </c>
      <c r="F144" s="129">
        <f t="shared" si="12"/>
        <v>97.199479684750173</v>
      </c>
      <c r="G144" s="130">
        <v>0</v>
      </c>
      <c r="H144" s="130" t="s">
        <v>48</v>
      </c>
      <c r="I144" s="130" t="s">
        <v>48</v>
      </c>
      <c r="J144" s="130" t="s">
        <v>48</v>
      </c>
      <c r="K144" s="130" t="s">
        <v>49</v>
      </c>
      <c r="L144" s="130" t="s">
        <v>50</v>
      </c>
      <c r="M144" s="128">
        <f t="shared" si="13"/>
        <v>0</v>
      </c>
      <c r="N144" s="202">
        <f t="shared" si="15"/>
        <v>-0.8</v>
      </c>
    </row>
    <row r="145" spans="1:14">
      <c r="A145" s="126">
        <f t="shared" si="14"/>
        <v>43021</v>
      </c>
      <c r="B145" s="128">
        <v>605.71</v>
      </c>
      <c r="C145" s="216">
        <v>519.91999999999996</v>
      </c>
      <c r="D145" s="128">
        <f t="shared" si="11"/>
        <v>506.91999999999996</v>
      </c>
      <c r="E145" s="128">
        <v>0</v>
      </c>
      <c r="F145" s="129">
        <f t="shared" si="12"/>
        <v>96.96992883923788</v>
      </c>
      <c r="G145" s="130">
        <v>0</v>
      </c>
      <c r="H145" s="130" t="s">
        <v>48</v>
      </c>
      <c r="I145" s="130" t="s">
        <v>48</v>
      </c>
      <c r="J145" s="130" t="s">
        <v>48</v>
      </c>
      <c r="K145" s="130" t="s">
        <v>49</v>
      </c>
      <c r="L145" s="130" t="s">
        <v>50</v>
      </c>
      <c r="M145" s="128">
        <f t="shared" si="13"/>
        <v>0</v>
      </c>
      <c r="N145" s="202">
        <v>0</v>
      </c>
    </row>
    <row r="146" spans="1:14">
      <c r="A146" s="126">
        <f t="shared" si="14"/>
        <v>43022</v>
      </c>
      <c r="B146" s="128">
        <v>605.70000000000005</v>
      </c>
      <c r="C146" s="216">
        <v>519.52</v>
      </c>
      <c r="D146" s="128">
        <f t="shared" si="11"/>
        <v>506.52</v>
      </c>
      <c r="E146" s="128">
        <v>5</v>
      </c>
      <c r="F146" s="129">
        <f t="shared" si="12"/>
        <v>96.893411890733788</v>
      </c>
      <c r="G146" s="130">
        <v>0</v>
      </c>
      <c r="H146" s="130" t="s">
        <v>48</v>
      </c>
      <c r="I146" s="130" t="s">
        <v>48</v>
      </c>
      <c r="J146" s="130" t="s">
        <v>48</v>
      </c>
      <c r="K146" s="130" t="s">
        <v>49</v>
      </c>
      <c r="L146" s="130" t="s">
        <v>50</v>
      </c>
      <c r="M146" s="128">
        <f t="shared" si="13"/>
        <v>0</v>
      </c>
      <c r="N146" s="202">
        <v>0</v>
      </c>
    </row>
    <row r="147" spans="1:14">
      <c r="A147" s="126">
        <f t="shared" si="14"/>
        <v>43023</v>
      </c>
      <c r="B147" s="128">
        <v>605.72</v>
      </c>
      <c r="C147" s="216">
        <v>520.32000000000005</v>
      </c>
      <c r="D147" s="128">
        <f t="shared" si="11"/>
        <v>507.32000000000005</v>
      </c>
      <c r="E147" s="128">
        <v>63</v>
      </c>
      <c r="F147" s="129">
        <f t="shared" si="12"/>
        <v>97.046445787742002</v>
      </c>
      <c r="G147" s="130">
        <v>0</v>
      </c>
      <c r="H147" s="130" t="s">
        <v>48</v>
      </c>
      <c r="I147" s="130" t="s">
        <v>48</v>
      </c>
      <c r="J147" s="130" t="s">
        <v>48</v>
      </c>
      <c r="K147" s="130" t="s">
        <v>49</v>
      </c>
      <c r="L147" s="130" t="s">
        <v>50</v>
      </c>
      <c r="M147" s="128">
        <f t="shared" si="13"/>
        <v>0</v>
      </c>
      <c r="N147" s="202">
        <v>0</v>
      </c>
    </row>
    <row r="148" spans="1:14">
      <c r="A148" s="126">
        <f t="shared" si="14"/>
        <v>43024</v>
      </c>
      <c r="B148" s="128">
        <v>605.75</v>
      </c>
      <c r="C148" s="216">
        <v>521.52</v>
      </c>
      <c r="D148" s="128">
        <f t="shared" si="11"/>
        <v>508.52</v>
      </c>
      <c r="E148" s="128">
        <v>35</v>
      </c>
      <c r="F148" s="129">
        <f t="shared" si="12"/>
        <v>97.275996633254266</v>
      </c>
      <c r="G148" s="130">
        <v>0</v>
      </c>
      <c r="H148" s="130" t="s">
        <v>48</v>
      </c>
      <c r="I148" s="130" t="s">
        <v>48</v>
      </c>
      <c r="J148" s="130" t="s">
        <v>48</v>
      </c>
      <c r="K148" s="130" t="s">
        <v>49</v>
      </c>
      <c r="L148" s="130" t="s">
        <v>50</v>
      </c>
      <c r="M148" s="128">
        <f t="shared" si="13"/>
        <v>0</v>
      </c>
      <c r="N148" s="202">
        <v>0</v>
      </c>
    </row>
    <row r="149" spans="1:14">
      <c r="A149" s="126">
        <f t="shared" si="14"/>
        <v>43025</v>
      </c>
      <c r="B149" s="128">
        <v>605.70000000000005</v>
      </c>
      <c r="C149" s="216">
        <v>519.52</v>
      </c>
      <c r="D149" s="128">
        <f t="shared" si="11"/>
        <v>506.52</v>
      </c>
      <c r="E149" s="128">
        <v>0</v>
      </c>
      <c r="F149" s="129">
        <f t="shared" si="12"/>
        <v>96.893411890733788</v>
      </c>
      <c r="G149" s="130">
        <v>0</v>
      </c>
      <c r="H149" s="130" t="s">
        <v>48</v>
      </c>
      <c r="I149" s="130" t="s">
        <v>48</v>
      </c>
      <c r="J149" s="130" t="s">
        <v>48</v>
      </c>
      <c r="K149" s="130" t="s">
        <v>49</v>
      </c>
      <c r="L149" s="130" t="s">
        <v>50</v>
      </c>
      <c r="M149" s="128">
        <f t="shared" si="13"/>
        <v>0</v>
      </c>
      <c r="N149" s="202">
        <v>0</v>
      </c>
    </row>
    <row r="150" spans="1:14">
      <c r="A150" s="126">
        <f t="shared" si="14"/>
        <v>43026</v>
      </c>
      <c r="B150" s="128">
        <v>605.66</v>
      </c>
      <c r="C150" s="216">
        <v>517.91999999999996</v>
      </c>
      <c r="D150" s="128">
        <f t="shared" si="11"/>
        <v>504.91999999999996</v>
      </c>
      <c r="E150" s="128">
        <v>0</v>
      </c>
      <c r="F150" s="129">
        <f t="shared" si="12"/>
        <v>96.587344096717416</v>
      </c>
      <c r="G150" s="130">
        <v>0</v>
      </c>
      <c r="H150" s="130" t="s">
        <v>48</v>
      </c>
      <c r="I150" s="130" t="s">
        <v>48</v>
      </c>
      <c r="J150" s="130" t="s">
        <v>48</v>
      </c>
      <c r="K150" s="130" t="s">
        <v>49</v>
      </c>
      <c r="L150" s="130" t="s">
        <v>50</v>
      </c>
      <c r="M150" s="128">
        <f t="shared" si="13"/>
        <v>0</v>
      </c>
      <c r="N150" s="202">
        <v>0</v>
      </c>
    </row>
    <row r="151" spans="1:14">
      <c r="A151" s="126">
        <f t="shared" si="14"/>
        <v>43027</v>
      </c>
      <c r="B151" s="128">
        <v>605.66</v>
      </c>
      <c r="C151" s="216">
        <v>517.91999999999996</v>
      </c>
      <c r="D151" s="128">
        <f t="shared" si="11"/>
        <v>504.91999999999996</v>
      </c>
      <c r="E151" s="128">
        <v>0</v>
      </c>
      <c r="F151" s="129">
        <f t="shared" si="12"/>
        <v>96.587344096717416</v>
      </c>
      <c r="G151" s="130">
        <v>0</v>
      </c>
      <c r="H151" s="130" t="s">
        <v>48</v>
      </c>
      <c r="I151" s="130" t="s">
        <v>48</v>
      </c>
      <c r="J151" s="130" t="s">
        <v>48</v>
      </c>
      <c r="K151" s="130" t="s">
        <v>49</v>
      </c>
      <c r="L151" s="130" t="s">
        <v>50</v>
      </c>
      <c r="M151" s="128">
        <f t="shared" si="13"/>
        <v>0</v>
      </c>
      <c r="N151" s="202">
        <v>0</v>
      </c>
    </row>
    <row r="152" spans="1:14">
      <c r="A152" s="126">
        <f t="shared" si="14"/>
        <v>43028</v>
      </c>
      <c r="B152" s="128">
        <v>605.65</v>
      </c>
      <c r="C152" s="216">
        <v>517.91999999999996</v>
      </c>
      <c r="D152" s="128">
        <f t="shared" si="11"/>
        <v>504.91999999999996</v>
      </c>
      <c r="E152" s="128">
        <v>0</v>
      </c>
      <c r="F152" s="129">
        <f t="shared" si="12"/>
        <v>96.587344096717416</v>
      </c>
      <c r="G152" s="130">
        <v>0</v>
      </c>
      <c r="H152" s="130" t="s">
        <v>48</v>
      </c>
      <c r="I152" s="130" t="s">
        <v>48</v>
      </c>
      <c r="J152" s="130" t="s">
        <v>48</v>
      </c>
      <c r="K152" s="130" t="s">
        <v>49</v>
      </c>
      <c r="L152" s="130" t="s">
        <v>50</v>
      </c>
      <c r="M152" s="128">
        <f t="shared" si="13"/>
        <v>0</v>
      </c>
      <c r="N152" s="202">
        <v>0</v>
      </c>
    </row>
    <row r="153" spans="1:14">
      <c r="A153" s="126">
        <f t="shared" si="14"/>
        <v>43029</v>
      </c>
      <c r="B153" s="128">
        <v>605.65</v>
      </c>
      <c r="C153" s="216">
        <v>517.91999999999996</v>
      </c>
      <c r="D153" s="128">
        <f t="shared" si="11"/>
        <v>504.91999999999996</v>
      </c>
      <c r="E153" s="128">
        <v>0</v>
      </c>
      <c r="F153" s="129">
        <f t="shared" si="12"/>
        <v>96.587344096717416</v>
      </c>
      <c r="G153" s="130">
        <v>0</v>
      </c>
      <c r="H153" s="130" t="s">
        <v>48</v>
      </c>
      <c r="I153" s="130" t="s">
        <v>48</v>
      </c>
      <c r="J153" s="130" t="s">
        <v>48</v>
      </c>
      <c r="K153" s="130" t="s">
        <v>49</v>
      </c>
      <c r="L153" s="130" t="s">
        <v>50</v>
      </c>
      <c r="M153" s="128">
        <f t="shared" si="13"/>
        <v>0</v>
      </c>
      <c r="N153" s="202">
        <v>0</v>
      </c>
    </row>
    <row r="154" spans="1:14">
      <c r="A154" s="126">
        <f t="shared" si="14"/>
        <v>43030</v>
      </c>
      <c r="B154" s="128">
        <v>605.65</v>
      </c>
      <c r="C154" s="216">
        <v>517.91999999999996</v>
      </c>
      <c r="D154" s="128">
        <f t="shared" si="11"/>
        <v>504.91999999999996</v>
      </c>
      <c r="E154" s="128">
        <v>0</v>
      </c>
      <c r="F154" s="129">
        <f t="shared" si="12"/>
        <v>96.587344096717416</v>
      </c>
      <c r="G154" s="130">
        <v>0</v>
      </c>
      <c r="H154" s="130" t="s">
        <v>48</v>
      </c>
      <c r="I154" s="130" t="s">
        <v>48</v>
      </c>
      <c r="J154" s="130" t="s">
        <v>48</v>
      </c>
      <c r="K154" s="130" t="s">
        <v>49</v>
      </c>
      <c r="L154" s="130" t="s">
        <v>50</v>
      </c>
      <c r="M154" s="128">
        <f t="shared" si="13"/>
        <v>0</v>
      </c>
      <c r="N154" s="202">
        <v>0</v>
      </c>
    </row>
    <row r="155" spans="1:14">
      <c r="A155" s="126">
        <f t="shared" si="14"/>
        <v>43031</v>
      </c>
      <c r="B155" s="128">
        <v>605.65</v>
      </c>
      <c r="C155" s="216">
        <v>517.91999999999996</v>
      </c>
      <c r="D155" s="128">
        <f t="shared" si="11"/>
        <v>504.91999999999996</v>
      </c>
      <c r="E155" s="128">
        <v>0</v>
      </c>
      <c r="F155" s="129">
        <f t="shared" si="12"/>
        <v>96.587344096717416</v>
      </c>
      <c r="G155" s="130">
        <v>0</v>
      </c>
      <c r="H155" s="130" t="s">
        <v>48</v>
      </c>
      <c r="I155" s="130" t="s">
        <v>48</v>
      </c>
      <c r="J155" s="130" t="s">
        <v>48</v>
      </c>
      <c r="K155" s="130" t="s">
        <v>49</v>
      </c>
      <c r="L155" s="130" t="s">
        <v>50</v>
      </c>
      <c r="M155" s="128">
        <f t="shared" si="13"/>
        <v>0</v>
      </c>
      <c r="N155" s="202">
        <v>0</v>
      </c>
    </row>
    <row r="156" spans="1:14">
      <c r="A156" s="126">
        <f t="shared" si="14"/>
        <v>43032</v>
      </c>
      <c r="B156" s="128">
        <v>605.58000000000004</v>
      </c>
      <c r="C156" s="216">
        <v>514.72</v>
      </c>
      <c r="D156" s="128">
        <f t="shared" si="11"/>
        <v>501.72</v>
      </c>
      <c r="E156" s="128">
        <v>0</v>
      </c>
      <c r="F156" s="129">
        <f t="shared" si="12"/>
        <v>95.975208508684688</v>
      </c>
      <c r="G156" s="130">
        <v>0</v>
      </c>
      <c r="H156" s="130" t="s">
        <v>48</v>
      </c>
      <c r="I156" s="130" t="s">
        <v>48</v>
      </c>
      <c r="J156" s="130" t="s">
        <v>48</v>
      </c>
      <c r="K156" s="130" t="s">
        <v>49</v>
      </c>
      <c r="L156" s="130" t="s">
        <v>50</v>
      </c>
      <c r="M156" s="128">
        <f t="shared" si="13"/>
        <v>0</v>
      </c>
      <c r="N156" s="202">
        <f t="shared" si="15"/>
        <v>-3.2</v>
      </c>
    </row>
    <row r="157" spans="1:14">
      <c r="A157" s="126">
        <f t="shared" si="14"/>
        <v>43033</v>
      </c>
      <c r="B157" s="128">
        <v>605.54</v>
      </c>
      <c r="C157" s="216">
        <v>513.11</v>
      </c>
      <c r="D157" s="128">
        <f t="shared" si="11"/>
        <v>500.11</v>
      </c>
      <c r="E157" s="128">
        <v>0</v>
      </c>
      <c r="F157" s="129">
        <f t="shared" si="12"/>
        <v>95.667227790955707</v>
      </c>
      <c r="G157" s="130">
        <v>0</v>
      </c>
      <c r="H157" s="130" t="s">
        <v>48</v>
      </c>
      <c r="I157" s="130" t="s">
        <v>48</v>
      </c>
      <c r="J157" s="130" t="s">
        <v>48</v>
      </c>
      <c r="K157" s="130" t="s">
        <v>49</v>
      </c>
      <c r="L157" s="130" t="s">
        <v>50</v>
      </c>
      <c r="M157" s="128">
        <f t="shared" si="13"/>
        <v>0</v>
      </c>
      <c r="N157" s="202">
        <v>0</v>
      </c>
    </row>
    <row r="158" spans="1:14">
      <c r="A158" s="126">
        <f t="shared" si="14"/>
        <v>43034</v>
      </c>
      <c r="B158" s="128">
        <v>605.46</v>
      </c>
      <c r="C158" s="216">
        <v>509.93</v>
      </c>
      <c r="D158" s="128">
        <f t="shared" si="11"/>
        <v>496.93</v>
      </c>
      <c r="E158" s="128">
        <v>0</v>
      </c>
      <c r="F158" s="129">
        <f t="shared" si="12"/>
        <v>95.058918050348154</v>
      </c>
      <c r="G158" s="130">
        <v>0</v>
      </c>
      <c r="H158" s="130" t="s">
        <v>48</v>
      </c>
      <c r="I158" s="130" t="s">
        <v>48</v>
      </c>
      <c r="J158" s="130" t="s">
        <v>48</v>
      </c>
      <c r="K158" s="130" t="s">
        <v>49</v>
      </c>
      <c r="L158" s="130" t="s">
        <v>50</v>
      </c>
      <c r="M158" s="128">
        <f t="shared" si="13"/>
        <v>0</v>
      </c>
      <c r="N158" s="202">
        <v>0</v>
      </c>
    </row>
    <row r="159" spans="1:14">
      <c r="A159" s="126">
        <f t="shared" si="14"/>
        <v>43035</v>
      </c>
      <c r="B159" s="128">
        <v>605.38</v>
      </c>
      <c r="C159" s="216">
        <v>506.76</v>
      </c>
      <c r="D159" s="128">
        <f t="shared" si="11"/>
        <v>493.76</v>
      </c>
      <c r="E159" s="128">
        <v>0</v>
      </c>
      <c r="F159" s="129">
        <f t="shared" si="12"/>
        <v>94.452521233453211</v>
      </c>
      <c r="G159" s="130">
        <v>0</v>
      </c>
      <c r="H159" s="130" t="s">
        <v>48</v>
      </c>
      <c r="I159" s="130" t="s">
        <v>48</v>
      </c>
      <c r="J159" s="130" t="s">
        <v>48</v>
      </c>
      <c r="K159" s="130" t="s">
        <v>49</v>
      </c>
      <c r="L159" s="130" t="s">
        <v>50</v>
      </c>
      <c r="M159" s="128">
        <f t="shared" si="13"/>
        <v>0</v>
      </c>
      <c r="N159" s="202">
        <v>0</v>
      </c>
    </row>
    <row r="160" spans="1:14">
      <c r="A160" s="126">
        <f t="shared" si="14"/>
        <v>43036</v>
      </c>
      <c r="B160" s="128">
        <v>605.29999999999995</v>
      </c>
      <c r="C160" s="216">
        <v>503.58</v>
      </c>
      <c r="D160" s="128">
        <f t="shared" si="11"/>
        <v>490.58</v>
      </c>
      <c r="E160" s="128">
        <v>0</v>
      </c>
      <c r="F160" s="129">
        <f t="shared" si="12"/>
        <v>93.844211492845659</v>
      </c>
      <c r="G160" s="130">
        <v>0</v>
      </c>
      <c r="H160" s="130" t="s">
        <v>48</v>
      </c>
      <c r="I160" s="130" t="s">
        <v>48</v>
      </c>
      <c r="J160" s="130" t="s">
        <v>48</v>
      </c>
      <c r="K160" s="130" t="s">
        <v>49</v>
      </c>
      <c r="L160" s="130" t="s">
        <v>50</v>
      </c>
      <c r="M160" s="128">
        <f t="shared" si="13"/>
        <v>0</v>
      </c>
      <c r="N160" s="202">
        <v>0</v>
      </c>
    </row>
    <row r="161" spans="1:14">
      <c r="A161" s="126">
        <f t="shared" si="14"/>
        <v>43037</v>
      </c>
      <c r="B161" s="128">
        <v>605.23</v>
      </c>
      <c r="C161" s="216">
        <v>500.81</v>
      </c>
      <c r="D161" s="128">
        <f t="shared" si="11"/>
        <v>487.81</v>
      </c>
      <c r="E161" s="128">
        <v>0</v>
      </c>
      <c r="F161" s="129">
        <f t="shared" si="12"/>
        <v>93.314331624454809</v>
      </c>
      <c r="G161" s="130">
        <v>0</v>
      </c>
      <c r="H161" s="130" t="s">
        <v>48</v>
      </c>
      <c r="I161" s="130" t="s">
        <v>48</v>
      </c>
      <c r="J161" s="130" t="s">
        <v>48</v>
      </c>
      <c r="K161" s="130" t="s">
        <v>49</v>
      </c>
      <c r="L161" s="130" t="s">
        <v>50</v>
      </c>
      <c r="M161" s="128">
        <f t="shared" si="13"/>
        <v>0</v>
      </c>
      <c r="N161" s="202">
        <v>0</v>
      </c>
    </row>
    <row r="162" spans="1:14">
      <c r="A162" s="126">
        <f t="shared" si="14"/>
        <v>43038</v>
      </c>
      <c r="B162" s="128">
        <v>605.20000000000005</v>
      </c>
      <c r="C162" s="216">
        <v>499.63</v>
      </c>
      <c r="D162" s="128">
        <f t="shared" si="11"/>
        <v>486.63</v>
      </c>
      <c r="E162" s="128">
        <v>0</v>
      </c>
      <c r="F162" s="129">
        <f t="shared" si="12"/>
        <v>93.088606626367749</v>
      </c>
      <c r="G162" s="130">
        <v>0</v>
      </c>
      <c r="H162" s="130" t="s">
        <v>48</v>
      </c>
      <c r="I162" s="130" t="s">
        <v>48</v>
      </c>
      <c r="J162" s="130" t="s">
        <v>48</v>
      </c>
      <c r="K162" s="130" t="s">
        <v>49</v>
      </c>
      <c r="L162" s="130" t="s">
        <v>50</v>
      </c>
      <c r="M162" s="128">
        <f t="shared" si="13"/>
        <v>0</v>
      </c>
      <c r="N162" s="202">
        <v>0</v>
      </c>
    </row>
    <row r="163" spans="1:14">
      <c r="A163" s="126">
        <f t="shared" si="14"/>
        <v>43039</v>
      </c>
      <c r="B163" s="128">
        <v>605.13</v>
      </c>
      <c r="C163" s="216">
        <v>496.88</v>
      </c>
      <c r="D163" s="128">
        <f t="shared" si="11"/>
        <v>483.88</v>
      </c>
      <c r="E163" s="128">
        <v>0</v>
      </c>
      <c r="F163" s="129">
        <f t="shared" si="12"/>
        <v>92.56255260540209</v>
      </c>
      <c r="G163" s="130">
        <v>0</v>
      </c>
      <c r="H163" s="130" t="s">
        <v>48</v>
      </c>
      <c r="I163" s="130" t="s">
        <v>48</v>
      </c>
      <c r="J163" s="130" t="s">
        <v>48</v>
      </c>
      <c r="K163" s="130" t="s">
        <v>49</v>
      </c>
      <c r="L163" s="130" t="s">
        <v>50</v>
      </c>
      <c r="M163" s="128">
        <f t="shared" si="13"/>
        <v>0</v>
      </c>
      <c r="N163" s="202">
        <v>0</v>
      </c>
    </row>
    <row r="164" spans="1:14" ht="23.2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9">
        <f>SUM(M11:M163)</f>
        <v>77977</v>
      </c>
      <c r="N164" s="199">
        <f>SUM(N11:N163)</f>
        <v>596.15000000000009</v>
      </c>
    </row>
    <row r="165" spans="1:14" ht="23.2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38">
        <f>C163-C11</f>
        <v>449.87</v>
      </c>
      <c r="K165" s="439"/>
      <c r="L165" s="440"/>
      <c r="M165" s="199">
        <f>+M164*0.002447</f>
        <v>190.809719</v>
      </c>
      <c r="N165" s="199">
        <f>J165+M165</f>
        <v>640.67971899999998</v>
      </c>
    </row>
    <row r="166" spans="1:14" ht="117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</row>
    <row r="167" spans="1:14" ht="29.25" customHeight="1">
      <c r="A167" s="362" t="s">
        <v>84</v>
      </c>
      <c r="B167" s="363"/>
      <c r="C167" s="218">
        <f>SUM(E11:E40)</f>
        <v>635</v>
      </c>
      <c r="D167" s="218">
        <f>SUM(E41:E71)</f>
        <v>1806</v>
      </c>
      <c r="E167" s="218">
        <f>SUM(E72:E102)</f>
        <v>677</v>
      </c>
      <c r="F167" s="458">
        <f>SUM(E103:E132)</f>
        <v>362</v>
      </c>
      <c r="G167" s="459"/>
      <c r="H167" s="458">
        <f>SUM(E133:E163)</f>
        <v>133</v>
      </c>
      <c r="I167" s="459"/>
      <c r="J167" s="458">
        <f>C167+D167+E167+F167+H167</f>
        <v>3613</v>
      </c>
      <c r="K167" s="460"/>
      <c r="L167" s="449">
        <f>N164-N165</f>
        <v>-44.529718999999886</v>
      </c>
      <c r="M167" s="450"/>
      <c r="N167" s="441">
        <f>N165</f>
        <v>640.67971899999998</v>
      </c>
    </row>
    <row r="168" spans="1:14" ht="30.75" customHeight="1">
      <c r="A168" s="362" t="s">
        <v>93</v>
      </c>
      <c r="B168" s="363"/>
      <c r="C168" s="219">
        <f>SUM(N11:N40)</f>
        <v>53.19</v>
      </c>
      <c r="D168" s="219">
        <f>SUM(N41:N71)</f>
        <v>413.53</v>
      </c>
      <c r="E168" s="219">
        <f>SUM(N72:N102)</f>
        <v>107.82</v>
      </c>
      <c r="F168" s="432">
        <f>SUM(N103:N132)</f>
        <v>37.83</v>
      </c>
      <c r="G168" s="433"/>
      <c r="H168" s="432">
        <f>SUM(N133:N163)</f>
        <v>-16.22</v>
      </c>
      <c r="I168" s="433"/>
      <c r="J168" s="432">
        <f>C168+D168+E168+F168+H168</f>
        <v>596.15</v>
      </c>
      <c r="K168" s="457"/>
      <c r="L168" s="451"/>
      <c r="M168" s="452"/>
      <c r="N168" s="442"/>
    </row>
    <row r="169" spans="1:14" ht="17.5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 ht="17.5">
      <c r="A172" s="31"/>
      <c r="B172" s="31"/>
      <c r="C172" s="31"/>
      <c r="D172" s="31"/>
      <c r="E172" s="32">
        <v>3613</v>
      </c>
      <c r="F172" s="32">
        <v>3480</v>
      </c>
      <c r="G172" s="32">
        <f>E172-F172</f>
        <v>133</v>
      </c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4:L164"/>
    <mergeCell ref="J5:K5"/>
    <mergeCell ref="A166:B166"/>
    <mergeCell ref="N167:N168"/>
    <mergeCell ref="H166:I166"/>
    <mergeCell ref="J168:K168"/>
    <mergeCell ref="F7:F8"/>
    <mergeCell ref="G7:M7"/>
    <mergeCell ref="A164:I165"/>
    <mergeCell ref="L167:M168"/>
    <mergeCell ref="F168:G168"/>
    <mergeCell ref="J165:L165"/>
    <mergeCell ref="F166:G166"/>
    <mergeCell ref="H168:I168"/>
    <mergeCell ref="A168:B168"/>
    <mergeCell ref="A167:B167"/>
    <mergeCell ref="F167:G167"/>
    <mergeCell ref="H167:I167"/>
    <mergeCell ref="J167:K167"/>
    <mergeCell ref="A6:N6"/>
    <mergeCell ref="A7:A8"/>
    <mergeCell ref="B7:B8"/>
    <mergeCell ref="C7:C8"/>
    <mergeCell ref="D7:D8"/>
    <mergeCell ref="E7:E8"/>
    <mergeCell ref="N7:N8"/>
  </mergeCells>
  <pageMargins left="0.9" right="0.5" top="0.4" bottom="0.4" header="0.3" footer="0.25"/>
  <pageSetup paperSize="9" scale="75" orientation="portrait" r:id="rId1"/>
  <headerFooter>
    <oddHeader>&amp;C15.Mulshi</oddHeader>
    <oddFooter xml:space="preserve">&amp;C&amp;"DV-TTSurekh,Normal"&amp;18 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T174"/>
  <sheetViews>
    <sheetView workbookViewId="0">
      <selection activeCell="A56" sqref="A56:XFD56"/>
    </sheetView>
  </sheetViews>
  <sheetFormatPr defaultColWidth="9.1796875" defaultRowHeight="12.5"/>
  <cols>
    <col min="1" max="1" width="12.1796875" style="36" customWidth="1"/>
    <col min="2" max="3" width="9.26953125" style="36" customWidth="1"/>
    <col min="4" max="4" width="9.54296875" style="36" customWidth="1"/>
    <col min="5" max="5" width="7.7265625" style="36" customWidth="1"/>
    <col min="6" max="6" width="8.7265625" style="36" customWidth="1"/>
    <col min="7" max="7" width="6.453125" style="36" bestFit="1" customWidth="1"/>
    <col min="8" max="8" width="8" style="36" customWidth="1"/>
    <col min="9" max="9" width="5.26953125" style="36" customWidth="1"/>
    <col min="10" max="10" width="5.7265625" style="36" customWidth="1"/>
    <col min="11" max="11" width="4.81640625" style="36" customWidth="1"/>
    <col min="12" max="12" width="6.453125" style="36" customWidth="1"/>
    <col min="13" max="14" width="10.54296875" style="36" customWidth="1"/>
    <col min="15" max="16" width="10" style="36" customWidth="1"/>
    <col min="17" max="16384" width="9.1796875" style="36"/>
  </cols>
  <sheetData>
    <row r="1" spans="1:20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  <c r="O1" s="37"/>
      <c r="P1" s="37"/>
    </row>
    <row r="2" spans="1:20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  <c r="O2" s="38"/>
      <c r="P2" s="38"/>
    </row>
    <row r="3" spans="1:20" ht="42" customHeight="1">
      <c r="A3" s="409" t="str">
        <f>Ghod!A3:A5</f>
        <v>Name of Reservoir</v>
      </c>
      <c r="B3" s="411" t="s">
        <v>136</v>
      </c>
      <c r="C3" s="412"/>
      <c r="D3" s="417" t="s">
        <v>137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  <c r="O3" s="39"/>
      <c r="P3" s="39"/>
    </row>
    <row r="4" spans="1:20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  <c r="O4" s="41"/>
      <c r="P4" s="41"/>
    </row>
    <row r="5" spans="1:20" ht="21.75" customHeight="1">
      <c r="A5" s="331"/>
      <c r="B5" s="415"/>
      <c r="C5" s="416"/>
      <c r="D5" s="378"/>
      <c r="E5" s="380"/>
      <c r="F5" s="432">
        <v>706.5</v>
      </c>
      <c r="G5" s="433"/>
      <c r="H5" s="356">
        <v>107.96000000000001</v>
      </c>
      <c r="I5" s="357"/>
      <c r="J5" s="356">
        <v>105.01</v>
      </c>
      <c r="K5" s="357"/>
      <c r="L5" s="222">
        <v>2.95</v>
      </c>
      <c r="M5" s="169">
        <v>12120</v>
      </c>
      <c r="N5" s="192">
        <v>2800</v>
      </c>
      <c r="O5" s="42"/>
      <c r="P5" s="42"/>
    </row>
    <row r="6" spans="1:20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43"/>
      <c r="P6" s="43"/>
    </row>
    <row r="7" spans="1:20" ht="26.2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  <c r="O7" s="39"/>
      <c r="P7" s="39"/>
    </row>
    <row r="8" spans="1:20" ht="60" customHeight="1">
      <c r="A8" s="318"/>
      <c r="B8" s="365"/>
      <c r="C8" s="318"/>
      <c r="D8" s="318"/>
      <c r="E8" s="318"/>
      <c r="F8" s="355"/>
      <c r="G8" s="221" t="s">
        <v>72</v>
      </c>
      <c r="H8" s="137" t="s">
        <v>44</v>
      </c>
      <c r="I8" s="137" t="s">
        <v>134</v>
      </c>
      <c r="J8" s="137" t="s">
        <v>80</v>
      </c>
      <c r="K8" s="137" t="s">
        <v>75</v>
      </c>
      <c r="L8" s="137" t="s">
        <v>129</v>
      </c>
      <c r="M8" s="137" t="s">
        <v>77</v>
      </c>
      <c r="N8" s="318"/>
      <c r="O8" s="39"/>
      <c r="P8" s="39"/>
      <c r="R8" s="28"/>
    </row>
    <row r="9" spans="1:20" ht="17.5">
      <c r="A9" s="123">
        <v>1</v>
      </c>
      <c r="B9" s="123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3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 t="shared" si="0"/>
        <v>13</v>
      </c>
      <c r="N9" s="123">
        <f t="shared" si="0"/>
        <v>14</v>
      </c>
      <c r="O9" s="44"/>
      <c r="P9" s="44"/>
    </row>
    <row r="10" spans="1:20" ht="17.5">
      <c r="A10" s="123"/>
      <c r="B10" s="128">
        <v>641.55499269999996</v>
      </c>
      <c r="C10" s="128">
        <v>0</v>
      </c>
      <c r="D10" s="128">
        <v>0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54"/>
      <c r="O10" s="44"/>
      <c r="P10" s="44"/>
    </row>
    <row r="11" spans="1:20" ht="17.5">
      <c r="A11" s="126">
        <v>42887</v>
      </c>
      <c r="B11" s="127">
        <v>649</v>
      </c>
      <c r="C11" s="127">
        <v>0.1</v>
      </c>
      <c r="D11" s="128">
        <f>IF(C11&lt;2.95,0,C11-2.95)</f>
        <v>0</v>
      </c>
      <c r="E11" s="128">
        <v>0</v>
      </c>
      <c r="F11" s="128">
        <f>D11/105.01*100</f>
        <v>0</v>
      </c>
      <c r="G11" s="128">
        <v>0</v>
      </c>
      <c r="H11" s="130">
        <v>0</v>
      </c>
      <c r="I11" s="130" t="s">
        <v>48</v>
      </c>
      <c r="J11" s="130" t="s">
        <v>50</v>
      </c>
      <c r="K11" s="130" t="s">
        <v>50</v>
      </c>
      <c r="L11" s="130" t="s">
        <v>50</v>
      </c>
      <c r="M11" s="128">
        <f>G11+H11</f>
        <v>0</v>
      </c>
      <c r="N11" s="202">
        <v>0</v>
      </c>
      <c r="O11" s="46"/>
      <c r="P11" s="46"/>
      <c r="R11" s="52"/>
      <c r="S11" s="53"/>
      <c r="T11" s="53"/>
    </row>
    <row r="12" spans="1:20" ht="17.5">
      <c r="A12" s="126">
        <f>+A11+1</f>
        <v>42888</v>
      </c>
      <c r="B12" s="127">
        <v>649</v>
      </c>
      <c r="C12" s="127">
        <v>0.1</v>
      </c>
      <c r="D12" s="128">
        <f>IF(C12&lt;2.95,0,C12-2.95)</f>
        <v>0</v>
      </c>
      <c r="E12" s="128">
        <v>22</v>
      </c>
      <c r="F12" s="128">
        <f t="shared" ref="F12:F75" si="1">D12/105.01*100</f>
        <v>0</v>
      </c>
      <c r="G12" s="128">
        <v>0</v>
      </c>
      <c r="H12" s="130">
        <v>0</v>
      </c>
      <c r="I12" s="130" t="s">
        <v>48</v>
      </c>
      <c r="J12" s="130" t="s">
        <v>50</v>
      </c>
      <c r="K12" s="130" t="s">
        <v>50</v>
      </c>
      <c r="L12" s="130" t="s">
        <v>50</v>
      </c>
      <c r="M12" s="128">
        <f t="shared" ref="M12:M75" si="2">G12+H12</f>
        <v>0</v>
      </c>
      <c r="N12" s="202">
        <f>ROUND((C12-C11)+(M12*0.002447),2)</f>
        <v>0</v>
      </c>
      <c r="O12" s="46"/>
      <c r="P12" s="46"/>
      <c r="S12" s="53"/>
    </row>
    <row r="13" spans="1:20" ht="17.5">
      <c r="A13" s="126">
        <f t="shared" ref="A13:A76" si="3">+A12+1</f>
        <v>42889</v>
      </c>
      <c r="B13" s="127">
        <v>649</v>
      </c>
      <c r="C13" s="127">
        <v>0.1</v>
      </c>
      <c r="D13" s="128">
        <f t="shared" ref="D13:D76" si="4">IF(C13&lt;2.95,0,C13-2.95)</f>
        <v>0</v>
      </c>
      <c r="E13" s="128">
        <v>0</v>
      </c>
      <c r="F13" s="128">
        <f t="shared" si="1"/>
        <v>0</v>
      </c>
      <c r="G13" s="128">
        <v>0</v>
      </c>
      <c r="H13" s="130">
        <v>0</v>
      </c>
      <c r="I13" s="130" t="s">
        <v>48</v>
      </c>
      <c r="J13" s="130" t="s">
        <v>50</v>
      </c>
      <c r="K13" s="130" t="s">
        <v>50</v>
      </c>
      <c r="L13" s="130" t="s">
        <v>50</v>
      </c>
      <c r="M13" s="128">
        <f t="shared" si="2"/>
        <v>0</v>
      </c>
      <c r="N13" s="202">
        <f t="shared" ref="N13:N76" si="5">ROUND((C13-C12)+(M13*0.002447),2)</f>
        <v>0</v>
      </c>
      <c r="O13" s="46"/>
      <c r="P13" s="46"/>
    </row>
    <row r="14" spans="1:20" ht="17.5">
      <c r="A14" s="126">
        <f t="shared" si="3"/>
        <v>42890</v>
      </c>
      <c r="B14" s="127">
        <v>649</v>
      </c>
      <c r="C14" s="127">
        <v>0.1</v>
      </c>
      <c r="D14" s="128">
        <f t="shared" si="4"/>
        <v>0</v>
      </c>
      <c r="E14" s="128">
        <v>0</v>
      </c>
      <c r="F14" s="128">
        <f t="shared" si="1"/>
        <v>0</v>
      </c>
      <c r="G14" s="128">
        <v>0</v>
      </c>
      <c r="H14" s="130">
        <v>0</v>
      </c>
      <c r="I14" s="130" t="s">
        <v>48</v>
      </c>
      <c r="J14" s="130" t="s">
        <v>50</v>
      </c>
      <c r="K14" s="130" t="s">
        <v>50</v>
      </c>
      <c r="L14" s="130" t="s">
        <v>50</v>
      </c>
      <c r="M14" s="128">
        <f t="shared" si="2"/>
        <v>0</v>
      </c>
      <c r="N14" s="202">
        <f t="shared" si="5"/>
        <v>0</v>
      </c>
      <c r="O14" s="46"/>
      <c r="P14" s="46"/>
    </row>
    <row r="15" spans="1:20" ht="17.5">
      <c r="A15" s="126">
        <f t="shared" si="3"/>
        <v>42891</v>
      </c>
      <c r="B15" s="127">
        <v>649</v>
      </c>
      <c r="C15" s="127">
        <v>0.1</v>
      </c>
      <c r="D15" s="128">
        <f t="shared" si="4"/>
        <v>0</v>
      </c>
      <c r="E15" s="128">
        <v>0</v>
      </c>
      <c r="F15" s="128">
        <f t="shared" si="1"/>
        <v>0</v>
      </c>
      <c r="G15" s="128">
        <v>0</v>
      </c>
      <c r="H15" s="130">
        <v>0</v>
      </c>
      <c r="I15" s="130" t="s">
        <v>48</v>
      </c>
      <c r="J15" s="130" t="s">
        <v>50</v>
      </c>
      <c r="K15" s="130" t="s">
        <v>50</v>
      </c>
      <c r="L15" s="130" t="s">
        <v>50</v>
      </c>
      <c r="M15" s="128">
        <f t="shared" si="2"/>
        <v>0</v>
      </c>
      <c r="N15" s="202">
        <f t="shared" si="5"/>
        <v>0</v>
      </c>
      <c r="O15" s="46"/>
      <c r="P15" s="46"/>
    </row>
    <row r="16" spans="1:20" ht="17.5">
      <c r="A16" s="126">
        <f t="shared" si="3"/>
        <v>42892</v>
      </c>
      <c r="B16" s="127">
        <v>649</v>
      </c>
      <c r="C16" s="127">
        <v>0.1</v>
      </c>
      <c r="D16" s="128">
        <f t="shared" si="4"/>
        <v>0</v>
      </c>
      <c r="E16" s="128">
        <v>0</v>
      </c>
      <c r="F16" s="128">
        <f t="shared" si="1"/>
        <v>0</v>
      </c>
      <c r="G16" s="128">
        <v>0</v>
      </c>
      <c r="H16" s="130">
        <v>0</v>
      </c>
      <c r="I16" s="130" t="s">
        <v>48</v>
      </c>
      <c r="J16" s="130" t="s">
        <v>50</v>
      </c>
      <c r="K16" s="130" t="s">
        <v>50</v>
      </c>
      <c r="L16" s="130" t="s">
        <v>50</v>
      </c>
      <c r="M16" s="128">
        <f t="shared" si="2"/>
        <v>0</v>
      </c>
      <c r="N16" s="202">
        <f t="shared" si="5"/>
        <v>0</v>
      </c>
      <c r="O16" s="46"/>
      <c r="P16" s="46"/>
    </row>
    <row r="17" spans="1:16" ht="17.5">
      <c r="A17" s="126">
        <f t="shared" si="3"/>
        <v>42893</v>
      </c>
      <c r="B17" s="127">
        <v>649</v>
      </c>
      <c r="C17" s="127">
        <v>0.1</v>
      </c>
      <c r="D17" s="128">
        <f t="shared" si="4"/>
        <v>0</v>
      </c>
      <c r="E17" s="128">
        <v>9</v>
      </c>
      <c r="F17" s="128">
        <f t="shared" si="1"/>
        <v>0</v>
      </c>
      <c r="G17" s="128">
        <v>0</v>
      </c>
      <c r="H17" s="130">
        <v>0</v>
      </c>
      <c r="I17" s="130" t="s">
        <v>48</v>
      </c>
      <c r="J17" s="130" t="s">
        <v>50</v>
      </c>
      <c r="K17" s="130" t="s">
        <v>50</v>
      </c>
      <c r="L17" s="130" t="s">
        <v>50</v>
      </c>
      <c r="M17" s="128">
        <f t="shared" si="2"/>
        <v>0</v>
      </c>
      <c r="N17" s="202">
        <f t="shared" si="5"/>
        <v>0</v>
      </c>
      <c r="O17" s="46"/>
      <c r="P17" s="46"/>
    </row>
    <row r="18" spans="1:16" ht="17.5">
      <c r="A18" s="126">
        <f t="shared" si="3"/>
        <v>42894</v>
      </c>
      <c r="B18" s="127">
        <v>649</v>
      </c>
      <c r="C18" s="127">
        <v>0.1</v>
      </c>
      <c r="D18" s="128">
        <f t="shared" si="4"/>
        <v>0</v>
      </c>
      <c r="E18" s="128">
        <v>0</v>
      </c>
      <c r="F18" s="128">
        <f t="shared" si="1"/>
        <v>0</v>
      </c>
      <c r="G18" s="128">
        <v>0</v>
      </c>
      <c r="H18" s="130">
        <v>0</v>
      </c>
      <c r="I18" s="130" t="s">
        <v>48</v>
      </c>
      <c r="J18" s="130" t="s">
        <v>50</v>
      </c>
      <c r="K18" s="130" t="s">
        <v>50</v>
      </c>
      <c r="L18" s="130" t="s">
        <v>50</v>
      </c>
      <c r="M18" s="128">
        <f t="shared" si="2"/>
        <v>0</v>
      </c>
      <c r="N18" s="202">
        <f t="shared" si="5"/>
        <v>0</v>
      </c>
      <c r="O18" s="46"/>
      <c r="P18" s="46"/>
    </row>
    <row r="19" spans="1:16" ht="17.5">
      <c r="A19" s="126">
        <f t="shared" si="3"/>
        <v>42895</v>
      </c>
      <c r="B19" s="127">
        <v>649</v>
      </c>
      <c r="C19" s="127">
        <v>0.1</v>
      </c>
      <c r="D19" s="128">
        <f t="shared" si="4"/>
        <v>0</v>
      </c>
      <c r="E19" s="128">
        <v>0</v>
      </c>
      <c r="F19" s="128">
        <f t="shared" si="1"/>
        <v>0</v>
      </c>
      <c r="G19" s="128">
        <v>0</v>
      </c>
      <c r="H19" s="130">
        <v>0</v>
      </c>
      <c r="I19" s="130" t="s">
        <v>48</v>
      </c>
      <c r="J19" s="130" t="s">
        <v>50</v>
      </c>
      <c r="K19" s="130" t="s">
        <v>50</v>
      </c>
      <c r="L19" s="130" t="s">
        <v>50</v>
      </c>
      <c r="M19" s="128">
        <f t="shared" si="2"/>
        <v>0</v>
      </c>
      <c r="N19" s="202">
        <f t="shared" si="5"/>
        <v>0</v>
      </c>
      <c r="O19" s="46"/>
      <c r="P19" s="46"/>
    </row>
    <row r="20" spans="1:16" ht="17.5">
      <c r="A20" s="126">
        <f t="shared" si="3"/>
        <v>42896</v>
      </c>
      <c r="B20" s="127">
        <v>649</v>
      </c>
      <c r="C20" s="127">
        <v>0.1</v>
      </c>
      <c r="D20" s="128">
        <f t="shared" si="4"/>
        <v>0</v>
      </c>
      <c r="E20" s="128">
        <v>0</v>
      </c>
      <c r="F20" s="128">
        <f t="shared" si="1"/>
        <v>0</v>
      </c>
      <c r="G20" s="128">
        <v>0</v>
      </c>
      <c r="H20" s="130">
        <v>0</v>
      </c>
      <c r="I20" s="130" t="s">
        <v>48</v>
      </c>
      <c r="J20" s="130" t="s">
        <v>50</v>
      </c>
      <c r="K20" s="130" t="s">
        <v>50</v>
      </c>
      <c r="L20" s="130" t="s">
        <v>50</v>
      </c>
      <c r="M20" s="128">
        <f t="shared" si="2"/>
        <v>0</v>
      </c>
      <c r="N20" s="202">
        <f t="shared" si="5"/>
        <v>0</v>
      </c>
      <c r="O20" s="46"/>
      <c r="P20" s="46"/>
    </row>
    <row r="21" spans="1:16" ht="17.5">
      <c r="A21" s="126">
        <f t="shared" si="3"/>
        <v>42897</v>
      </c>
      <c r="B21" s="127">
        <v>649</v>
      </c>
      <c r="C21" s="127">
        <v>0.1</v>
      </c>
      <c r="D21" s="128">
        <f t="shared" si="4"/>
        <v>0</v>
      </c>
      <c r="E21" s="128">
        <v>5</v>
      </c>
      <c r="F21" s="128">
        <f t="shared" si="1"/>
        <v>0</v>
      </c>
      <c r="G21" s="128">
        <v>0</v>
      </c>
      <c r="H21" s="130">
        <v>0</v>
      </c>
      <c r="I21" s="130" t="s">
        <v>48</v>
      </c>
      <c r="J21" s="130" t="s">
        <v>50</v>
      </c>
      <c r="K21" s="130" t="s">
        <v>50</v>
      </c>
      <c r="L21" s="130" t="s">
        <v>50</v>
      </c>
      <c r="M21" s="128">
        <f t="shared" si="2"/>
        <v>0</v>
      </c>
      <c r="N21" s="202">
        <f t="shared" si="5"/>
        <v>0</v>
      </c>
      <c r="O21" s="46"/>
      <c r="P21" s="46"/>
    </row>
    <row r="22" spans="1:16" ht="17.5">
      <c r="A22" s="126">
        <f t="shared" si="3"/>
        <v>42898</v>
      </c>
      <c r="B22" s="127">
        <v>649</v>
      </c>
      <c r="C22" s="127">
        <v>0.1</v>
      </c>
      <c r="D22" s="128">
        <f t="shared" si="4"/>
        <v>0</v>
      </c>
      <c r="E22" s="128">
        <v>7</v>
      </c>
      <c r="F22" s="128">
        <f t="shared" si="1"/>
        <v>0</v>
      </c>
      <c r="G22" s="128">
        <v>0</v>
      </c>
      <c r="H22" s="130">
        <v>0</v>
      </c>
      <c r="I22" s="130" t="s">
        <v>48</v>
      </c>
      <c r="J22" s="130" t="s">
        <v>50</v>
      </c>
      <c r="K22" s="130" t="s">
        <v>50</v>
      </c>
      <c r="L22" s="130" t="s">
        <v>50</v>
      </c>
      <c r="M22" s="128">
        <f t="shared" si="2"/>
        <v>0</v>
      </c>
      <c r="N22" s="202">
        <f t="shared" si="5"/>
        <v>0</v>
      </c>
      <c r="O22" s="46"/>
      <c r="P22" s="46"/>
    </row>
    <row r="23" spans="1:16" ht="17.5">
      <c r="A23" s="126">
        <f t="shared" si="3"/>
        <v>42899</v>
      </c>
      <c r="B23" s="127">
        <v>649</v>
      </c>
      <c r="C23" s="127">
        <v>0.1</v>
      </c>
      <c r="D23" s="128">
        <f t="shared" si="4"/>
        <v>0</v>
      </c>
      <c r="E23" s="128">
        <v>10</v>
      </c>
      <c r="F23" s="128">
        <f t="shared" si="1"/>
        <v>0</v>
      </c>
      <c r="G23" s="128">
        <v>0</v>
      </c>
      <c r="H23" s="130">
        <v>0</v>
      </c>
      <c r="I23" s="130" t="s">
        <v>48</v>
      </c>
      <c r="J23" s="130" t="s">
        <v>50</v>
      </c>
      <c r="K23" s="130" t="s">
        <v>50</v>
      </c>
      <c r="L23" s="130" t="s">
        <v>50</v>
      </c>
      <c r="M23" s="128">
        <f t="shared" si="2"/>
        <v>0</v>
      </c>
      <c r="N23" s="202">
        <f t="shared" si="5"/>
        <v>0</v>
      </c>
      <c r="O23" s="46"/>
      <c r="P23" s="46"/>
    </row>
    <row r="24" spans="1:16" ht="17.5">
      <c r="A24" s="126">
        <f t="shared" si="3"/>
        <v>42900</v>
      </c>
      <c r="B24" s="127">
        <v>649</v>
      </c>
      <c r="C24" s="127">
        <v>0.1</v>
      </c>
      <c r="D24" s="128">
        <f t="shared" si="4"/>
        <v>0</v>
      </c>
      <c r="E24" s="128">
        <v>0</v>
      </c>
      <c r="F24" s="128">
        <f t="shared" si="1"/>
        <v>0</v>
      </c>
      <c r="G24" s="128">
        <v>0</v>
      </c>
      <c r="H24" s="130">
        <v>0</v>
      </c>
      <c r="I24" s="130" t="s">
        <v>48</v>
      </c>
      <c r="J24" s="130" t="s">
        <v>50</v>
      </c>
      <c r="K24" s="130" t="s">
        <v>50</v>
      </c>
      <c r="L24" s="130" t="s">
        <v>50</v>
      </c>
      <c r="M24" s="128">
        <f t="shared" si="2"/>
        <v>0</v>
      </c>
      <c r="N24" s="202">
        <f t="shared" si="5"/>
        <v>0</v>
      </c>
      <c r="O24" s="46"/>
      <c r="P24" s="46"/>
    </row>
    <row r="25" spans="1:16" ht="17.5">
      <c r="A25" s="126">
        <f t="shared" si="3"/>
        <v>42901</v>
      </c>
      <c r="B25" s="127">
        <v>653</v>
      </c>
      <c r="C25" s="127">
        <v>0.46</v>
      </c>
      <c r="D25" s="128">
        <f t="shared" si="4"/>
        <v>0</v>
      </c>
      <c r="E25" s="128">
        <v>0</v>
      </c>
      <c r="F25" s="128">
        <f t="shared" si="1"/>
        <v>0</v>
      </c>
      <c r="G25" s="128">
        <v>0</v>
      </c>
      <c r="H25" s="130">
        <v>0</v>
      </c>
      <c r="I25" s="130" t="s">
        <v>48</v>
      </c>
      <c r="J25" s="130" t="s">
        <v>50</v>
      </c>
      <c r="K25" s="130" t="s">
        <v>50</v>
      </c>
      <c r="L25" s="130" t="s">
        <v>50</v>
      </c>
      <c r="M25" s="128">
        <f t="shared" si="2"/>
        <v>0</v>
      </c>
      <c r="N25" s="202">
        <f t="shared" si="5"/>
        <v>0.36</v>
      </c>
      <c r="O25" s="46"/>
      <c r="P25" s="46"/>
    </row>
    <row r="26" spans="1:16" ht="17.5">
      <c r="A26" s="126">
        <f t="shared" si="3"/>
        <v>42902</v>
      </c>
      <c r="B26" s="127">
        <v>653.79999999999995</v>
      </c>
      <c r="C26" s="127">
        <v>0.57999999999999996</v>
      </c>
      <c r="D26" s="128">
        <f t="shared" si="4"/>
        <v>0</v>
      </c>
      <c r="E26" s="128">
        <v>0</v>
      </c>
      <c r="F26" s="128">
        <f t="shared" si="1"/>
        <v>0</v>
      </c>
      <c r="G26" s="128">
        <v>0</v>
      </c>
      <c r="H26" s="130">
        <v>0</v>
      </c>
      <c r="I26" s="130" t="s">
        <v>48</v>
      </c>
      <c r="J26" s="130" t="s">
        <v>50</v>
      </c>
      <c r="K26" s="130" t="s">
        <v>50</v>
      </c>
      <c r="L26" s="130" t="s">
        <v>50</v>
      </c>
      <c r="M26" s="128">
        <f t="shared" si="2"/>
        <v>0</v>
      </c>
      <c r="N26" s="202">
        <f t="shared" si="5"/>
        <v>0.12</v>
      </c>
      <c r="O26" s="46"/>
      <c r="P26" s="46"/>
    </row>
    <row r="27" spans="1:16" ht="17.5">
      <c r="A27" s="126">
        <f t="shared" si="3"/>
        <v>42903</v>
      </c>
      <c r="B27" s="127">
        <v>653.79999999999995</v>
      </c>
      <c r="C27" s="127">
        <v>0.57999999999999996</v>
      </c>
      <c r="D27" s="128">
        <f t="shared" si="4"/>
        <v>0</v>
      </c>
      <c r="E27" s="128">
        <v>15</v>
      </c>
      <c r="F27" s="128">
        <f t="shared" si="1"/>
        <v>0</v>
      </c>
      <c r="G27" s="128">
        <v>0</v>
      </c>
      <c r="H27" s="130">
        <v>0</v>
      </c>
      <c r="I27" s="130" t="s">
        <v>48</v>
      </c>
      <c r="J27" s="130" t="s">
        <v>50</v>
      </c>
      <c r="K27" s="130" t="s">
        <v>50</v>
      </c>
      <c r="L27" s="130" t="s">
        <v>50</v>
      </c>
      <c r="M27" s="128">
        <f t="shared" si="2"/>
        <v>0</v>
      </c>
      <c r="N27" s="202">
        <f t="shared" si="5"/>
        <v>0</v>
      </c>
      <c r="O27" s="46"/>
      <c r="P27" s="46"/>
    </row>
    <row r="28" spans="1:16" ht="17.5">
      <c r="A28" s="126">
        <f t="shared" si="3"/>
        <v>42904</v>
      </c>
      <c r="B28" s="127">
        <v>653.79999999999995</v>
      </c>
      <c r="C28" s="127">
        <v>0.57999999999999996</v>
      </c>
      <c r="D28" s="128">
        <f t="shared" si="4"/>
        <v>0</v>
      </c>
      <c r="E28" s="128">
        <v>2</v>
      </c>
      <c r="F28" s="128">
        <f t="shared" si="1"/>
        <v>0</v>
      </c>
      <c r="G28" s="128">
        <v>0</v>
      </c>
      <c r="H28" s="130">
        <v>0</v>
      </c>
      <c r="I28" s="130" t="s">
        <v>48</v>
      </c>
      <c r="J28" s="130" t="s">
        <v>50</v>
      </c>
      <c r="K28" s="130" t="s">
        <v>50</v>
      </c>
      <c r="L28" s="130" t="s">
        <v>50</v>
      </c>
      <c r="M28" s="128">
        <f t="shared" si="2"/>
        <v>0</v>
      </c>
      <c r="N28" s="202">
        <f t="shared" si="5"/>
        <v>0</v>
      </c>
      <c r="O28" s="46"/>
      <c r="P28" s="46"/>
    </row>
    <row r="29" spans="1:16" ht="17.5">
      <c r="A29" s="126">
        <f t="shared" si="3"/>
        <v>42905</v>
      </c>
      <c r="B29" s="127">
        <v>653.79999999999995</v>
      </c>
      <c r="C29" s="127">
        <v>0.57999999999999996</v>
      </c>
      <c r="D29" s="128">
        <f t="shared" si="4"/>
        <v>0</v>
      </c>
      <c r="E29" s="128">
        <v>0</v>
      </c>
      <c r="F29" s="128">
        <f t="shared" si="1"/>
        <v>0</v>
      </c>
      <c r="G29" s="128">
        <v>0</v>
      </c>
      <c r="H29" s="130">
        <v>0</v>
      </c>
      <c r="I29" s="130" t="s">
        <v>48</v>
      </c>
      <c r="J29" s="130" t="s">
        <v>50</v>
      </c>
      <c r="K29" s="130" t="s">
        <v>50</v>
      </c>
      <c r="L29" s="130" t="s">
        <v>50</v>
      </c>
      <c r="M29" s="128">
        <f t="shared" si="2"/>
        <v>0</v>
      </c>
      <c r="N29" s="202">
        <f t="shared" si="5"/>
        <v>0</v>
      </c>
      <c r="O29" s="46"/>
      <c r="P29" s="46"/>
    </row>
    <row r="30" spans="1:16" ht="17.5">
      <c r="A30" s="126">
        <f t="shared" si="3"/>
        <v>42906</v>
      </c>
      <c r="B30" s="127">
        <v>653.79999999999995</v>
      </c>
      <c r="C30" s="127">
        <v>0.57999999999999996</v>
      </c>
      <c r="D30" s="128">
        <f t="shared" si="4"/>
        <v>0</v>
      </c>
      <c r="E30" s="128">
        <v>5</v>
      </c>
      <c r="F30" s="128">
        <f t="shared" si="1"/>
        <v>0</v>
      </c>
      <c r="G30" s="128">
        <v>0</v>
      </c>
      <c r="H30" s="130">
        <v>0</v>
      </c>
      <c r="I30" s="130" t="s">
        <v>48</v>
      </c>
      <c r="J30" s="130" t="s">
        <v>50</v>
      </c>
      <c r="K30" s="130" t="s">
        <v>50</v>
      </c>
      <c r="L30" s="130" t="s">
        <v>50</v>
      </c>
      <c r="M30" s="128">
        <f t="shared" si="2"/>
        <v>0</v>
      </c>
      <c r="N30" s="202">
        <f t="shared" si="5"/>
        <v>0</v>
      </c>
      <c r="O30" s="46"/>
      <c r="P30" s="46"/>
    </row>
    <row r="31" spans="1:16" ht="17.5">
      <c r="A31" s="126">
        <f t="shared" si="3"/>
        <v>42907</v>
      </c>
      <c r="B31" s="127">
        <v>653.79999999999995</v>
      </c>
      <c r="C31" s="127">
        <v>0.57999999999999996</v>
      </c>
      <c r="D31" s="128">
        <f t="shared" si="4"/>
        <v>0</v>
      </c>
      <c r="E31" s="128">
        <v>7</v>
      </c>
      <c r="F31" s="128">
        <f t="shared" si="1"/>
        <v>0</v>
      </c>
      <c r="G31" s="128">
        <v>0</v>
      </c>
      <c r="H31" s="130">
        <v>0</v>
      </c>
      <c r="I31" s="130" t="s">
        <v>48</v>
      </c>
      <c r="J31" s="130" t="s">
        <v>50</v>
      </c>
      <c r="K31" s="130" t="s">
        <v>50</v>
      </c>
      <c r="L31" s="130" t="s">
        <v>50</v>
      </c>
      <c r="M31" s="128">
        <f t="shared" si="2"/>
        <v>0</v>
      </c>
      <c r="N31" s="202">
        <f t="shared" si="5"/>
        <v>0</v>
      </c>
      <c r="O31" s="46"/>
      <c r="P31" s="46"/>
    </row>
    <row r="32" spans="1:16" ht="17.5">
      <c r="A32" s="126">
        <f t="shared" si="3"/>
        <v>42908</v>
      </c>
      <c r="B32" s="127">
        <v>653.79999999999995</v>
      </c>
      <c r="C32" s="127">
        <v>0.57999999999999996</v>
      </c>
      <c r="D32" s="128">
        <f t="shared" si="4"/>
        <v>0</v>
      </c>
      <c r="E32" s="128">
        <v>8</v>
      </c>
      <c r="F32" s="128">
        <f t="shared" si="1"/>
        <v>0</v>
      </c>
      <c r="G32" s="128">
        <v>0</v>
      </c>
      <c r="H32" s="130">
        <v>0</v>
      </c>
      <c r="I32" s="130" t="s">
        <v>48</v>
      </c>
      <c r="J32" s="130" t="s">
        <v>50</v>
      </c>
      <c r="K32" s="130" t="s">
        <v>50</v>
      </c>
      <c r="L32" s="130" t="s">
        <v>50</v>
      </c>
      <c r="M32" s="128">
        <f t="shared" si="2"/>
        <v>0</v>
      </c>
      <c r="N32" s="202">
        <f t="shared" si="5"/>
        <v>0</v>
      </c>
      <c r="O32" s="46"/>
      <c r="P32" s="46"/>
    </row>
    <row r="33" spans="1:16" ht="17.5">
      <c r="A33" s="126">
        <f t="shared" si="3"/>
        <v>42909</v>
      </c>
      <c r="B33" s="127">
        <v>653.79999999999995</v>
      </c>
      <c r="C33" s="127">
        <v>0.57999999999999996</v>
      </c>
      <c r="D33" s="128">
        <f t="shared" si="4"/>
        <v>0</v>
      </c>
      <c r="E33" s="128">
        <v>16</v>
      </c>
      <c r="F33" s="128">
        <f t="shared" si="1"/>
        <v>0</v>
      </c>
      <c r="G33" s="128">
        <v>0</v>
      </c>
      <c r="H33" s="130">
        <v>0</v>
      </c>
      <c r="I33" s="130" t="s">
        <v>48</v>
      </c>
      <c r="J33" s="130" t="s">
        <v>50</v>
      </c>
      <c r="K33" s="130" t="s">
        <v>50</v>
      </c>
      <c r="L33" s="130" t="s">
        <v>50</v>
      </c>
      <c r="M33" s="128">
        <f t="shared" si="2"/>
        <v>0</v>
      </c>
      <c r="N33" s="202">
        <f t="shared" si="5"/>
        <v>0</v>
      </c>
      <c r="O33" s="46"/>
      <c r="P33" s="46"/>
    </row>
    <row r="34" spans="1:16" ht="17.5">
      <c r="A34" s="126">
        <f t="shared" si="3"/>
        <v>42910</v>
      </c>
      <c r="B34" s="127">
        <v>653.79999999999995</v>
      </c>
      <c r="C34" s="127">
        <v>0.57999999999999996</v>
      </c>
      <c r="D34" s="128">
        <f t="shared" si="4"/>
        <v>0</v>
      </c>
      <c r="E34" s="128">
        <v>18</v>
      </c>
      <c r="F34" s="128">
        <f t="shared" si="1"/>
        <v>0</v>
      </c>
      <c r="G34" s="128">
        <v>0</v>
      </c>
      <c r="H34" s="130">
        <v>0</v>
      </c>
      <c r="I34" s="130" t="s">
        <v>48</v>
      </c>
      <c r="J34" s="130" t="s">
        <v>50</v>
      </c>
      <c r="K34" s="130" t="s">
        <v>50</v>
      </c>
      <c r="L34" s="130" t="s">
        <v>50</v>
      </c>
      <c r="M34" s="128">
        <f t="shared" si="2"/>
        <v>0</v>
      </c>
      <c r="N34" s="202">
        <f t="shared" si="5"/>
        <v>0</v>
      </c>
      <c r="O34" s="46"/>
      <c r="P34" s="46"/>
    </row>
    <row r="35" spans="1:16" ht="17.5">
      <c r="A35" s="126">
        <f t="shared" si="3"/>
        <v>42911</v>
      </c>
      <c r="B35" s="127">
        <v>653.9</v>
      </c>
      <c r="C35" s="127">
        <v>0.59</v>
      </c>
      <c r="D35" s="128">
        <f t="shared" si="4"/>
        <v>0</v>
      </c>
      <c r="E35" s="128">
        <v>44</v>
      </c>
      <c r="F35" s="128">
        <f t="shared" si="1"/>
        <v>0</v>
      </c>
      <c r="G35" s="128">
        <v>0</v>
      </c>
      <c r="H35" s="130">
        <v>0</v>
      </c>
      <c r="I35" s="130" t="s">
        <v>48</v>
      </c>
      <c r="J35" s="130" t="s">
        <v>50</v>
      </c>
      <c r="K35" s="130" t="s">
        <v>50</v>
      </c>
      <c r="L35" s="130" t="s">
        <v>50</v>
      </c>
      <c r="M35" s="128">
        <f t="shared" si="2"/>
        <v>0</v>
      </c>
      <c r="N35" s="202">
        <f t="shared" si="5"/>
        <v>0.01</v>
      </c>
      <c r="O35" s="46"/>
      <c r="P35" s="46"/>
    </row>
    <row r="36" spans="1:16" ht="17.5">
      <c r="A36" s="126">
        <f t="shared" si="3"/>
        <v>42912</v>
      </c>
      <c r="B36" s="127">
        <v>655</v>
      </c>
      <c r="C36" s="127">
        <v>0.79</v>
      </c>
      <c r="D36" s="128">
        <f t="shared" si="4"/>
        <v>0</v>
      </c>
      <c r="E36" s="128">
        <v>98</v>
      </c>
      <c r="F36" s="128">
        <f t="shared" si="1"/>
        <v>0</v>
      </c>
      <c r="G36" s="128">
        <v>0</v>
      </c>
      <c r="H36" s="130">
        <v>0</v>
      </c>
      <c r="I36" s="130" t="s">
        <v>48</v>
      </c>
      <c r="J36" s="130" t="s">
        <v>50</v>
      </c>
      <c r="K36" s="130" t="s">
        <v>50</v>
      </c>
      <c r="L36" s="130" t="s">
        <v>50</v>
      </c>
      <c r="M36" s="128">
        <f t="shared" si="2"/>
        <v>0</v>
      </c>
      <c r="N36" s="202">
        <f t="shared" si="5"/>
        <v>0.2</v>
      </c>
      <c r="O36" s="46"/>
      <c r="P36" s="46"/>
    </row>
    <row r="37" spans="1:16" ht="17.5">
      <c r="A37" s="126">
        <f t="shared" si="3"/>
        <v>42913</v>
      </c>
      <c r="B37" s="127">
        <v>655.7</v>
      </c>
      <c r="C37" s="127">
        <v>0.94</v>
      </c>
      <c r="D37" s="128">
        <f t="shared" si="4"/>
        <v>0</v>
      </c>
      <c r="E37" s="128">
        <v>50</v>
      </c>
      <c r="F37" s="128">
        <f t="shared" si="1"/>
        <v>0</v>
      </c>
      <c r="G37" s="128">
        <v>0</v>
      </c>
      <c r="H37" s="130">
        <v>0</v>
      </c>
      <c r="I37" s="130" t="s">
        <v>48</v>
      </c>
      <c r="J37" s="130" t="s">
        <v>50</v>
      </c>
      <c r="K37" s="130" t="s">
        <v>50</v>
      </c>
      <c r="L37" s="130" t="s">
        <v>50</v>
      </c>
      <c r="M37" s="128">
        <f t="shared" si="2"/>
        <v>0</v>
      </c>
      <c r="N37" s="202">
        <f t="shared" si="5"/>
        <v>0.15</v>
      </c>
      <c r="O37" s="46"/>
      <c r="P37" s="46"/>
    </row>
    <row r="38" spans="1:16" ht="17.5">
      <c r="A38" s="126">
        <f t="shared" si="3"/>
        <v>42914</v>
      </c>
      <c r="B38" s="127">
        <v>659.6</v>
      </c>
      <c r="C38" s="127">
        <v>2.14</v>
      </c>
      <c r="D38" s="128">
        <f t="shared" si="4"/>
        <v>0</v>
      </c>
      <c r="E38" s="128">
        <v>67</v>
      </c>
      <c r="F38" s="128">
        <f t="shared" si="1"/>
        <v>0</v>
      </c>
      <c r="G38" s="128">
        <v>0</v>
      </c>
      <c r="H38" s="130">
        <v>0</v>
      </c>
      <c r="I38" s="130" t="s">
        <v>48</v>
      </c>
      <c r="J38" s="130" t="s">
        <v>50</v>
      </c>
      <c r="K38" s="130" t="s">
        <v>50</v>
      </c>
      <c r="L38" s="130" t="s">
        <v>50</v>
      </c>
      <c r="M38" s="128">
        <f t="shared" si="2"/>
        <v>0</v>
      </c>
      <c r="N38" s="202">
        <f t="shared" si="5"/>
        <v>1.2</v>
      </c>
      <c r="O38" s="46"/>
      <c r="P38" s="46"/>
    </row>
    <row r="39" spans="1:16" ht="17.5">
      <c r="A39" s="126">
        <f t="shared" si="3"/>
        <v>42915</v>
      </c>
      <c r="B39" s="127">
        <v>663</v>
      </c>
      <c r="C39" s="127">
        <v>3.8</v>
      </c>
      <c r="D39" s="128">
        <f>IF(C39&lt;2.95,0,C39-2.95)</f>
        <v>0.84999999999999964</v>
      </c>
      <c r="E39" s="128">
        <v>53</v>
      </c>
      <c r="F39" s="128">
        <f t="shared" si="1"/>
        <v>0.80944671936006052</v>
      </c>
      <c r="G39" s="128">
        <v>0</v>
      </c>
      <c r="H39" s="130">
        <v>0</v>
      </c>
      <c r="I39" s="130" t="s">
        <v>48</v>
      </c>
      <c r="J39" s="130" t="s">
        <v>50</v>
      </c>
      <c r="K39" s="130" t="s">
        <v>50</v>
      </c>
      <c r="L39" s="130" t="s">
        <v>50</v>
      </c>
      <c r="M39" s="128">
        <f t="shared" si="2"/>
        <v>0</v>
      </c>
      <c r="N39" s="202">
        <f t="shared" si="5"/>
        <v>1.66</v>
      </c>
      <c r="O39" s="46"/>
      <c r="P39" s="46"/>
    </row>
    <row r="40" spans="1:16" ht="17.5">
      <c r="A40" s="126">
        <f t="shared" si="3"/>
        <v>42916</v>
      </c>
      <c r="B40" s="127">
        <v>669</v>
      </c>
      <c r="C40" s="127">
        <v>8.4700000000000006</v>
      </c>
      <c r="D40" s="128">
        <f t="shared" si="4"/>
        <v>5.5200000000000005</v>
      </c>
      <c r="E40" s="128">
        <v>127</v>
      </c>
      <c r="F40" s="128">
        <f t="shared" si="1"/>
        <v>5.2566422245500428</v>
      </c>
      <c r="G40" s="128">
        <v>0</v>
      </c>
      <c r="H40" s="130">
        <v>0</v>
      </c>
      <c r="I40" s="130" t="s">
        <v>48</v>
      </c>
      <c r="J40" s="130" t="s">
        <v>50</v>
      </c>
      <c r="K40" s="130" t="s">
        <v>50</v>
      </c>
      <c r="L40" s="130" t="s">
        <v>50</v>
      </c>
      <c r="M40" s="128">
        <f t="shared" si="2"/>
        <v>0</v>
      </c>
      <c r="N40" s="202">
        <f t="shared" si="5"/>
        <v>4.67</v>
      </c>
      <c r="O40" s="46"/>
      <c r="P40" s="46"/>
    </row>
    <row r="41" spans="1:16" ht="17.5">
      <c r="A41" s="126">
        <f t="shared" si="3"/>
        <v>42917</v>
      </c>
      <c r="B41" s="127">
        <v>671</v>
      </c>
      <c r="C41" s="127">
        <v>10.61</v>
      </c>
      <c r="D41" s="128">
        <f t="shared" si="4"/>
        <v>7.6599999999999993</v>
      </c>
      <c r="E41" s="128">
        <v>78</v>
      </c>
      <c r="F41" s="128">
        <f t="shared" si="1"/>
        <v>7.2945433768212542</v>
      </c>
      <c r="G41" s="128">
        <v>0</v>
      </c>
      <c r="H41" s="130">
        <v>200</v>
      </c>
      <c r="I41" s="130" t="s">
        <v>48</v>
      </c>
      <c r="J41" s="130" t="s">
        <v>50</v>
      </c>
      <c r="K41" s="130" t="s">
        <v>50</v>
      </c>
      <c r="L41" s="130" t="s">
        <v>50</v>
      </c>
      <c r="M41" s="128">
        <f t="shared" si="2"/>
        <v>200</v>
      </c>
      <c r="N41" s="202">
        <f t="shared" si="5"/>
        <v>2.63</v>
      </c>
      <c r="O41" s="46"/>
      <c r="P41" s="46"/>
    </row>
    <row r="42" spans="1:16" ht="17.5">
      <c r="A42" s="126">
        <f t="shared" si="3"/>
        <v>42918</v>
      </c>
      <c r="B42" s="127">
        <v>671.9</v>
      </c>
      <c r="C42" s="127">
        <v>11.66</v>
      </c>
      <c r="D42" s="128">
        <f t="shared" si="4"/>
        <v>8.7100000000000009</v>
      </c>
      <c r="E42" s="128">
        <v>83</v>
      </c>
      <c r="F42" s="128">
        <f t="shared" si="1"/>
        <v>8.2944481477954479</v>
      </c>
      <c r="G42" s="128">
        <v>0</v>
      </c>
      <c r="H42" s="130">
        <v>325</v>
      </c>
      <c r="I42" s="130" t="s">
        <v>48</v>
      </c>
      <c r="J42" s="130" t="s">
        <v>50</v>
      </c>
      <c r="K42" s="130" t="s">
        <v>50</v>
      </c>
      <c r="L42" s="130" t="s">
        <v>50</v>
      </c>
      <c r="M42" s="128">
        <f t="shared" si="2"/>
        <v>325</v>
      </c>
      <c r="N42" s="202">
        <f t="shared" si="5"/>
        <v>1.85</v>
      </c>
      <c r="O42" s="46"/>
      <c r="P42" s="46"/>
    </row>
    <row r="43" spans="1:16" ht="17.5">
      <c r="A43" s="126">
        <f t="shared" si="3"/>
        <v>42919</v>
      </c>
      <c r="B43" s="127">
        <v>673.5</v>
      </c>
      <c r="C43" s="127">
        <v>13.67</v>
      </c>
      <c r="D43" s="128">
        <f t="shared" si="4"/>
        <v>10.719999999999999</v>
      </c>
      <c r="E43" s="128">
        <v>67</v>
      </c>
      <c r="F43" s="128">
        <f t="shared" si="1"/>
        <v>10.208551566517473</v>
      </c>
      <c r="G43" s="128">
        <v>0</v>
      </c>
      <c r="H43" s="130">
        <v>200</v>
      </c>
      <c r="I43" s="130" t="s">
        <v>48</v>
      </c>
      <c r="J43" s="130" t="s">
        <v>50</v>
      </c>
      <c r="K43" s="130" t="s">
        <v>50</v>
      </c>
      <c r="L43" s="130" t="s">
        <v>50</v>
      </c>
      <c r="M43" s="128">
        <f t="shared" si="2"/>
        <v>200</v>
      </c>
      <c r="N43" s="202">
        <f t="shared" si="5"/>
        <v>2.5</v>
      </c>
      <c r="O43" s="46"/>
      <c r="P43" s="46"/>
    </row>
    <row r="44" spans="1:16" ht="17.5">
      <c r="A44" s="126">
        <f t="shared" si="3"/>
        <v>42920</v>
      </c>
      <c r="B44" s="127">
        <v>674.3</v>
      </c>
      <c r="C44" s="127">
        <v>14.73</v>
      </c>
      <c r="D44" s="128">
        <f t="shared" si="4"/>
        <v>11.780000000000001</v>
      </c>
      <c r="E44" s="128">
        <v>30</v>
      </c>
      <c r="F44" s="128">
        <f t="shared" si="1"/>
        <v>11.217979240072374</v>
      </c>
      <c r="G44" s="128">
        <v>0</v>
      </c>
      <c r="H44" s="130">
        <v>380</v>
      </c>
      <c r="I44" s="130" t="s">
        <v>48</v>
      </c>
      <c r="J44" s="130" t="s">
        <v>50</v>
      </c>
      <c r="K44" s="130" t="s">
        <v>50</v>
      </c>
      <c r="L44" s="130" t="s">
        <v>50</v>
      </c>
      <c r="M44" s="128">
        <f t="shared" si="2"/>
        <v>380</v>
      </c>
      <c r="N44" s="202">
        <f t="shared" si="5"/>
        <v>1.99</v>
      </c>
      <c r="O44" s="46"/>
      <c r="P44" s="46"/>
    </row>
    <row r="45" spans="1:16" ht="17.5">
      <c r="A45" s="126">
        <f t="shared" si="3"/>
        <v>42921</v>
      </c>
      <c r="B45" s="127">
        <v>674.5</v>
      </c>
      <c r="C45" s="127">
        <v>15.02</v>
      </c>
      <c r="D45" s="128">
        <f t="shared" si="4"/>
        <v>12.07</v>
      </c>
      <c r="E45" s="128">
        <v>34</v>
      </c>
      <c r="F45" s="128">
        <f t="shared" si="1"/>
        <v>11.494143414912864</v>
      </c>
      <c r="G45" s="128">
        <v>0</v>
      </c>
      <c r="H45" s="130">
        <v>380</v>
      </c>
      <c r="I45" s="130" t="s">
        <v>48</v>
      </c>
      <c r="J45" s="130" t="s">
        <v>50</v>
      </c>
      <c r="K45" s="130" t="s">
        <v>50</v>
      </c>
      <c r="L45" s="130" t="s">
        <v>50</v>
      </c>
      <c r="M45" s="128">
        <f t="shared" si="2"/>
        <v>380</v>
      </c>
      <c r="N45" s="202">
        <f t="shared" si="5"/>
        <v>1.22</v>
      </c>
      <c r="O45" s="46"/>
      <c r="P45" s="46"/>
    </row>
    <row r="46" spans="1:16" ht="17.5">
      <c r="A46" s="126">
        <f t="shared" si="3"/>
        <v>42922</v>
      </c>
      <c r="B46" s="127">
        <v>674.4</v>
      </c>
      <c r="C46" s="127">
        <v>14.88</v>
      </c>
      <c r="D46" s="128">
        <f t="shared" si="4"/>
        <v>11.93</v>
      </c>
      <c r="E46" s="128">
        <v>14</v>
      </c>
      <c r="F46" s="128">
        <f t="shared" si="1"/>
        <v>11.360822778782973</v>
      </c>
      <c r="G46" s="128">
        <v>0</v>
      </c>
      <c r="H46" s="130">
        <v>465</v>
      </c>
      <c r="I46" s="130" t="s">
        <v>48</v>
      </c>
      <c r="J46" s="130" t="s">
        <v>50</v>
      </c>
      <c r="K46" s="130" t="s">
        <v>50</v>
      </c>
      <c r="L46" s="130" t="s">
        <v>50</v>
      </c>
      <c r="M46" s="128">
        <f t="shared" si="2"/>
        <v>465</v>
      </c>
      <c r="N46" s="202">
        <f t="shared" si="5"/>
        <v>1</v>
      </c>
      <c r="O46" s="46"/>
      <c r="P46" s="46"/>
    </row>
    <row r="47" spans="1:16" ht="17.5">
      <c r="A47" s="126">
        <f t="shared" si="3"/>
        <v>42923</v>
      </c>
      <c r="B47" s="127">
        <v>673.9</v>
      </c>
      <c r="C47" s="127">
        <v>14.2</v>
      </c>
      <c r="D47" s="128">
        <f t="shared" si="4"/>
        <v>11.25</v>
      </c>
      <c r="E47" s="128">
        <v>10</v>
      </c>
      <c r="F47" s="128">
        <f t="shared" si="1"/>
        <v>10.713265403294923</v>
      </c>
      <c r="G47" s="128">
        <v>0</v>
      </c>
      <c r="H47" s="130">
        <v>465</v>
      </c>
      <c r="I47" s="130" t="s">
        <v>48</v>
      </c>
      <c r="J47" s="130" t="s">
        <v>50</v>
      </c>
      <c r="K47" s="130" t="s">
        <v>50</v>
      </c>
      <c r="L47" s="130" t="s">
        <v>50</v>
      </c>
      <c r="M47" s="128">
        <f t="shared" si="2"/>
        <v>465</v>
      </c>
      <c r="N47" s="202">
        <f t="shared" si="5"/>
        <v>0.46</v>
      </c>
      <c r="O47" s="46"/>
      <c r="P47" s="46"/>
    </row>
    <row r="48" spans="1:16" ht="17.5">
      <c r="A48" s="126">
        <f t="shared" si="3"/>
        <v>42924</v>
      </c>
      <c r="B48" s="127">
        <v>673.6</v>
      </c>
      <c r="C48" s="127">
        <v>13.8</v>
      </c>
      <c r="D48" s="128">
        <f t="shared" si="4"/>
        <v>10.850000000000001</v>
      </c>
      <c r="E48" s="128">
        <v>25</v>
      </c>
      <c r="F48" s="128">
        <f t="shared" si="1"/>
        <v>10.33234930006666</v>
      </c>
      <c r="G48" s="128">
        <v>0</v>
      </c>
      <c r="H48" s="130">
        <v>465</v>
      </c>
      <c r="I48" s="130" t="s">
        <v>48</v>
      </c>
      <c r="J48" s="130" t="s">
        <v>50</v>
      </c>
      <c r="K48" s="130" t="s">
        <v>50</v>
      </c>
      <c r="L48" s="130" t="s">
        <v>50</v>
      </c>
      <c r="M48" s="128">
        <f t="shared" si="2"/>
        <v>465</v>
      </c>
      <c r="N48" s="202">
        <f t="shared" si="5"/>
        <v>0.74</v>
      </c>
      <c r="O48" s="46"/>
      <c r="P48" s="46"/>
    </row>
    <row r="49" spans="1:16" ht="17.5">
      <c r="A49" s="126">
        <f t="shared" si="3"/>
        <v>42925</v>
      </c>
      <c r="B49" s="127">
        <v>673</v>
      </c>
      <c r="C49" s="127">
        <v>13.02</v>
      </c>
      <c r="D49" s="128">
        <f t="shared" si="4"/>
        <v>10.07</v>
      </c>
      <c r="E49" s="128">
        <v>0</v>
      </c>
      <c r="F49" s="128">
        <f t="shared" si="1"/>
        <v>9.5895628987715451</v>
      </c>
      <c r="G49" s="128">
        <v>0</v>
      </c>
      <c r="H49" s="130">
        <v>445</v>
      </c>
      <c r="I49" s="130" t="s">
        <v>48</v>
      </c>
      <c r="J49" s="130" t="s">
        <v>50</v>
      </c>
      <c r="K49" s="130" t="s">
        <v>50</v>
      </c>
      <c r="L49" s="130" t="s">
        <v>50</v>
      </c>
      <c r="M49" s="128">
        <f t="shared" si="2"/>
        <v>445</v>
      </c>
      <c r="N49" s="202">
        <f t="shared" si="5"/>
        <v>0.31</v>
      </c>
      <c r="O49" s="46"/>
      <c r="P49" s="46"/>
    </row>
    <row r="50" spans="1:16" ht="17.5">
      <c r="A50" s="126">
        <f t="shared" si="3"/>
        <v>42926</v>
      </c>
      <c r="B50" s="127">
        <v>672.6</v>
      </c>
      <c r="C50" s="127">
        <v>12.52</v>
      </c>
      <c r="D50" s="128">
        <f t="shared" si="4"/>
        <v>9.57</v>
      </c>
      <c r="E50" s="128">
        <v>0</v>
      </c>
      <c r="F50" s="128">
        <f t="shared" si="1"/>
        <v>9.1134177697362144</v>
      </c>
      <c r="G50" s="128">
        <v>0</v>
      </c>
      <c r="H50" s="130">
        <v>426</v>
      </c>
      <c r="I50" s="130" t="s">
        <v>48</v>
      </c>
      <c r="J50" s="130" t="s">
        <v>50</v>
      </c>
      <c r="K50" s="130" t="s">
        <v>50</v>
      </c>
      <c r="L50" s="130" t="s">
        <v>50</v>
      </c>
      <c r="M50" s="128">
        <f t="shared" si="2"/>
        <v>426</v>
      </c>
      <c r="N50" s="202">
        <f t="shared" si="5"/>
        <v>0.54</v>
      </c>
      <c r="O50" s="46"/>
      <c r="P50" s="46"/>
    </row>
    <row r="51" spans="1:16" ht="17.5">
      <c r="A51" s="126">
        <f t="shared" si="3"/>
        <v>42927</v>
      </c>
      <c r="B51" s="127">
        <v>670.3</v>
      </c>
      <c r="C51" s="127">
        <v>9.91</v>
      </c>
      <c r="D51" s="128">
        <f t="shared" si="4"/>
        <v>6.96</v>
      </c>
      <c r="E51" s="128">
        <v>8</v>
      </c>
      <c r="F51" s="128">
        <f t="shared" si="1"/>
        <v>6.6279401961717932</v>
      </c>
      <c r="G51" s="128">
        <v>0</v>
      </c>
      <c r="H51" s="130">
        <v>470</v>
      </c>
      <c r="I51" s="130" t="s">
        <v>48</v>
      </c>
      <c r="J51" s="130" t="s">
        <v>50</v>
      </c>
      <c r="K51" s="130" t="s">
        <v>50</v>
      </c>
      <c r="L51" s="130" t="s">
        <v>50</v>
      </c>
      <c r="M51" s="128">
        <f t="shared" si="2"/>
        <v>470</v>
      </c>
      <c r="N51" s="202">
        <f t="shared" si="5"/>
        <v>-1.46</v>
      </c>
      <c r="O51" s="46"/>
      <c r="P51" s="46"/>
    </row>
    <row r="52" spans="1:16" ht="17.5">
      <c r="A52" s="126">
        <f t="shared" si="3"/>
        <v>42928</v>
      </c>
      <c r="B52" s="127">
        <v>670.8</v>
      </c>
      <c r="C52" s="127">
        <v>10.41</v>
      </c>
      <c r="D52" s="128">
        <f t="shared" si="4"/>
        <v>7.46</v>
      </c>
      <c r="E52" s="128">
        <v>35</v>
      </c>
      <c r="F52" s="128">
        <f t="shared" si="1"/>
        <v>7.104085325207123</v>
      </c>
      <c r="G52" s="128">
        <v>0</v>
      </c>
      <c r="H52" s="130">
        <v>0</v>
      </c>
      <c r="I52" s="130" t="s">
        <v>48</v>
      </c>
      <c r="J52" s="130" t="s">
        <v>50</v>
      </c>
      <c r="K52" s="130" t="s">
        <v>50</v>
      </c>
      <c r="L52" s="130" t="s">
        <v>50</v>
      </c>
      <c r="M52" s="128">
        <f t="shared" si="2"/>
        <v>0</v>
      </c>
      <c r="N52" s="202">
        <f t="shared" si="5"/>
        <v>0.5</v>
      </c>
      <c r="O52" s="46"/>
      <c r="P52" s="46"/>
    </row>
    <row r="53" spans="1:16" ht="17.5">
      <c r="A53" s="126">
        <f t="shared" si="3"/>
        <v>42929</v>
      </c>
      <c r="B53" s="127">
        <v>671.3</v>
      </c>
      <c r="C53" s="127">
        <v>10.96</v>
      </c>
      <c r="D53" s="128">
        <f t="shared" si="4"/>
        <v>8.0100000000000016</v>
      </c>
      <c r="E53" s="128">
        <v>17</v>
      </c>
      <c r="F53" s="128">
        <f t="shared" si="1"/>
        <v>7.6278449671459869</v>
      </c>
      <c r="G53" s="128">
        <v>0</v>
      </c>
      <c r="H53" s="130">
        <v>0</v>
      </c>
      <c r="I53" s="130" t="s">
        <v>48</v>
      </c>
      <c r="J53" s="130" t="s">
        <v>50</v>
      </c>
      <c r="K53" s="130" t="s">
        <v>50</v>
      </c>
      <c r="L53" s="130" t="s">
        <v>50</v>
      </c>
      <c r="M53" s="128">
        <f t="shared" si="2"/>
        <v>0</v>
      </c>
      <c r="N53" s="202">
        <f t="shared" si="5"/>
        <v>0.55000000000000004</v>
      </c>
      <c r="O53" s="46"/>
      <c r="P53" s="46"/>
    </row>
    <row r="54" spans="1:16" ht="17.5">
      <c r="A54" s="126">
        <f t="shared" si="3"/>
        <v>42930</v>
      </c>
      <c r="B54" s="127">
        <v>673</v>
      </c>
      <c r="C54" s="127">
        <v>13.02</v>
      </c>
      <c r="D54" s="128">
        <f t="shared" si="4"/>
        <v>10.07</v>
      </c>
      <c r="E54" s="128">
        <v>93</v>
      </c>
      <c r="F54" s="128">
        <f t="shared" si="1"/>
        <v>9.5895628987715451</v>
      </c>
      <c r="G54" s="128">
        <v>0</v>
      </c>
      <c r="H54" s="130">
        <v>0</v>
      </c>
      <c r="I54" s="130" t="s">
        <v>48</v>
      </c>
      <c r="J54" s="130" t="s">
        <v>50</v>
      </c>
      <c r="K54" s="130" t="s">
        <v>50</v>
      </c>
      <c r="L54" s="130" t="s">
        <v>50</v>
      </c>
      <c r="M54" s="128">
        <f t="shared" si="2"/>
        <v>0</v>
      </c>
      <c r="N54" s="202">
        <f t="shared" si="5"/>
        <v>2.06</v>
      </c>
      <c r="O54" s="46"/>
      <c r="P54" s="46"/>
    </row>
    <row r="55" spans="1:16" ht="17.5">
      <c r="A55" s="126">
        <f t="shared" si="3"/>
        <v>42931</v>
      </c>
      <c r="B55" s="127">
        <v>675.8</v>
      </c>
      <c r="C55" s="127">
        <v>16.87</v>
      </c>
      <c r="D55" s="128">
        <f t="shared" si="4"/>
        <v>13.920000000000002</v>
      </c>
      <c r="E55" s="128">
        <v>102</v>
      </c>
      <c r="F55" s="128">
        <f t="shared" si="1"/>
        <v>13.255880392343588</v>
      </c>
      <c r="G55" s="128">
        <v>0</v>
      </c>
      <c r="H55" s="130">
        <v>0</v>
      </c>
      <c r="I55" s="130" t="s">
        <v>48</v>
      </c>
      <c r="J55" s="130" t="s">
        <v>50</v>
      </c>
      <c r="K55" s="130" t="s">
        <v>50</v>
      </c>
      <c r="L55" s="130" t="s">
        <v>50</v>
      </c>
      <c r="M55" s="128">
        <f t="shared" si="2"/>
        <v>0</v>
      </c>
      <c r="N55" s="202">
        <f t="shared" si="5"/>
        <v>3.85</v>
      </c>
      <c r="O55" s="46"/>
      <c r="P55" s="46"/>
    </row>
    <row r="56" spans="1:16" ht="17.5">
      <c r="A56" s="126">
        <f t="shared" si="3"/>
        <v>42932</v>
      </c>
      <c r="B56" s="127">
        <v>677.8</v>
      </c>
      <c r="C56" s="127">
        <v>19.97</v>
      </c>
      <c r="D56" s="128">
        <f t="shared" si="4"/>
        <v>17.02</v>
      </c>
      <c r="E56" s="128">
        <v>65</v>
      </c>
      <c r="F56" s="128">
        <f t="shared" si="1"/>
        <v>16.20798019236263</v>
      </c>
      <c r="G56" s="128">
        <v>0</v>
      </c>
      <c r="H56" s="130">
        <v>0</v>
      </c>
      <c r="I56" s="130" t="s">
        <v>48</v>
      </c>
      <c r="J56" s="130" t="s">
        <v>50</v>
      </c>
      <c r="K56" s="130" t="s">
        <v>50</v>
      </c>
      <c r="L56" s="130" t="s">
        <v>50</v>
      </c>
      <c r="M56" s="128">
        <f t="shared" si="2"/>
        <v>0</v>
      </c>
      <c r="N56" s="202">
        <f t="shared" si="5"/>
        <v>3.1</v>
      </c>
      <c r="O56" s="46"/>
      <c r="P56" s="46"/>
    </row>
    <row r="57" spans="1:16" ht="17.5">
      <c r="A57" s="126">
        <f t="shared" si="3"/>
        <v>42933</v>
      </c>
      <c r="B57" s="127">
        <v>679.6</v>
      </c>
      <c r="C57" s="127">
        <v>23.02</v>
      </c>
      <c r="D57" s="128">
        <f t="shared" si="4"/>
        <v>20.07</v>
      </c>
      <c r="E57" s="128">
        <v>46</v>
      </c>
      <c r="F57" s="128">
        <f t="shared" si="1"/>
        <v>19.112465479478143</v>
      </c>
      <c r="G57" s="128">
        <v>0</v>
      </c>
      <c r="H57" s="130">
        <v>0</v>
      </c>
      <c r="I57" s="130" t="s">
        <v>48</v>
      </c>
      <c r="J57" s="130" t="s">
        <v>50</v>
      </c>
      <c r="K57" s="130" t="s">
        <v>50</v>
      </c>
      <c r="L57" s="130" t="s">
        <v>50</v>
      </c>
      <c r="M57" s="128">
        <f t="shared" si="2"/>
        <v>0</v>
      </c>
      <c r="N57" s="202">
        <f t="shared" si="5"/>
        <v>3.05</v>
      </c>
      <c r="O57" s="46"/>
      <c r="P57" s="46"/>
    </row>
    <row r="58" spans="1:16" ht="17.5">
      <c r="A58" s="126">
        <f t="shared" si="3"/>
        <v>42934</v>
      </c>
      <c r="B58" s="127">
        <v>681.7</v>
      </c>
      <c r="C58" s="127">
        <v>26.86</v>
      </c>
      <c r="D58" s="128">
        <f t="shared" si="4"/>
        <v>23.91</v>
      </c>
      <c r="E58" s="128">
        <v>74</v>
      </c>
      <c r="F58" s="128">
        <f t="shared" si="1"/>
        <v>22.769260070469478</v>
      </c>
      <c r="G58" s="128">
        <v>0</v>
      </c>
      <c r="H58" s="130">
        <v>0</v>
      </c>
      <c r="I58" s="130" t="s">
        <v>48</v>
      </c>
      <c r="J58" s="130" t="s">
        <v>50</v>
      </c>
      <c r="K58" s="130" t="s">
        <v>50</v>
      </c>
      <c r="L58" s="130" t="s">
        <v>50</v>
      </c>
      <c r="M58" s="128">
        <f t="shared" si="2"/>
        <v>0</v>
      </c>
      <c r="N58" s="202">
        <f t="shared" si="5"/>
        <v>3.84</v>
      </c>
      <c r="O58" s="46"/>
      <c r="P58" s="46"/>
    </row>
    <row r="59" spans="1:16" ht="17.5">
      <c r="A59" s="126">
        <f t="shared" si="3"/>
        <v>42935</v>
      </c>
      <c r="B59" s="127">
        <v>683.4</v>
      </c>
      <c r="C59" s="127">
        <v>30.11</v>
      </c>
      <c r="D59" s="128">
        <f t="shared" si="4"/>
        <v>27.16</v>
      </c>
      <c r="E59" s="128">
        <v>49</v>
      </c>
      <c r="F59" s="128">
        <f t="shared" si="1"/>
        <v>25.864203409199121</v>
      </c>
      <c r="G59" s="128">
        <v>0</v>
      </c>
      <c r="H59" s="130">
        <v>0</v>
      </c>
      <c r="I59" s="130" t="s">
        <v>48</v>
      </c>
      <c r="J59" s="130" t="s">
        <v>50</v>
      </c>
      <c r="K59" s="130" t="s">
        <v>50</v>
      </c>
      <c r="L59" s="130" t="s">
        <v>50</v>
      </c>
      <c r="M59" s="128">
        <f t="shared" si="2"/>
        <v>0</v>
      </c>
      <c r="N59" s="202">
        <f t="shared" si="5"/>
        <v>3.25</v>
      </c>
      <c r="O59" s="46"/>
      <c r="P59" s="46"/>
    </row>
    <row r="60" spans="1:16" ht="17.5">
      <c r="A60" s="126">
        <f t="shared" si="3"/>
        <v>42936</v>
      </c>
      <c r="B60" s="127">
        <v>684.7</v>
      </c>
      <c r="C60" s="127">
        <v>32.82</v>
      </c>
      <c r="D60" s="128">
        <f t="shared" si="4"/>
        <v>29.87</v>
      </c>
      <c r="E60" s="128">
        <v>53</v>
      </c>
      <c r="F60" s="128">
        <f t="shared" si="1"/>
        <v>28.444910008570613</v>
      </c>
      <c r="G60" s="128">
        <v>0</v>
      </c>
      <c r="H60" s="130">
        <v>0</v>
      </c>
      <c r="I60" s="130" t="s">
        <v>48</v>
      </c>
      <c r="J60" s="130" t="s">
        <v>50</v>
      </c>
      <c r="K60" s="130" t="s">
        <v>50</v>
      </c>
      <c r="L60" s="130" t="s">
        <v>50</v>
      </c>
      <c r="M60" s="128">
        <f t="shared" si="2"/>
        <v>0</v>
      </c>
      <c r="N60" s="202">
        <f t="shared" si="5"/>
        <v>2.71</v>
      </c>
      <c r="O60" s="46"/>
      <c r="P60" s="46"/>
    </row>
    <row r="61" spans="1:16" ht="17.5">
      <c r="A61" s="126">
        <f t="shared" si="3"/>
        <v>42937</v>
      </c>
      <c r="B61" s="127">
        <v>686.7</v>
      </c>
      <c r="C61" s="127">
        <v>37.19</v>
      </c>
      <c r="D61" s="128">
        <f t="shared" si="4"/>
        <v>34.239999999999995</v>
      </c>
      <c r="E61" s="128">
        <v>138</v>
      </c>
      <c r="F61" s="128">
        <f t="shared" si="1"/>
        <v>32.606418436339389</v>
      </c>
      <c r="G61" s="128">
        <v>0</v>
      </c>
      <c r="H61" s="130">
        <v>0</v>
      </c>
      <c r="I61" s="130" t="s">
        <v>48</v>
      </c>
      <c r="J61" s="130" t="s">
        <v>50</v>
      </c>
      <c r="K61" s="130" t="s">
        <v>50</v>
      </c>
      <c r="L61" s="130" t="s">
        <v>50</v>
      </c>
      <c r="M61" s="128">
        <f t="shared" si="2"/>
        <v>0</v>
      </c>
      <c r="N61" s="202">
        <f t="shared" si="5"/>
        <v>4.37</v>
      </c>
      <c r="O61" s="46"/>
      <c r="P61" s="46"/>
    </row>
    <row r="62" spans="1:16" ht="17.5">
      <c r="A62" s="126">
        <f t="shared" si="3"/>
        <v>42938</v>
      </c>
      <c r="B62" s="127">
        <v>689.5</v>
      </c>
      <c r="C62" s="127">
        <v>44.11</v>
      </c>
      <c r="D62" s="128">
        <f t="shared" si="4"/>
        <v>41.16</v>
      </c>
      <c r="E62" s="128">
        <v>162</v>
      </c>
      <c r="F62" s="128">
        <f t="shared" si="1"/>
        <v>39.196267022188358</v>
      </c>
      <c r="G62" s="128">
        <v>0</v>
      </c>
      <c r="H62" s="130">
        <v>0</v>
      </c>
      <c r="I62" s="130" t="s">
        <v>48</v>
      </c>
      <c r="J62" s="130" t="s">
        <v>50</v>
      </c>
      <c r="K62" s="130" t="s">
        <v>50</v>
      </c>
      <c r="L62" s="130" t="s">
        <v>50</v>
      </c>
      <c r="M62" s="128">
        <f t="shared" si="2"/>
        <v>0</v>
      </c>
      <c r="N62" s="202">
        <f t="shared" si="5"/>
        <v>6.92</v>
      </c>
      <c r="O62" s="46"/>
      <c r="P62" s="46"/>
    </row>
    <row r="63" spans="1:16" ht="17.5">
      <c r="A63" s="126">
        <f t="shared" si="3"/>
        <v>42939</v>
      </c>
      <c r="B63" s="127">
        <v>691.7</v>
      </c>
      <c r="C63" s="127">
        <v>50.16</v>
      </c>
      <c r="D63" s="128">
        <f t="shared" si="4"/>
        <v>47.209999999999994</v>
      </c>
      <c r="E63" s="128">
        <v>107</v>
      </c>
      <c r="F63" s="128">
        <f t="shared" si="1"/>
        <v>44.957623083515848</v>
      </c>
      <c r="G63" s="128">
        <v>0</v>
      </c>
      <c r="H63" s="130">
        <v>0</v>
      </c>
      <c r="I63" s="130" t="s">
        <v>48</v>
      </c>
      <c r="J63" s="130" t="s">
        <v>50</v>
      </c>
      <c r="K63" s="130" t="s">
        <v>50</v>
      </c>
      <c r="L63" s="130" t="s">
        <v>50</v>
      </c>
      <c r="M63" s="128">
        <f t="shared" si="2"/>
        <v>0</v>
      </c>
      <c r="N63" s="202">
        <f t="shared" si="5"/>
        <v>6.05</v>
      </c>
      <c r="O63" s="46"/>
      <c r="P63" s="46"/>
    </row>
    <row r="64" spans="1:16" ht="17.5">
      <c r="A64" s="126">
        <f t="shared" si="3"/>
        <v>42940</v>
      </c>
      <c r="B64" s="127">
        <v>693.2</v>
      </c>
      <c r="C64" s="127">
        <v>54.62</v>
      </c>
      <c r="D64" s="128">
        <f t="shared" si="4"/>
        <v>51.669999999999995</v>
      </c>
      <c r="E64" s="128">
        <v>123</v>
      </c>
      <c r="F64" s="128">
        <f t="shared" si="1"/>
        <v>49.204837634510987</v>
      </c>
      <c r="G64" s="128">
        <v>0</v>
      </c>
      <c r="H64" s="130">
        <v>480</v>
      </c>
      <c r="I64" s="130" t="s">
        <v>48</v>
      </c>
      <c r="J64" s="130" t="s">
        <v>50</v>
      </c>
      <c r="K64" s="130" t="s">
        <v>50</v>
      </c>
      <c r="L64" s="130" t="s">
        <v>50</v>
      </c>
      <c r="M64" s="128">
        <f t="shared" si="2"/>
        <v>480</v>
      </c>
      <c r="N64" s="202">
        <f t="shared" si="5"/>
        <v>5.63</v>
      </c>
      <c r="O64" s="46"/>
      <c r="P64" s="46"/>
    </row>
    <row r="65" spans="1:16" ht="17.5">
      <c r="A65" s="126">
        <f t="shared" si="3"/>
        <v>42941</v>
      </c>
      <c r="B65" s="127">
        <v>693.8</v>
      </c>
      <c r="C65" s="127">
        <v>56.49</v>
      </c>
      <c r="D65" s="128">
        <f t="shared" si="4"/>
        <v>53.54</v>
      </c>
      <c r="E65" s="128">
        <v>72</v>
      </c>
      <c r="F65" s="128">
        <f t="shared" si="1"/>
        <v>50.985620417103128</v>
      </c>
      <c r="G65" s="128">
        <v>0</v>
      </c>
      <c r="H65" s="130">
        <v>800</v>
      </c>
      <c r="I65" s="130" t="s">
        <v>48</v>
      </c>
      <c r="J65" s="130" t="s">
        <v>50</v>
      </c>
      <c r="K65" s="130" t="s">
        <v>50</v>
      </c>
      <c r="L65" s="130" t="s">
        <v>50</v>
      </c>
      <c r="M65" s="128">
        <f t="shared" si="2"/>
        <v>800</v>
      </c>
      <c r="N65" s="202">
        <f t="shared" si="5"/>
        <v>3.83</v>
      </c>
      <c r="O65" s="46"/>
      <c r="P65" s="46"/>
    </row>
    <row r="66" spans="1:16" ht="17.5">
      <c r="A66" s="126">
        <f t="shared" si="3"/>
        <v>42942</v>
      </c>
      <c r="B66" s="127">
        <v>693.9</v>
      </c>
      <c r="C66" s="127">
        <v>56.8</v>
      </c>
      <c r="D66" s="128">
        <f t="shared" si="4"/>
        <v>53.849999999999994</v>
      </c>
      <c r="E66" s="128">
        <v>34</v>
      </c>
      <c r="F66" s="128">
        <f t="shared" si="1"/>
        <v>51.280830397105028</v>
      </c>
      <c r="G66" s="128">
        <v>0</v>
      </c>
      <c r="H66" s="130">
        <v>998</v>
      </c>
      <c r="I66" s="130" t="s">
        <v>48</v>
      </c>
      <c r="J66" s="130" t="s">
        <v>50</v>
      </c>
      <c r="K66" s="130" t="s">
        <v>50</v>
      </c>
      <c r="L66" s="130" t="s">
        <v>50</v>
      </c>
      <c r="M66" s="128">
        <f t="shared" si="2"/>
        <v>998</v>
      </c>
      <c r="N66" s="202">
        <f t="shared" si="5"/>
        <v>2.75</v>
      </c>
      <c r="O66" s="46"/>
      <c r="P66" s="46"/>
    </row>
    <row r="67" spans="1:16" ht="17.5">
      <c r="A67" s="126">
        <f t="shared" si="3"/>
        <v>42943</v>
      </c>
      <c r="B67" s="127">
        <v>693.9</v>
      </c>
      <c r="C67" s="127">
        <v>56.8</v>
      </c>
      <c r="D67" s="128">
        <f t="shared" si="4"/>
        <v>53.849999999999994</v>
      </c>
      <c r="E67" s="128">
        <v>41</v>
      </c>
      <c r="F67" s="128">
        <f t="shared" si="1"/>
        <v>51.280830397105028</v>
      </c>
      <c r="G67" s="128">
        <v>0</v>
      </c>
      <c r="H67" s="130">
        <v>750</v>
      </c>
      <c r="I67" s="130" t="s">
        <v>48</v>
      </c>
      <c r="J67" s="130" t="s">
        <v>50</v>
      </c>
      <c r="K67" s="130" t="s">
        <v>50</v>
      </c>
      <c r="L67" s="130" t="s">
        <v>50</v>
      </c>
      <c r="M67" s="128">
        <f t="shared" si="2"/>
        <v>750</v>
      </c>
      <c r="N67" s="202">
        <f t="shared" si="5"/>
        <v>1.84</v>
      </c>
      <c r="O67" s="46"/>
      <c r="P67" s="46"/>
    </row>
    <row r="68" spans="1:16" ht="17.5">
      <c r="A68" s="126">
        <f t="shared" si="3"/>
        <v>42944</v>
      </c>
      <c r="B68" s="127">
        <v>693.9</v>
      </c>
      <c r="C68" s="217">
        <v>56.8</v>
      </c>
      <c r="D68" s="128">
        <f t="shared" si="4"/>
        <v>53.849999999999994</v>
      </c>
      <c r="E68" s="128">
        <v>67</v>
      </c>
      <c r="F68" s="128">
        <f t="shared" si="1"/>
        <v>51.280830397105028</v>
      </c>
      <c r="G68" s="128">
        <v>0</v>
      </c>
      <c r="H68" s="130">
        <v>750</v>
      </c>
      <c r="I68" s="130" t="s">
        <v>48</v>
      </c>
      <c r="J68" s="130" t="s">
        <v>50</v>
      </c>
      <c r="K68" s="130" t="s">
        <v>50</v>
      </c>
      <c r="L68" s="130" t="s">
        <v>50</v>
      </c>
      <c r="M68" s="128">
        <f t="shared" si="2"/>
        <v>750</v>
      </c>
      <c r="N68" s="202">
        <f>ROUND((C69-C67)+(M68*0.002447),2)</f>
        <v>3.13</v>
      </c>
      <c r="O68" s="46"/>
      <c r="P68" s="46"/>
    </row>
    <row r="69" spans="1:16" ht="17.5">
      <c r="A69" s="126">
        <f t="shared" si="3"/>
        <v>42945</v>
      </c>
      <c r="B69" s="127">
        <v>694.3</v>
      </c>
      <c r="C69" s="127">
        <v>58.09</v>
      </c>
      <c r="D69" s="128">
        <f t="shared" si="4"/>
        <v>55.14</v>
      </c>
      <c r="E69" s="128">
        <v>66</v>
      </c>
      <c r="F69" s="128">
        <f t="shared" si="1"/>
        <v>52.509284830016192</v>
      </c>
      <c r="G69" s="128">
        <v>0</v>
      </c>
      <c r="H69" s="130">
        <v>750</v>
      </c>
      <c r="I69" s="130" t="s">
        <v>48</v>
      </c>
      <c r="J69" s="130" t="s">
        <v>50</v>
      </c>
      <c r="K69" s="130" t="s">
        <v>50</v>
      </c>
      <c r="L69" s="130" t="s">
        <v>50</v>
      </c>
      <c r="M69" s="128">
        <f t="shared" si="2"/>
        <v>750</v>
      </c>
      <c r="N69" s="202">
        <f>ROUND((C70-C69)+(M69*0.002447),2)</f>
        <v>1.84</v>
      </c>
      <c r="O69" s="46"/>
      <c r="P69" s="46"/>
    </row>
    <row r="70" spans="1:16" ht="17.5">
      <c r="A70" s="126">
        <f t="shared" si="3"/>
        <v>42946</v>
      </c>
      <c r="B70" s="127">
        <v>694.3</v>
      </c>
      <c r="C70" s="127">
        <v>58.09</v>
      </c>
      <c r="D70" s="128">
        <f t="shared" si="4"/>
        <v>55.14</v>
      </c>
      <c r="E70" s="128">
        <v>19</v>
      </c>
      <c r="F70" s="128">
        <f t="shared" si="1"/>
        <v>52.509284830016192</v>
      </c>
      <c r="G70" s="128">
        <v>0</v>
      </c>
      <c r="H70" s="130">
        <v>750</v>
      </c>
      <c r="I70" s="130" t="s">
        <v>48</v>
      </c>
      <c r="J70" s="130" t="s">
        <v>50</v>
      </c>
      <c r="K70" s="130" t="s">
        <v>50</v>
      </c>
      <c r="L70" s="130" t="s">
        <v>50</v>
      </c>
      <c r="M70" s="128">
        <f t="shared" si="2"/>
        <v>750</v>
      </c>
      <c r="N70" s="202">
        <f>ROUND((C71-C70)+(M70*0.002447),2)</f>
        <v>0.86</v>
      </c>
      <c r="O70" s="46"/>
      <c r="P70" s="46"/>
    </row>
    <row r="71" spans="1:16" ht="17.5">
      <c r="A71" s="126">
        <f t="shared" si="3"/>
        <v>42947</v>
      </c>
      <c r="B71" s="127">
        <v>694</v>
      </c>
      <c r="C71" s="127">
        <v>57.11</v>
      </c>
      <c r="D71" s="128">
        <f t="shared" si="4"/>
        <v>54.16</v>
      </c>
      <c r="E71" s="128">
        <v>14</v>
      </c>
      <c r="F71" s="128">
        <f t="shared" si="1"/>
        <v>51.576040377106935</v>
      </c>
      <c r="G71" s="128">
        <v>0</v>
      </c>
      <c r="H71" s="130">
        <v>750</v>
      </c>
      <c r="I71" s="130" t="s">
        <v>48</v>
      </c>
      <c r="J71" s="130" t="s">
        <v>50</v>
      </c>
      <c r="K71" s="130" t="s">
        <v>50</v>
      </c>
      <c r="L71" s="130" t="s">
        <v>50</v>
      </c>
      <c r="M71" s="128">
        <f t="shared" si="2"/>
        <v>750</v>
      </c>
      <c r="N71" s="202">
        <f>ROUND((C72-C71)+(M71*0.002447),2)</f>
        <v>0.91</v>
      </c>
      <c r="O71" s="46"/>
      <c r="P71" s="46"/>
    </row>
    <row r="72" spans="1:16" ht="17.5">
      <c r="A72" s="126">
        <f t="shared" si="3"/>
        <v>42948</v>
      </c>
      <c r="B72" s="127">
        <v>693.7</v>
      </c>
      <c r="C72" s="127">
        <v>56.18</v>
      </c>
      <c r="D72" s="128">
        <f t="shared" si="4"/>
        <v>53.23</v>
      </c>
      <c r="E72" s="128">
        <v>18</v>
      </c>
      <c r="F72" s="128">
        <f t="shared" si="1"/>
        <v>50.690410437101221</v>
      </c>
      <c r="G72" s="128">
        <v>0</v>
      </c>
      <c r="H72" s="130">
        <v>750</v>
      </c>
      <c r="I72" s="130" t="s">
        <v>48</v>
      </c>
      <c r="J72" s="130" t="s">
        <v>50</v>
      </c>
      <c r="K72" s="130" t="s">
        <v>50</v>
      </c>
      <c r="L72" s="130" t="s">
        <v>50</v>
      </c>
      <c r="M72" s="128">
        <f t="shared" si="2"/>
        <v>750</v>
      </c>
      <c r="N72" s="202">
        <f>ROUND((C73-C72)+(M72*0.002447),2)</f>
        <v>0.91</v>
      </c>
      <c r="O72" s="46"/>
      <c r="P72" s="46"/>
    </row>
    <row r="73" spans="1:16" ht="17.5">
      <c r="A73" s="126">
        <f t="shared" si="3"/>
        <v>42949</v>
      </c>
      <c r="B73" s="127">
        <v>693.4</v>
      </c>
      <c r="C73" s="127">
        <v>55.25</v>
      </c>
      <c r="D73" s="128">
        <f t="shared" si="4"/>
        <v>52.3</v>
      </c>
      <c r="E73" s="128">
        <v>15</v>
      </c>
      <c r="F73" s="128">
        <f t="shared" si="1"/>
        <v>49.804780497095507</v>
      </c>
      <c r="G73" s="128">
        <v>0</v>
      </c>
      <c r="H73" s="130">
        <v>750</v>
      </c>
      <c r="I73" s="130" t="s">
        <v>48</v>
      </c>
      <c r="J73" s="130" t="s">
        <v>50</v>
      </c>
      <c r="K73" s="130" t="s">
        <v>50</v>
      </c>
      <c r="L73" s="130" t="s">
        <v>50</v>
      </c>
      <c r="M73" s="128">
        <f t="shared" si="2"/>
        <v>750</v>
      </c>
      <c r="N73" s="202">
        <f t="shared" si="5"/>
        <v>0.91</v>
      </c>
      <c r="O73" s="46"/>
      <c r="P73" s="46"/>
    </row>
    <row r="74" spans="1:16" ht="17.5">
      <c r="A74" s="126">
        <f t="shared" si="3"/>
        <v>42950</v>
      </c>
      <c r="B74" s="127">
        <v>693</v>
      </c>
      <c r="C74" s="127">
        <v>54</v>
      </c>
      <c r="D74" s="128">
        <f t="shared" si="4"/>
        <v>51.05</v>
      </c>
      <c r="E74" s="128">
        <v>13</v>
      </c>
      <c r="F74" s="128">
        <f t="shared" si="1"/>
        <v>48.61441767450718</v>
      </c>
      <c r="G74" s="128">
        <v>0</v>
      </c>
      <c r="H74" s="130">
        <v>750</v>
      </c>
      <c r="I74" s="130" t="s">
        <v>48</v>
      </c>
      <c r="J74" s="130" t="s">
        <v>50</v>
      </c>
      <c r="K74" s="130" t="s">
        <v>50</v>
      </c>
      <c r="L74" s="130" t="s">
        <v>50</v>
      </c>
      <c r="M74" s="128">
        <f t="shared" si="2"/>
        <v>750</v>
      </c>
      <c r="N74" s="202">
        <f t="shared" si="5"/>
        <v>0.59</v>
      </c>
      <c r="O74" s="46"/>
      <c r="P74" s="46"/>
    </row>
    <row r="75" spans="1:16" ht="17.5">
      <c r="A75" s="126">
        <f t="shared" si="3"/>
        <v>42951</v>
      </c>
      <c r="B75" s="127">
        <v>692.6</v>
      </c>
      <c r="C75" s="127">
        <v>52.81</v>
      </c>
      <c r="D75" s="128">
        <f t="shared" si="4"/>
        <v>49.86</v>
      </c>
      <c r="E75" s="128">
        <v>23</v>
      </c>
      <c r="F75" s="128">
        <f t="shared" si="1"/>
        <v>47.481192267403102</v>
      </c>
      <c r="G75" s="128">
        <v>0</v>
      </c>
      <c r="H75" s="130">
        <v>750</v>
      </c>
      <c r="I75" s="130" t="s">
        <v>48</v>
      </c>
      <c r="J75" s="130" t="s">
        <v>50</v>
      </c>
      <c r="K75" s="130" t="s">
        <v>50</v>
      </c>
      <c r="L75" s="130" t="s">
        <v>50</v>
      </c>
      <c r="M75" s="128">
        <f t="shared" si="2"/>
        <v>750</v>
      </c>
      <c r="N75" s="202">
        <f t="shared" si="5"/>
        <v>0.65</v>
      </c>
      <c r="O75" s="46"/>
      <c r="P75" s="46"/>
    </row>
    <row r="76" spans="1:16" ht="17.5">
      <c r="A76" s="126">
        <f t="shared" si="3"/>
        <v>42952</v>
      </c>
      <c r="B76" s="127">
        <v>692.4</v>
      </c>
      <c r="C76" s="127">
        <v>52.21</v>
      </c>
      <c r="D76" s="128">
        <f t="shared" si="4"/>
        <v>49.26</v>
      </c>
      <c r="E76" s="128">
        <v>3</v>
      </c>
      <c r="F76" s="128">
        <f t="shared" ref="F76:F139" si="6">D76/105.01*100</f>
        <v>46.9098181125607</v>
      </c>
      <c r="G76" s="128">
        <v>0</v>
      </c>
      <c r="H76" s="130">
        <v>403</v>
      </c>
      <c r="I76" s="130" t="s">
        <v>48</v>
      </c>
      <c r="J76" s="130" t="s">
        <v>50</v>
      </c>
      <c r="K76" s="130" t="s">
        <v>50</v>
      </c>
      <c r="L76" s="130" t="s">
        <v>50</v>
      </c>
      <c r="M76" s="128">
        <f t="shared" ref="M76:M139" si="7">G76+H76</f>
        <v>403</v>
      </c>
      <c r="N76" s="202">
        <f t="shared" si="5"/>
        <v>0.39</v>
      </c>
      <c r="O76" s="46"/>
      <c r="P76" s="46"/>
    </row>
    <row r="77" spans="1:16" ht="17.5">
      <c r="A77" s="126">
        <f t="shared" ref="A77:A140" si="8">+A76+1</f>
        <v>42953</v>
      </c>
      <c r="B77" s="127">
        <v>692.2</v>
      </c>
      <c r="C77" s="127">
        <v>51.61</v>
      </c>
      <c r="D77" s="128">
        <f t="shared" ref="D77:D140" si="9">IF(C77&lt;2.95,0,C77-2.95)</f>
        <v>48.66</v>
      </c>
      <c r="E77" s="128">
        <v>2</v>
      </c>
      <c r="F77" s="128">
        <f t="shared" si="6"/>
        <v>46.338443957718304</v>
      </c>
      <c r="G77" s="128">
        <v>0</v>
      </c>
      <c r="H77" s="130">
        <v>403</v>
      </c>
      <c r="I77" s="130" t="s">
        <v>48</v>
      </c>
      <c r="J77" s="130" t="s">
        <v>50</v>
      </c>
      <c r="K77" s="130" t="s">
        <v>50</v>
      </c>
      <c r="L77" s="130" t="s">
        <v>50</v>
      </c>
      <c r="M77" s="128">
        <f t="shared" si="7"/>
        <v>403</v>
      </c>
      <c r="N77" s="202">
        <f t="shared" ref="N77:N140" si="10">ROUND((C77-C76)+(M77*0.002447),2)</f>
        <v>0.39</v>
      </c>
      <c r="O77" s="46"/>
      <c r="P77" s="46"/>
    </row>
    <row r="78" spans="1:16" ht="17.5">
      <c r="A78" s="126">
        <f t="shared" si="8"/>
        <v>42954</v>
      </c>
      <c r="B78" s="127">
        <v>691.9</v>
      </c>
      <c r="C78" s="127">
        <v>50.73</v>
      </c>
      <c r="D78" s="128">
        <f t="shared" si="9"/>
        <v>47.779999999999994</v>
      </c>
      <c r="E78" s="128">
        <v>0</v>
      </c>
      <c r="F78" s="128">
        <f t="shared" si="6"/>
        <v>45.500428530616119</v>
      </c>
      <c r="G78" s="128">
        <v>0</v>
      </c>
      <c r="H78" s="130">
        <v>403</v>
      </c>
      <c r="I78" s="130" t="s">
        <v>48</v>
      </c>
      <c r="J78" s="130" t="s">
        <v>50</v>
      </c>
      <c r="K78" s="130" t="s">
        <v>50</v>
      </c>
      <c r="L78" s="130" t="s">
        <v>50</v>
      </c>
      <c r="M78" s="128">
        <f t="shared" si="7"/>
        <v>403</v>
      </c>
      <c r="N78" s="202">
        <f t="shared" si="10"/>
        <v>0.11</v>
      </c>
      <c r="O78" s="46"/>
      <c r="P78" s="46"/>
    </row>
    <row r="79" spans="1:16" ht="17.5">
      <c r="A79" s="126">
        <f t="shared" si="8"/>
        <v>42955</v>
      </c>
      <c r="B79" s="127">
        <v>691.8</v>
      </c>
      <c r="C79" s="127">
        <v>50.44</v>
      </c>
      <c r="D79" s="128">
        <f t="shared" si="9"/>
        <v>47.489999999999995</v>
      </c>
      <c r="E79" s="128">
        <v>0</v>
      </c>
      <c r="F79" s="128">
        <f t="shared" si="6"/>
        <v>45.224264355775631</v>
      </c>
      <c r="G79" s="128">
        <v>0</v>
      </c>
      <c r="H79" s="130">
        <v>0</v>
      </c>
      <c r="I79" s="130" t="s">
        <v>48</v>
      </c>
      <c r="J79" s="130" t="s">
        <v>50</v>
      </c>
      <c r="K79" s="130" t="s">
        <v>50</v>
      </c>
      <c r="L79" s="130" t="s">
        <v>50</v>
      </c>
      <c r="M79" s="128">
        <f t="shared" si="7"/>
        <v>0</v>
      </c>
      <c r="N79" s="202">
        <f t="shared" si="10"/>
        <v>-0.28999999999999998</v>
      </c>
      <c r="O79" s="46"/>
      <c r="P79" s="46"/>
    </row>
    <row r="80" spans="1:16" ht="17.5">
      <c r="A80" s="126">
        <f t="shared" si="8"/>
        <v>42956</v>
      </c>
      <c r="B80" s="127">
        <v>691.8</v>
      </c>
      <c r="C80" s="127">
        <v>50.44</v>
      </c>
      <c r="D80" s="128">
        <f t="shared" si="9"/>
        <v>47.489999999999995</v>
      </c>
      <c r="E80" s="128">
        <v>2</v>
      </c>
      <c r="F80" s="128">
        <f t="shared" si="6"/>
        <v>45.224264355775631</v>
      </c>
      <c r="G80" s="128">
        <v>0</v>
      </c>
      <c r="H80" s="130">
        <v>120</v>
      </c>
      <c r="I80" s="130" t="s">
        <v>48</v>
      </c>
      <c r="J80" s="130" t="s">
        <v>50</v>
      </c>
      <c r="K80" s="130" t="s">
        <v>50</v>
      </c>
      <c r="L80" s="130" t="s">
        <v>50</v>
      </c>
      <c r="M80" s="128">
        <f t="shared" si="7"/>
        <v>120</v>
      </c>
      <c r="N80" s="202">
        <f t="shared" si="10"/>
        <v>0.28999999999999998</v>
      </c>
      <c r="O80" s="46"/>
      <c r="P80" s="46"/>
    </row>
    <row r="81" spans="1:16" ht="17.5">
      <c r="A81" s="126">
        <f t="shared" si="8"/>
        <v>42957</v>
      </c>
      <c r="B81" s="127">
        <v>691.8</v>
      </c>
      <c r="C81" s="127">
        <v>50.44</v>
      </c>
      <c r="D81" s="128">
        <f t="shared" si="9"/>
        <v>47.489999999999995</v>
      </c>
      <c r="E81" s="128">
        <v>12</v>
      </c>
      <c r="F81" s="128">
        <f t="shared" si="6"/>
        <v>45.224264355775631</v>
      </c>
      <c r="G81" s="128">
        <v>0</v>
      </c>
      <c r="H81" s="130">
        <v>120</v>
      </c>
      <c r="I81" s="130" t="s">
        <v>48</v>
      </c>
      <c r="J81" s="130" t="s">
        <v>50</v>
      </c>
      <c r="K81" s="130" t="s">
        <v>50</v>
      </c>
      <c r="L81" s="130" t="s">
        <v>50</v>
      </c>
      <c r="M81" s="128">
        <f t="shared" si="7"/>
        <v>120</v>
      </c>
      <c r="N81" s="202">
        <f t="shared" si="10"/>
        <v>0.28999999999999998</v>
      </c>
      <c r="O81" s="46"/>
      <c r="P81" s="46"/>
    </row>
    <row r="82" spans="1:16" ht="17.5">
      <c r="A82" s="126">
        <f t="shared" si="8"/>
        <v>42958</v>
      </c>
      <c r="B82" s="127">
        <v>691.7</v>
      </c>
      <c r="C82" s="127">
        <v>50.16</v>
      </c>
      <c r="D82" s="128">
        <f t="shared" si="9"/>
        <v>47.209999999999994</v>
      </c>
      <c r="E82" s="128">
        <v>7</v>
      </c>
      <c r="F82" s="128">
        <f t="shared" si="6"/>
        <v>44.957623083515848</v>
      </c>
      <c r="G82" s="128">
        <v>0</v>
      </c>
      <c r="H82" s="130">
        <v>120</v>
      </c>
      <c r="I82" s="130" t="s">
        <v>48</v>
      </c>
      <c r="J82" s="130" t="s">
        <v>50</v>
      </c>
      <c r="K82" s="130" t="s">
        <v>50</v>
      </c>
      <c r="L82" s="130" t="s">
        <v>50</v>
      </c>
      <c r="M82" s="128">
        <f t="shared" si="7"/>
        <v>120</v>
      </c>
      <c r="N82" s="202">
        <f t="shared" si="10"/>
        <v>0.01</v>
      </c>
      <c r="O82" s="46"/>
      <c r="P82" s="46"/>
    </row>
    <row r="83" spans="1:16" ht="17.5">
      <c r="A83" s="126">
        <f t="shared" si="8"/>
        <v>42959</v>
      </c>
      <c r="B83" s="127">
        <v>691.7</v>
      </c>
      <c r="C83" s="127">
        <v>50.16</v>
      </c>
      <c r="D83" s="128">
        <f t="shared" si="9"/>
        <v>47.209999999999994</v>
      </c>
      <c r="E83" s="128">
        <v>12</v>
      </c>
      <c r="F83" s="128">
        <f t="shared" si="6"/>
        <v>44.957623083515848</v>
      </c>
      <c r="G83" s="128">
        <v>0</v>
      </c>
      <c r="H83" s="130">
        <v>120</v>
      </c>
      <c r="I83" s="130" t="s">
        <v>48</v>
      </c>
      <c r="J83" s="130" t="s">
        <v>50</v>
      </c>
      <c r="K83" s="130" t="s">
        <v>50</v>
      </c>
      <c r="L83" s="130" t="s">
        <v>50</v>
      </c>
      <c r="M83" s="128">
        <f t="shared" si="7"/>
        <v>120</v>
      </c>
      <c r="N83" s="202">
        <f t="shared" si="10"/>
        <v>0.28999999999999998</v>
      </c>
      <c r="O83" s="46"/>
      <c r="P83" s="46"/>
    </row>
    <row r="84" spans="1:16" ht="17.5">
      <c r="A84" s="126">
        <f t="shared" si="8"/>
        <v>42960</v>
      </c>
      <c r="B84" s="127">
        <v>691.7</v>
      </c>
      <c r="C84" s="127">
        <v>50.16</v>
      </c>
      <c r="D84" s="128">
        <f t="shared" si="9"/>
        <v>47.209999999999994</v>
      </c>
      <c r="E84" s="128">
        <v>4</v>
      </c>
      <c r="F84" s="128">
        <f t="shared" si="6"/>
        <v>44.957623083515848</v>
      </c>
      <c r="G84" s="128">
        <v>0</v>
      </c>
      <c r="H84" s="130">
        <v>120</v>
      </c>
      <c r="I84" s="130" t="s">
        <v>48</v>
      </c>
      <c r="J84" s="130" t="s">
        <v>50</v>
      </c>
      <c r="K84" s="130" t="s">
        <v>50</v>
      </c>
      <c r="L84" s="130" t="s">
        <v>50</v>
      </c>
      <c r="M84" s="128">
        <f t="shared" si="7"/>
        <v>120</v>
      </c>
      <c r="N84" s="202">
        <f t="shared" si="10"/>
        <v>0.28999999999999998</v>
      </c>
      <c r="O84" s="46"/>
      <c r="P84" s="46"/>
    </row>
    <row r="85" spans="1:16" ht="17.5">
      <c r="A85" s="126">
        <f t="shared" si="8"/>
        <v>42961</v>
      </c>
      <c r="B85" s="127">
        <v>691.6</v>
      </c>
      <c r="C85" s="127">
        <v>49.87</v>
      </c>
      <c r="D85" s="128">
        <f t="shared" si="9"/>
        <v>46.919999999999995</v>
      </c>
      <c r="E85" s="128">
        <v>3</v>
      </c>
      <c r="F85" s="128">
        <f t="shared" si="6"/>
        <v>44.68145890867536</v>
      </c>
      <c r="G85" s="128">
        <v>0</v>
      </c>
      <c r="H85" s="130">
        <v>120</v>
      </c>
      <c r="I85" s="130" t="s">
        <v>48</v>
      </c>
      <c r="J85" s="130" t="s">
        <v>50</v>
      </c>
      <c r="K85" s="130" t="s">
        <v>50</v>
      </c>
      <c r="L85" s="130" t="s">
        <v>50</v>
      </c>
      <c r="M85" s="128">
        <f t="shared" si="7"/>
        <v>120</v>
      </c>
      <c r="N85" s="202">
        <f t="shared" si="10"/>
        <v>0</v>
      </c>
      <c r="O85" s="46"/>
      <c r="P85" s="46"/>
    </row>
    <row r="86" spans="1:16" ht="17.5">
      <c r="A86" s="126">
        <f t="shared" si="8"/>
        <v>42962</v>
      </c>
      <c r="B86" s="127">
        <v>691.6</v>
      </c>
      <c r="C86" s="127">
        <v>49.87</v>
      </c>
      <c r="D86" s="128">
        <f t="shared" si="9"/>
        <v>46.919999999999995</v>
      </c>
      <c r="E86" s="128">
        <v>0</v>
      </c>
      <c r="F86" s="128">
        <f t="shared" si="6"/>
        <v>44.68145890867536</v>
      </c>
      <c r="G86" s="128">
        <v>0</v>
      </c>
      <c r="H86" s="130">
        <v>400</v>
      </c>
      <c r="I86" s="130" t="s">
        <v>48</v>
      </c>
      <c r="J86" s="130" t="s">
        <v>50</v>
      </c>
      <c r="K86" s="130" t="s">
        <v>50</v>
      </c>
      <c r="L86" s="130" t="s">
        <v>50</v>
      </c>
      <c r="M86" s="128">
        <f t="shared" si="7"/>
        <v>400</v>
      </c>
      <c r="N86" s="202">
        <f t="shared" si="10"/>
        <v>0.98</v>
      </c>
      <c r="O86" s="46"/>
      <c r="P86" s="46"/>
    </row>
    <row r="87" spans="1:16" ht="17.5">
      <c r="A87" s="126">
        <f t="shared" si="8"/>
        <v>42963</v>
      </c>
      <c r="B87" s="127">
        <v>691.2</v>
      </c>
      <c r="C87" s="127">
        <v>48.73</v>
      </c>
      <c r="D87" s="128">
        <f t="shared" si="9"/>
        <v>45.779999999999994</v>
      </c>
      <c r="E87" s="128">
        <v>16</v>
      </c>
      <c r="F87" s="128">
        <f t="shared" si="6"/>
        <v>43.595848014474804</v>
      </c>
      <c r="G87" s="128">
        <v>0</v>
      </c>
      <c r="H87" s="130">
        <v>400</v>
      </c>
      <c r="I87" s="130" t="s">
        <v>48</v>
      </c>
      <c r="J87" s="130" t="s">
        <v>50</v>
      </c>
      <c r="K87" s="130" t="s">
        <v>50</v>
      </c>
      <c r="L87" s="130" t="s">
        <v>50</v>
      </c>
      <c r="M87" s="128">
        <f t="shared" si="7"/>
        <v>400</v>
      </c>
      <c r="N87" s="202">
        <f t="shared" si="10"/>
        <v>-0.16</v>
      </c>
      <c r="O87" s="46"/>
      <c r="P87" s="46"/>
    </row>
    <row r="88" spans="1:16" ht="17.5">
      <c r="A88" s="126">
        <f t="shared" si="8"/>
        <v>42964</v>
      </c>
      <c r="B88" s="127">
        <v>691</v>
      </c>
      <c r="C88" s="127">
        <v>48.16</v>
      </c>
      <c r="D88" s="128">
        <f t="shared" si="9"/>
        <v>45.209999999999994</v>
      </c>
      <c r="E88" s="128">
        <v>1</v>
      </c>
      <c r="F88" s="128">
        <f t="shared" si="6"/>
        <v>43.053042567374526</v>
      </c>
      <c r="G88" s="128">
        <v>0</v>
      </c>
      <c r="H88" s="130">
        <v>400</v>
      </c>
      <c r="I88" s="130" t="s">
        <v>48</v>
      </c>
      <c r="J88" s="130" t="s">
        <v>50</v>
      </c>
      <c r="K88" s="130" t="s">
        <v>50</v>
      </c>
      <c r="L88" s="130" t="s">
        <v>50</v>
      </c>
      <c r="M88" s="128">
        <f t="shared" si="7"/>
        <v>400</v>
      </c>
      <c r="N88" s="202">
        <f t="shared" si="10"/>
        <v>0.41</v>
      </c>
      <c r="O88" s="46"/>
      <c r="P88" s="46"/>
    </row>
    <row r="89" spans="1:16" ht="17.5">
      <c r="A89" s="126">
        <f t="shared" si="8"/>
        <v>42965</v>
      </c>
      <c r="B89" s="127">
        <v>690.7</v>
      </c>
      <c r="C89" s="127">
        <v>47.34</v>
      </c>
      <c r="D89" s="128">
        <f t="shared" si="9"/>
        <v>44.39</v>
      </c>
      <c r="E89" s="128">
        <v>0</v>
      </c>
      <c r="F89" s="128">
        <f t="shared" si="6"/>
        <v>42.272164555756589</v>
      </c>
      <c r="G89" s="128">
        <v>0</v>
      </c>
      <c r="H89" s="130">
        <v>355</v>
      </c>
      <c r="I89" s="130" t="s">
        <v>48</v>
      </c>
      <c r="J89" s="130" t="s">
        <v>50</v>
      </c>
      <c r="K89" s="130" t="s">
        <v>50</v>
      </c>
      <c r="L89" s="130" t="s">
        <v>50</v>
      </c>
      <c r="M89" s="128">
        <f t="shared" si="7"/>
        <v>355</v>
      </c>
      <c r="N89" s="202">
        <f t="shared" si="10"/>
        <v>0.05</v>
      </c>
      <c r="O89" s="46"/>
      <c r="P89" s="46"/>
    </row>
    <row r="90" spans="1:16" ht="17.5">
      <c r="A90" s="126">
        <f t="shared" si="8"/>
        <v>42966</v>
      </c>
      <c r="B90" s="127">
        <v>690.3</v>
      </c>
      <c r="C90" s="127">
        <v>46.24</v>
      </c>
      <c r="D90" s="128">
        <f t="shared" si="9"/>
        <v>43.29</v>
      </c>
      <c r="E90" s="128">
        <v>15</v>
      </c>
      <c r="F90" s="128">
        <f t="shared" si="6"/>
        <v>41.22464527187887</v>
      </c>
      <c r="G90" s="128">
        <v>0</v>
      </c>
      <c r="H90" s="130">
        <v>400</v>
      </c>
      <c r="I90" s="130" t="s">
        <v>48</v>
      </c>
      <c r="J90" s="130" t="s">
        <v>50</v>
      </c>
      <c r="K90" s="130" t="s">
        <v>50</v>
      </c>
      <c r="L90" s="130" t="s">
        <v>50</v>
      </c>
      <c r="M90" s="128">
        <f t="shared" si="7"/>
        <v>400</v>
      </c>
      <c r="N90" s="202">
        <f t="shared" si="10"/>
        <v>-0.12</v>
      </c>
      <c r="O90" s="46"/>
      <c r="P90" s="46"/>
    </row>
    <row r="91" spans="1:16" ht="17.5">
      <c r="A91" s="126">
        <f t="shared" si="8"/>
        <v>42967</v>
      </c>
      <c r="B91" s="127">
        <v>690.1</v>
      </c>
      <c r="C91" s="127">
        <v>45.69</v>
      </c>
      <c r="D91" s="128">
        <f t="shared" si="9"/>
        <v>42.739999999999995</v>
      </c>
      <c r="E91" s="128">
        <v>17</v>
      </c>
      <c r="F91" s="128">
        <f t="shared" si="6"/>
        <v>40.700885629939997</v>
      </c>
      <c r="G91" s="128">
        <v>0</v>
      </c>
      <c r="H91" s="130">
        <v>400</v>
      </c>
      <c r="I91" s="130" t="s">
        <v>48</v>
      </c>
      <c r="J91" s="130" t="s">
        <v>50</v>
      </c>
      <c r="K91" s="130" t="s">
        <v>50</v>
      </c>
      <c r="L91" s="130" t="s">
        <v>50</v>
      </c>
      <c r="M91" s="128">
        <f t="shared" si="7"/>
        <v>400</v>
      </c>
      <c r="N91" s="202">
        <f t="shared" si="10"/>
        <v>0.43</v>
      </c>
      <c r="O91" s="46"/>
      <c r="P91" s="46"/>
    </row>
    <row r="92" spans="1:16" ht="17.5">
      <c r="A92" s="126">
        <f t="shared" si="8"/>
        <v>42968</v>
      </c>
      <c r="B92" s="127">
        <v>690</v>
      </c>
      <c r="C92" s="127">
        <v>45.42</v>
      </c>
      <c r="D92" s="128">
        <f t="shared" si="9"/>
        <v>42.47</v>
      </c>
      <c r="E92" s="128">
        <v>54</v>
      </c>
      <c r="F92" s="128">
        <f t="shared" si="6"/>
        <v>40.443767260260927</v>
      </c>
      <c r="G92" s="128">
        <v>0</v>
      </c>
      <c r="H92" s="130">
        <v>400</v>
      </c>
      <c r="I92" s="130" t="s">
        <v>48</v>
      </c>
      <c r="J92" s="130" t="s">
        <v>50</v>
      </c>
      <c r="K92" s="130" t="s">
        <v>50</v>
      </c>
      <c r="L92" s="130" t="s">
        <v>50</v>
      </c>
      <c r="M92" s="128">
        <f t="shared" si="7"/>
        <v>400</v>
      </c>
      <c r="N92" s="202">
        <f t="shared" si="10"/>
        <v>0.71</v>
      </c>
      <c r="O92" s="46"/>
      <c r="P92" s="46"/>
    </row>
    <row r="93" spans="1:16" ht="17.5">
      <c r="A93" s="126">
        <f t="shared" si="8"/>
        <v>42969</v>
      </c>
      <c r="B93" s="127">
        <v>690</v>
      </c>
      <c r="C93" s="127">
        <v>45.42</v>
      </c>
      <c r="D93" s="128">
        <f t="shared" si="9"/>
        <v>42.47</v>
      </c>
      <c r="E93" s="128">
        <v>6</v>
      </c>
      <c r="F93" s="128">
        <f t="shared" si="6"/>
        <v>40.443767260260927</v>
      </c>
      <c r="G93" s="128">
        <v>0</v>
      </c>
      <c r="H93" s="130">
        <v>400</v>
      </c>
      <c r="I93" s="130" t="s">
        <v>48</v>
      </c>
      <c r="J93" s="130" t="s">
        <v>50</v>
      </c>
      <c r="K93" s="130" t="s">
        <v>50</v>
      </c>
      <c r="L93" s="130" t="s">
        <v>50</v>
      </c>
      <c r="M93" s="128">
        <f t="shared" si="7"/>
        <v>400</v>
      </c>
      <c r="N93" s="202">
        <f t="shared" si="10"/>
        <v>0.98</v>
      </c>
      <c r="O93" s="46"/>
      <c r="P93" s="46"/>
    </row>
    <row r="94" spans="1:16" ht="17.5">
      <c r="A94" s="126">
        <f t="shared" si="8"/>
        <v>42970</v>
      </c>
      <c r="B94" s="127">
        <v>689.7</v>
      </c>
      <c r="C94" s="127">
        <v>44.63</v>
      </c>
      <c r="D94" s="128">
        <f t="shared" si="9"/>
        <v>41.68</v>
      </c>
      <c r="E94" s="128">
        <v>1</v>
      </c>
      <c r="F94" s="128">
        <f t="shared" si="6"/>
        <v>39.691457956385108</v>
      </c>
      <c r="G94" s="128">
        <v>0</v>
      </c>
      <c r="H94" s="130">
        <v>400</v>
      </c>
      <c r="I94" s="130" t="s">
        <v>48</v>
      </c>
      <c r="J94" s="130" t="s">
        <v>50</v>
      </c>
      <c r="K94" s="130" t="s">
        <v>50</v>
      </c>
      <c r="L94" s="130" t="s">
        <v>50</v>
      </c>
      <c r="M94" s="128">
        <f t="shared" si="7"/>
        <v>400</v>
      </c>
      <c r="N94" s="202">
        <f t="shared" si="10"/>
        <v>0.19</v>
      </c>
      <c r="O94" s="46"/>
      <c r="P94" s="46"/>
    </row>
    <row r="95" spans="1:16" ht="17.5">
      <c r="A95" s="126">
        <f t="shared" si="8"/>
        <v>42971</v>
      </c>
      <c r="B95" s="127">
        <v>689.5</v>
      </c>
      <c r="C95" s="127">
        <v>44.11</v>
      </c>
      <c r="D95" s="128">
        <f t="shared" si="9"/>
        <v>41.16</v>
      </c>
      <c r="E95" s="128">
        <v>1</v>
      </c>
      <c r="F95" s="128">
        <f t="shared" si="6"/>
        <v>39.196267022188358</v>
      </c>
      <c r="G95" s="128">
        <v>0</v>
      </c>
      <c r="H95" s="130">
        <v>0</v>
      </c>
      <c r="I95" s="130" t="s">
        <v>48</v>
      </c>
      <c r="J95" s="130" t="s">
        <v>50</v>
      </c>
      <c r="K95" s="130" t="s">
        <v>50</v>
      </c>
      <c r="L95" s="130" t="s">
        <v>50</v>
      </c>
      <c r="M95" s="128">
        <f t="shared" si="7"/>
        <v>0</v>
      </c>
      <c r="N95" s="202">
        <f t="shared" si="10"/>
        <v>-0.52</v>
      </c>
      <c r="O95" s="46"/>
      <c r="P95" s="46"/>
    </row>
    <row r="96" spans="1:16" ht="17.5">
      <c r="A96" s="126">
        <f t="shared" si="8"/>
        <v>42972</v>
      </c>
      <c r="B96" s="127">
        <v>689.6</v>
      </c>
      <c r="C96" s="127">
        <v>44.37</v>
      </c>
      <c r="D96" s="128">
        <f t="shared" si="9"/>
        <v>41.419999999999995</v>
      </c>
      <c r="E96" s="128">
        <v>6</v>
      </c>
      <c r="F96" s="128">
        <f t="shared" si="6"/>
        <v>39.44386248928673</v>
      </c>
      <c r="G96" s="128">
        <v>0</v>
      </c>
      <c r="H96" s="130">
        <v>0</v>
      </c>
      <c r="I96" s="130" t="s">
        <v>48</v>
      </c>
      <c r="J96" s="130" t="s">
        <v>50</v>
      </c>
      <c r="K96" s="130" t="s">
        <v>50</v>
      </c>
      <c r="L96" s="130" t="s">
        <v>50</v>
      </c>
      <c r="M96" s="128">
        <f t="shared" si="7"/>
        <v>0</v>
      </c>
      <c r="N96" s="202">
        <f t="shared" si="10"/>
        <v>0.26</v>
      </c>
      <c r="O96" s="46"/>
      <c r="P96" s="46"/>
    </row>
    <row r="97" spans="1:16" ht="17.5">
      <c r="A97" s="126">
        <f t="shared" si="8"/>
        <v>42973</v>
      </c>
      <c r="B97" s="127">
        <v>690.5</v>
      </c>
      <c r="C97" s="127">
        <v>46.79</v>
      </c>
      <c r="D97" s="128">
        <f t="shared" si="9"/>
        <v>43.839999999999996</v>
      </c>
      <c r="E97" s="128">
        <v>109</v>
      </c>
      <c r="F97" s="128">
        <f t="shared" si="6"/>
        <v>41.74840491381773</v>
      </c>
      <c r="G97" s="128">
        <v>0</v>
      </c>
      <c r="H97" s="130">
        <v>0</v>
      </c>
      <c r="I97" s="130" t="s">
        <v>48</v>
      </c>
      <c r="J97" s="130" t="s">
        <v>50</v>
      </c>
      <c r="K97" s="130" t="s">
        <v>50</v>
      </c>
      <c r="L97" s="130" t="s">
        <v>50</v>
      </c>
      <c r="M97" s="128">
        <f t="shared" si="7"/>
        <v>0</v>
      </c>
      <c r="N97" s="202">
        <f t="shared" si="10"/>
        <v>2.42</v>
      </c>
      <c r="O97" s="46"/>
      <c r="P97" s="46"/>
    </row>
    <row r="98" spans="1:16" ht="17.5">
      <c r="A98" s="126">
        <f t="shared" si="8"/>
        <v>42974</v>
      </c>
      <c r="B98" s="127">
        <v>691.1</v>
      </c>
      <c r="C98" s="127">
        <v>48.44</v>
      </c>
      <c r="D98" s="128">
        <f t="shared" si="9"/>
        <v>45.489999999999995</v>
      </c>
      <c r="E98" s="128">
        <v>34</v>
      </c>
      <c r="F98" s="128">
        <f t="shared" si="6"/>
        <v>43.319683839634315</v>
      </c>
      <c r="G98" s="128">
        <v>0</v>
      </c>
      <c r="H98" s="130">
        <v>0</v>
      </c>
      <c r="I98" s="130" t="s">
        <v>48</v>
      </c>
      <c r="J98" s="130" t="s">
        <v>50</v>
      </c>
      <c r="K98" s="130" t="s">
        <v>50</v>
      </c>
      <c r="L98" s="130" t="s">
        <v>50</v>
      </c>
      <c r="M98" s="128">
        <f t="shared" si="7"/>
        <v>0</v>
      </c>
      <c r="N98" s="202">
        <f t="shared" si="10"/>
        <v>1.65</v>
      </c>
      <c r="O98" s="46"/>
      <c r="P98" s="46"/>
    </row>
    <row r="99" spans="1:16" ht="17.5">
      <c r="A99" s="126">
        <f t="shared" si="8"/>
        <v>42975</v>
      </c>
      <c r="B99" s="127">
        <v>691.4</v>
      </c>
      <c r="C99" s="127">
        <v>49.3</v>
      </c>
      <c r="D99" s="128">
        <f t="shared" si="9"/>
        <v>46.349999999999994</v>
      </c>
      <c r="E99" s="128">
        <v>19</v>
      </c>
      <c r="F99" s="128">
        <f t="shared" si="6"/>
        <v>44.138653461575075</v>
      </c>
      <c r="G99" s="128">
        <v>0</v>
      </c>
      <c r="H99" s="130">
        <v>0</v>
      </c>
      <c r="I99" s="130" t="s">
        <v>48</v>
      </c>
      <c r="J99" s="130" t="s">
        <v>50</v>
      </c>
      <c r="K99" s="130" t="s">
        <v>50</v>
      </c>
      <c r="L99" s="130" t="s">
        <v>50</v>
      </c>
      <c r="M99" s="128">
        <f t="shared" si="7"/>
        <v>0</v>
      </c>
      <c r="N99" s="202">
        <f t="shared" si="10"/>
        <v>0.86</v>
      </c>
      <c r="O99" s="46"/>
      <c r="P99" s="46"/>
    </row>
    <row r="100" spans="1:16" ht="17.5">
      <c r="A100" s="126">
        <f t="shared" si="8"/>
        <v>42976</v>
      </c>
      <c r="B100" s="127">
        <v>692.1</v>
      </c>
      <c r="C100" s="127">
        <v>51.31</v>
      </c>
      <c r="D100" s="128">
        <f t="shared" si="9"/>
        <v>48.36</v>
      </c>
      <c r="E100" s="128">
        <v>82</v>
      </c>
      <c r="F100" s="128">
        <f t="shared" si="6"/>
        <v>46.05275688029711</v>
      </c>
      <c r="G100" s="128">
        <v>0</v>
      </c>
      <c r="H100" s="130">
        <v>0</v>
      </c>
      <c r="I100" s="130" t="s">
        <v>48</v>
      </c>
      <c r="J100" s="130" t="s">
        <v>50</v>
      </c>
      <c r="K100" s="130" t="s">
        <v>50</v>
      </c>
      <c r="L100" s="130" t="s">
        <v>50</v>
      </c>
      <c r="M100" s="128">
        <f t="shared" si="7"/>
        <v>0</v>
      </c>
      <c r="N100" s="202">
        <f t="shared" si="10"/>
        <v>2.0099999999999998</v>
      </c>
      <c r="O100" s="46"/>
      <c r="P100" s="46"/>
    </row>
    <row r="101" spans="1:16" ht="17.5">
      <c r="A101" s="126">
        <f t="shared" si="8"/>
        <v>42977</v>
      </c>
      <c r="B101" s="127">
        <v>693</v>
      </c>
      <c r="C101" s="127">
        <v>54</v>
      </c>
      <c r="D101" s="128">
        <f t="shared" si="9"/>
        <v>51.05</v>
      </c>
      <c r="E101" s="128">
        <v>51</v>
      </c>
      <c r="F101" s="128">
        <f t="shared" si="6"/>
        <v>48.61441767450718</v>
      </c>
      <c r="G101" s="128">
        <v>0</v>
      </c>
      <c r="H101" s="130">
        <v>0</v>
      </c>
      <c r="I101" s="130" t="s">
        <v>48</v>
      </c>
      <c r="J101" s="130" t="s">
        <v>50</v>
      </c>
      <c r="K101" s="130" t="s">
        <v>50</v>
      </c>
      <c r="L101" s="130" t="s">
        <v>50</v>
      </c>
      <c r="M101" s="128">
        <f t="shared" si="7"/>
        <v>0</v>
      </c>
      <c r="N101" s="202">
        <f t="shared" si="10"/>
        <v>2.69</v>
      </c>
      <c r="O101" s="46"/>
      <c r="P101" s="46"/>
    </row>
    <row r="102" spans="1:16" ht="17.5">
      <c r="A102" s="126">
        <f t="shared" si="8"/>
        <v>42978</v>
      </c>
      <c r="B102" s="127">
        <v>693.8</v>
      </c>
      <c r="C102" s="127">
        <v>56.49</v>
      </c>
      <c r="D102" s="128">
        <f t="shared" si="9"/>
        <v>53.54</v>
      </c>
      <c r="E102" s="128">
        <v>32</v>
      </c>
      <c r="F102" s="128">
        <f t="shared" si="6"/>
        <v>50.985620417103128</v>
      </c>
      <c r="G102" s="128">
        <v>0</v>
      </c>
      <c r="H102" s="130">
        <v>0</v>
      </c>
      <c r="I102" s="130" t="s">
        <v>48</v>
      </c>
      <c r="J102" s="130" t="s">
        <v>50</v>
      </c>
      <c r="K102" s="130" t="s">
        <v>50</v>
      </c>
      <c r="L102" s="130" t="s">
        <v>50</v>
      </c>
      <c r="M102" s="128">
        <f t="shared" si="7"/>
        <v>0</v>
      </c>
      <c r="N102" s="202">
        <f t="shared" si="10"/>
        <v>2.4900000000000002</v>
      </c>
      <c r="O102" s="46"/>
      <c r="P102" s="46"/>
    </row>
    <row r="103" spans="1:16" ht="17.5">
      <c r="A103" s="126">
        <f t="shared" si="8"/>
        <v>42979</v>
      </c>
      <c r="B103" s="127">
        <v>694.1</v>
      </c>
      <c r="C103" s="127">
        <v>57.44</v>
      </c>
      <c r="D103" s="128">
        <f t="shared" si="9"/>
        <v>54.489999999999995</v>
      </c>
      <c r="E103" s="128">
        <v>0</v>
      </c>
      <c r="F103" s="128">
        <f t="shared" si="6"/>
        <v>51.890296162270253</v>
      </c>
      <c r="G103" s="128">
        <v>0</v>
      </c>
      <c r="H103" s="130">
        <v>0</v>
      </c>
      <c r="I103" s="130" t="s">
        <v>48</v>
      </c>
      <c r="J103" s="130" t="s">
        <v>50</v>
      </c>
      <c r="K103" s="130" t="s">
        <v>50</v>
      </c>
      <c r="L103" s="130" t="s">
        <v>50</v>
      </c>
      <c r="M103" s="128">
        <f t="shared" si="7"/>
        <v>0</v>
      </c>
      <c r="N103" s="202">
        <f t="shared" si="10"/>
        <v>0.95</v>
      </c>
      <c r="O103" s="46"/>
      <c r="P103" s="46"/>
    </row>
    <row r="104" spans="1:16" ht="17.5">
      <c r="A104" s="126">
        <f t="shared" si="8"/>
        <v>42980</v>
      </c>
      <c r="B104" s="127">
        <v>694.4</v>
      </c>
      <c r="C104" s="127">
        <v>58.4</v>
      </c>
      <c r="D104" s="128">
        <f t="shared" si="9"/>
        <v>55.449999999999996</v>
      </c>
      <c r="E104" s="128">
        <v>3</v>
      </c>
      <c r="F104" s="128">
        <f t="shared" si="6"/>
        <v>52.804494810018085</v>
      </c>
      <c r="G104" s="128">
        <v>0</v>
      </c>
      <c r="H104" s="130">
        <v>0</v>
      </c>
      <c r="I104" s="130" t="s">
        <v>48</v>
      </c>
      <c r="J104" s="130" t="s">
        <v>50</v>
      </c>
      <c r="K104" s="130" t="s">
        <v>50</v>
      </c>
      <c r="L104" s="130" t="s">
        <v>50</v>
      </c>
      <c r="M104" s="128">
        <f t="shared" si="7"/>
        <v>0</v>
      </c>
      <c r="N104" s="202">
        <f t="shared" si="10"/>
        <v>0.96</v>
      </c>
      <c r="O104" s="46"/>
      <c r="P104" s="46"/>
    </row>
    <row r="105" spans="1:16" ht="17.5">
      <c r="A105" s="126">
        <f t="shared" si="8"/>
        <v>42981</v>
      </c>
      <c r="B105" s="127">
        <v>694.5</v>
      </c>
      <c r="C105" s="127">
        <v>58.74</v>
      </c>
      <c r="D105" s="128">
        <f t="shared" si="9"/>
        <v>55.79</v>
      </c>
      <c r="E105" s="128">
        <v>0</v>
      </c>
      <c r="F105" s="128">
        <f t="shared" si="6"/>
        <v>53.128273497762116</v>
      </c>
      <c r="G105" s="128">
        <v>0</v>
      </c>
      <c r="H105" s="130">
        <v>0</v>
      </c>
      <c r="I105" s="130" t="s">
        <v>48</v>
      </c>
      <c r="J105" s="130" t="s">
        <v>50</v>
      </c>
      <c r="K105" s="130" t="s">
        <v>50</v>
      </c>
      <c r="L105" s="130" t="s">
        <v>50</v>
      </c>
      <c r="M105" s="128">
        <f t="shared" si="7"/>
        <v>0</v>
      </c>
      <c r="N105" s="202">
        <f t="shared" si="10"/>
        <v>0.34</v>
      </c>
      <c r="O105" s="46"/>
      <c r="P105" s="46"/>
    </row>
    <row r="106" spans="1:16" ht="17.5">
      <c r="A106" s="126">
        <f t="shared" si="8"/>
        <v>42982</v>
      </c>
      <c r="B106" s="127">
        <v>694.5</v>
      </c>
      <c r="C106" s="127">
        <v>58.74</v>
      </c>
      <c r="D106" s="128">
        <f t="shared" si="9"/>
        <v>55.79</v>
      </c>
      <c r="E106" s="128">
        <v>0</v>
      </c>
      <c r="F106" s="128">
        <f t="shared" si="6"/>
        <v>53.128273497762116</v>
      </c>
      <c r="G106" s="128">
        <v>0</v>
      </c>
      <c r="H106" s="130">
        <v>0</v>
      </c>
      <c r="I106" s="130" t="s">
        <v>48</v>
      </c>
      <c r="J106" s="130" t="s">
        <v>50</v>
      </c>
      <c r="K106" s="130" t="s">
        <v>50</v>
      </c>
      <c r="L106" s="130" t="s">
        <v>50</v>
      </c>
      <c r="M106" s="128">
        <f t="shared" si="7"/>
        <v>0</v>
      </c>
      <c r="N106" s="202">
        <f t="shared" si="10"/>
        <v>0</v>
      </c>
      <c r="O106" s="46"/>
      <c r="P106" s="46"/>
    </row>
    <row r="107" spans="1:16" ht="17.5">
      <c r="A107" s="126">
        <f t="shared" si="8"/>
        <v>42983</v>
      </c>
      <c r="B107" s="127">
        <v>694.6</v>
      </c>
      <c r="C107" s="127">
        <v>59.07</v>
      </c>
      <c r="D107" s="128">
        <f t="shared" si="9"/>
        <v>56.12</v>
      </c>
      <c r="E107" s="128">
        <v>0</v>
      </c>
      <c r="F107" s="128">
        <f t="shared" si="6"/>
        <v>53.442529282925435</v>
      </c>
      <c r="G107" s="128">
        <v>0</v>
      </c>
      <c r="H107" s="130">
        <v>0</v>
      </c>
      <c r="I107" s="130" t="s">
        <v>48</v>
      </c>
      <c r="J107" s="130" t="s">
        <v>50</v>
      </c>
      <c r="K107" s="130" t="s">
        <v>50</v>
      </c>
      <c r="L107" s="130" t="s">
        <v>50</v>
      </c>
      <c r="M107" s="128">
        <f t="shared" si="7"/>
        <v>0</v>
      </c>
      <c r="N107" s="202">
        <f t="shared" si="10"/>
        <v>0.33</v>
      </c>
      <c r="O107" s="46"/>
      <c r="P107" s="46"/>
    </row>
    <row r="108" spans="1:16" ht="17.5">
      <c r="A108" s="126">
        <f t="shared" si="8"/>
        <v>42984</v>
      </c>
      <c r="B108" s="127">
        <v>694.6</v>
      </c>
      <c r="C108" s="127">
        <v>59.07</v>
      </c>
      <c r="D108" s="128">
        <f t="shared" si="9"/>
        <v>56.12</v>
      </c>
      <c r="E108" s="128">
        <v>0</v>
      </c>
      <c r="F108" s="128">
        <f t="shared" si="6"/>
        <v>53.442529282925435</v>
      </c>
      <c r="G108" s="128">
        <v>0</v>
      </c>
      <c r="H108" s="130">
        <v>0</v>
      </c>
      <c r="I108" s="130" t="s">
        <v>48</v>
      </c>
      <c r="J108" s="130" t="s">
        <v>50</v>
      </c>
      <c r="K108" s="130" t="s">
        <v>50</v>
      </c>
      <c r="L108" s="130" t="s">
        <v>50</v>
      </c>
      <c r="M108" s="128">
        <f t="shared" si="7"/>
        <v>0</v>
      </c>
      <c r="N108" s="202">
        <f t="shared" si="10"/>
        <v>0</v>
      </c>
      <c r="O108" s="46"/>
      <c r="P108" s="46"/>
    </row>
    <row r="109" spans="1:16" ht="17.5">
      <c r="A109" s="126">
        <f t="shared" si="8"/>
        <v>42985</v>
      </c>
      <c r="B109" s="127">
        <v>694.6</v>
      </c>
      <c r="C109" s="127">
        <v>59.07</v>
      </c>
      <c r="D109" s="128">
        <f t="shared" si="9"/>
        <v>56.12</v>
      </c>
      <c r="E109" s="128">
        <v>0</v>
      </c>
      <c r="F109" s="128">
        <f t="shared" si="6"/>
        <v>53.442529282925435</v>
      </c>
      <c r="G109" s="128">
        <v>0</v>
      </c>
      <c r="H109" s="130">
        <v>0</v>
      </c>
      <c r="I109" s="130" t="s">
        <v>48</v>
      </c>
      <c r="J109" s="130" t="s">
        <v>50</v>
      </c>
      <c r="K109" s="130" t="s">
        <v>50</v>
      </c>
      <c r="L109" s="130" t="s">
        <v>50</v>
      </c>
      <c r="M109" s="128">
        <f t="shared" si="7"/>
        <v>0</v>
      </c>
      <c r="N109" s="202">
        <f t="shared" si="10"/>
        <v>0</v>
      </c>
      <c r="O109" s="46"/>
      <c r="P109" s="46"/>
    </row>
    <row r="110" spans="1:16" ht="17.5">
      <c r="A110" s="126">
        <f t="shared" si="8"/>
        <v>42986</v>
      </c>
      <c r="B110" s="127">
        <v>694.8</v>
      </c>
      <c r="C110" s="127">
        <v>59.72</v>
      </c>
      <c r="D110" s="128">
        <f t="shared" si="9"/>
        <v>56.769999999999996</v>
      </c>
      <c r="E110" s="128">
        <v>58</v>
      </c>
      <c r="F110" s="128">
        <f t="shared" si="6"/>
        <v>54.061517950671359</v>
      </c>
      <c r="G110" s="128">
        <v>0</v>
      </c>
      <c r="H110" s="130">
        <v>0</v>
      </c>
      <c r="I110" s="130" t="s">
        <v>48</v>
      </c>
      <c r="J110" s="130" t="s">
        <v>50</v>
      </c>
      <c r="K110" s="130" t="s">
        <v>50</v>
      </c>
      <c r="L110" s="130" t="s">
        <v>50</v>
      </c>
      <c r="M110" s="128">
        <f t="shared" si="7"/>
        <v>0</v>
      </c>
      <c r="N110" s="202">
        <f t="shared" si="10"/>
        <v>0.65</v>
      </c>
      <c r="O110" s="46"/>
      <c r="P110" s="46"/>
    </row>
    <row r="111" spans="1:16" ht="17.5">
      <c r="A111" s="126">
        <f t="shared" si="8"/>
        <v>42987</v>
      </c>
      <c r="B111" s="127">
        <v>695</v>
      </c>
      <c r="C111" s="127">
        <v>60.37</v>
      </c>
      <c r="D111" s="128">
        <f t="shared" si="9"/>
        <v>57.419999999999995</v>
      </c>
      <c r="E111" s="128">
        <v>6</v>
      </c>
      <c r="F111" s="128">
        <f t="shared" si="6"/>
        <v>54.68050661841729</v>
      </c>
      <c r="G111" s="128">
        <v>0</v>
      </c>
      <c r="H111" s="130">
        <v>0</v>
      </c>
      <c r="I111" s="130" t="s">
        <v>48</v>
      </c>
      <c r="J111" s="130" t="s">
        <v>50</v>
      </c>
      <c r="K111" s="130" t="s">
        <v>50</v>
      </c>
      <c r="L111" s="130" t="s">
        <v>50</v>
      </c>
      <c r="M111" s="128">
        <f t="shared" si="7"/>
        <v>0</v>
      </c>
      <c r="N111" s="202">
        <f t="shared" si="10"/>
        <v>0.65</v>
      </c>
      <c r="O111" s="46"/>
      <c r="P111" s="46"/>
    </row>
    <row r="112" spans="1:16" ht="17.5">
      <c r="A112" s="126">
        <f t="shared" si="8"/>
        <v>42988</v>
      </c>
      <c r="B112" s="127">
        <v>695</v>
      </c>
      <c r="C112" s="127">
        <v>60.37</v>
      </c>
      <c r="D112" s="128">
        <f t="shared" si="9"/>
        <v>57.419999999999995</v>
      </c>
      <c r="E112" s="128">
        <v>0</v>
      </c>
      <c r="F112" s="128">
        <f t="shared" si="6"/>
        <v>54.68050661841729</v>
      </c>
      <c r="G112" s="128">
        <v>0</v>
      </c>
      <c r="H112" s="130">
        <v>0</v>
      </c>
      <c r="I112" s="130" t="s">
        <v>48</v>
      </c>
      <c r="J112" s="130" t="s">
        <v>50</v>
      </c>
      <c r="K112" s="130" t="s">
        <v>50</v>
      </c>
      <c r="L112" s="130" t="s">
        <v>50</v>
      </c>
      <c r="M112" s="128">
        <f t="shared" si="7"/>
        <v>0</v>
      </c>
      <c r="N112" s="202">
        <f t="shared" si="10"/>
        <v>0</v>
      </c>
      <c r="O112" s="46"/>
      <c r="P112" s="46"/>
    </row>
    <row r="113" spans="1:16" ht="17.5">
      <c r="A113" s="126">
        <f t="shared" si="8"/>
        <v>42989</v>
      </c>
      <c r="B113" s="127">
        <v>695.2</v>
      </c>
      <c r="C113" s="127">
        <v>61.05</v>
      </c>
      <c r="D113" s="128">
        <f t="shared" si="9"/>
        <v>58.099999999999994</v>
      </c>
      <c r="E113" s="128">
        <v>25</v>
      </c>
      <c r="F113" s="128">
        <f t="shared" si="6"/>
        <v>55.328063993905332</v>
      </c>
      <c r="G113" s="128">
        <v>0</v>
      </c>
      <c r="H113" s="130">
        <v>0</v>
      </c>
      <c r="I113" s="130" t="s">
        <v>48</v>
      </c>
      <c r="J113" s="130" t="s">
        <v>50</v>
      </c>
      <c r="K113" s="130" t="s">
        <v>50</v>
      </c>
      <c r="L113" s="130" t="s">
        <v>50</v>
      </c>
      <c r="M113" s="128">
        <f t="shared" si="7"/>
        <v>0</v>
      </c>
      <c r="N113" s="202">
        <f t="shared" si="10"/>
        <v>0.68</v>
      </c>
      <c r="O113" s="46"/>
      <c r="P113" s="46"/>
    </row>
    <row r="114" spans="1:16" ht="17.5">
      <c r="A114" s="126">
        <f t="shared" si="8"/>
        <v>42990</v>
      </c>
      <c r="B114" s="127">
        <v>695.2</v>
      </c>
      <c r="C114" s="127">
        <v>61.05</v>
      </c>
      <c r="D114" s="128">
        <f t="shared" si="9"/>
        <v>58.099999999999994</v>
      </c>
      <c r="E114" s="128">
        <v>22</v>
      </c>
      <c r="F114" s="128">
        <f t="shared" si="6"/>
        <v>55.328063993905332</v>
      </c>
      <c r="G114" s="128">
        <v>0</v>
      </c>
      <c r="H114" s="130">
        <v>0</v>
      </c>
      <c r="I114" s="130" t="s">
        <v>48</v>
      </c>
      <c r="J114" s="130" t="s">
        <v>50</v>
      </c>
      <c r="K114" s="130" t="s">
        <v>50</v>
      </c>
      <c r="L114" s="130" t="s">
        <v>50</v>
      </c>
      <c r="M114" s="128">
        <f t="shared" si="7"/>
        <v>0</v>
      </c>
      <c r="N114" s="202">
        <f t="shared" si="10"/>
        <v>0</v>
      </c>
      <c r="O114" s="46"/>
      <c r="P114" s="46"/>
    </row>
    <row r="115" spans="1:16" ht="17.5">
      <c r="A115" s="126">
        <f t="shared" si="8"/>
        <v>42991</v>
      </c>
      <c r="B115" s="127">
        <v>695.2</v>
      </c>
      <c r="C115" s="127">
        <v>61.05</v>
      </c>
      <c r="D115" s="128">
        <f t="shared" si="9"/>
        <v>58.099999999999994</v>
      </c>
      <c r="E115" s="128">
        <v>32</v>
      </c>
      <c r="F115" s="128">
        <f t="shared" si="6"/>
        <v>55.328063993905332</v>
      </c>
      <c r="G115" s="128">
        <v>0</v>
      </c>
      <c r="H115" s="130">
        <v>127</v>
      </c>
      <c r="I115" s="130" t="s">
        <v>48</v>
      </c>
      <c r="J115" s="130" t="s">
        <v>50</v>
      </c>
      <c r="K115" s="130" t="s">
        <v>50</v>
      </c>
      <c r="L115" s="130" t="s">
        <v>50</v>
      </c>
      <c r="M115" s="128">
        <f t="shared" si="7"/>
        <v>127</v>
      </c>
      <c r="N115" s="202">
        <f t="shared" si="10"/>
        <v>0.31</v>
      </c>
      <c r="O115" s="46"/>
      <c r="P115" s="46"/>
    </row>
    <row r="116" spans="1:16" ht="17.5">
      <c r="A116" s="126">
        <f t="shared" si="8"/>
        <v>42992</v>
      </c>
      <c r="B116" s="127">
        <v>695.2</v>
      </c>
      <c r="C116" s="127">
        <v>61.05</v>
      </c>
      <c r="D116" s="128">
        <f t="shared" si="9"/>
        <v>58.099999999999994</v>
      </c>
      <c r="E116" s="128">
        <v>0</v>
      </c>
      <c r="F116" s="128">
        <f t="shared" si="6"/>
        <v>55.328063993905332</v>
      </c>
      <c r="G116" s="128">
        <v>0</v>
      </c>
      <c r="H116" s="130">
        <v>127</v>
      </c>
      <c r="I116" s="130" t="s">
        <v>48</v>
      </c>
      <c r="J116" s="130" t="s">
        <v>50</v>
      </c>
      <c r="K116" s="130" t="s">
        <v>50</v>
      </c>
      <c r="L116" s="130" t="s">
        <v>50</v>
      </c>
      <c r="M116" s="128">
        <f t="shared" si="7"/>
        <v>127</v>
      </c>
      <c r="N116" s="202">
        <f t="shared" si="10"/>
        <v>0.31</v>
      </c>
      <c r="O116" s="46"/>
      <c r="P116" s="46"/>
    </row>
    <row r="117" spans="1:16" ht="17.5">
      <c r="A117" s="126">
        <f t="shared" si="8"/>
        <v>42993</v>
      </c>
      <c r="B117" s="127">
        <v>695.2</v>
      </c>
      <c r="C117" s="127">
        <v>61.05</v>
      </c>
      <c r="D117" s="128">
        <f t="shared" si="9"/>
        <v>58.099999999999994</v>
      </c>
      <c r="E117" s="128">
        <v>3</v>
      </c>
      <c r="F117" s="128">
        <f t="shared" si="6"/>
        <v>55.328063993905332</v>
      </c>
      <c r="G117" s="128">
        <v>0</v>
      </c>
      <c r="H117" s="130">
        <v>127</v>
      </c>
      <c r="I117" s="130" t="s">
        <v>48</v>
      </c>
      <c r="J117" s="130" t="s">
        <v>50</v>
      </c>
      <c r="K117" s="130" t="s">
        <v>50</v>
      </c>
      <c r="L117" s="130" t="s">
        <v>50</v>
      </c>
      <c r="M117" s="128">
        <f t="shared" si="7"/>
        <v>127</v>
      </c>
      <c r="N117" s="202">
        <f t="shared" si="10"/>
        <v>0.31</v>
      </c>
      <c r="O117" s="46"/>
      <c r="P117" s="46"/>
    </row>
    <row r="118" spans="1:16" ht="17.5">
      <c r="A118" s="126">
        <f t="shared" si="8"/>
        <v>42994</v>
      </c>
      <c r="B118" s="127">
        <v>695.2</v>
      </c>
      <c r="C118" s="127">
        <v>61.05</v>
      </c>
      <c r="D118" s="128">
        <f t="shared" si="9"/>
        <v>58.099999999999994</v>
      </c>
      <c r="E118" s="128">
        <v>0</v>
      </c>
      <c r="F118" s="128">
        <f t="shared" si="6"/>
        <v>55.328063993905332</v>
      </c>
      <c r="G118" s="128">
        <v>0</v>
      </c>
      <c r="H118" s="130">
        <v>127</v>
      </c>
      <c r="I118" s="130" t="s">
        <v>48</v>
      </c>
      <c r="J118" s="130" t="s">
        <v>50</v>
      </c>
      <c r="K118" s="130" t="s">
        <v>50</v>
      </c>
      <c r="L118" s="130" t="s">
        <v>50</v>
      </c>
      <c r="M118" s="128">
        <f t="shared" si="7"/>
        <v>127</v>
      </c>
      <c r="N118" s="202">
        <f t="shared" si="10"/>
        <v>0.31</v>
      </c>
      <c r="O118" s="46"/>
      <c r="P118" s="46"/>
    </row>
    <row r="119" spans="1:16" ht="17.5">
      <c r="A119" s="126">
        <f t="shared" si="8"/>
        <v>42995</v>
      </c>
      <c r="B119" s="127">
        <v>695.2</v>
      </c>
      <c r="C119" s="127">
        <v>61.05</v>
      </c>
      <c r="D119" s="128">
        <f t="shared" si="9"/>
        <v>58.099999999999994</v>
      </c>
      <c r="E119" s="128">
        <v>0</v>
      </c>
      <c r="F119" s="128">
        <f t="shared" si="6"/>
        <v>55.328063993905332</v>
      </c>
      <c r="G119" s="128">
        <v>0</v>
      </c>
      <c r="H119" s="130">
        <v>127</v>
      </c>
      <c r="I119" s="130" t="s">
        <v>48</v>
      </c>
      <c r="J119" s="130" t="s">
        <v>50</v>
      </c>
      <c r="K119" s="130" t="s">
        <v>50</v>
      </c>
      <c r="L119" s="130" t="s">
        <v>50</v>
      </c>
      <c r="M119" s="128">
        <f t="shared" si="7"/>
        <v>127</v>
      </c>
      <c r="N119" s="202">
        <f t="shared" si="10"/>
        <v>0.31</v>
      </c>
      <c r="O119" s="46"/>
      <c r="P119" s="46"/>
    </row>
    <row r="120" spans="1:16" ht="17.5">
      <c r="A120" s="126">
        <f t="shared" si="8"/>
        <v>42996</v>
      </c>
      <c r="B120" s="127">
        <v>695.1</v>
      </c>
      <c r="C120" s="127">
        <v>60.71</v>
      </c>
      <c r="D120" s="128">
        <f t="shared" si="9"/>
        <v>57.76</v>
      </c>
      <c r="E120" s="128">
        <v>0</v>
      </c>
      <c r="F120" s="128">
        <f t="shared" si="6"/>
        <v>55.004285306161314</v>
      </c>
      <c r="G120" s="128">
        <v>0</v>
      </c>
      <c r="H120" s="130">
        <v>127</v>
      </c>
      <c r="I120" s="130" t="s">
        <v>48</v>
      </c>
      <c r="J120" s="130" t="s">
        <v>50</v>
      </c>
      <c r="K120" s="130" t="s">
        <v>50</v>
      </c>
      <c r="L120" s="130" t="s">
        <v>50</v>
      </c>
      <c r="M120" s="128">
        <f t="shared" si="7"/>
        <v>127</v>
      </c>
      <c r="N120" s="202">
        <f t="shared" si="10"/>
        <v>-0.03</v>
      </c>
      <c r="O120" s="46"/>
      <c r="P120" s="46"/>
    </row>
    <row r="121" spans="1:16" ht="17.5">
      <c r="A121" s="126">
        <f t="shared" si="8"/>
        <v>42997</v>
      </c>
      <c r="B121" s="127">
        <v>695.1</v>
      </c>
      <c r="C121" s="127">
        <v>60.71</v>
      </c>
      <c r="D121" s="128">
        <f t="shared" si="9"/>
        <v>57.76</v>
      </c>
      <c r="E121" s="128">
        <v>38</v>
      </c>
      <c r="F121" s="128">
        <f t="shared" si="6"/>
        <v>55.004285306161314</v>
      </c>
      <c r="G121" s="128">
        <v>0</v>
      </c>
      <c r="H121" s="130">
        <v>127</v>
      </c>
      <c r="I121" s="130" t="s">
        <v>48</v>
      </c>
      <c r="J121" s="130" t="s">
        <v>50</v>
      </c>
      <c r="K121" s="130" t="s">
        <v>50</v>
      </c>
      <c r="L121" s="130" t="s">
        <v>50</v>
      </c>
      <c r="M121" s="128">
        <f t="shared" si="7"/>
        <v>127</v>
      </c>
      <c r="N121" s="202">
        <f t="shared" si="10"/>
        <v>0.31</v>
      </c>
      <c r="O121" s="46"/>
      <c r="P121" s="46"/>
    </row>
    <row r="122" spans="1:16" ht="17.5">
      <c r="A122" s="126">
        <f t="shared" si="8"/>
        <v>42998</v>
      </c>
      <c r="B122" s="127">
        <v>695.2</v>
      </c>
      <c r="C122" s="127">
        <v>61.05</v>
      </c>
      <c r="D122" s="128">
        <f t="shared" si="9"/>
        <v>58.099999999999994</v>
      </c>
      <c r="E122" s="128">
        <v>60</v>
      </c>
      <c r="F122" s="128">
        <f t="shared" si="6"/>
        <v>55.328063993905332</v>
      </c>
      <c r="G122" s="128">
        <v>0</v>
      </c>
      <c r="H122" s="130">
        <v>127</v>
      </c>
      <c r="I122" s="130" t="s">
        <v>48</v>
      </c>
      <c r="J122" s="130" t="s">
        <v>50</v>
      </c>
      <c r="K122" s="130" t="s">
        <v>50</v>
      </c>
      <c r="L122" s="130" t="s">
        <v>50</v>
      </c>
      <c r="M122" s="128">
        <f t="shared" si="7"/>
        <v>127</v>
      </c>
      <c r="N122" s="202">
        <f t="shared" si="10"/>
        <v>0.65</v>
      </c>
      <c r="O122" s="46"/>
      <c r="P122" s="46"/>
    </row>
    <row r="123" spans="1:16" ht="17.5">
      <c r="A123" s="126">
        <f t="shared" si="8"/>
        <v>42999</v>
      </c>
      <c r="B123" s="127">
        <v>695.7</v>
      </c>
      <c r="C123" s="127">
        <v>62.76</v>
      </c>
      <c r="D123" s="128">
        <f t="shared" si="9"/>
        <v>59.809999999999995</v>
      </c>
      <c r="E123" s="128">
        <v>27</v>
      </c>
      <c r="F123" s="128">
        <f t="shared" si="6"/>
        <v>56.956480335206159</v>
      </c>
      <c r="G123" s="128">
        <v>0</v>
      </c>
      <c r="H123" s="130">
        <v>127</v>
      </c>
      <c r="I123" s="130" t="s">
        <v>48</v>
      </c>
      <c r="J123" s="130" t="s">
        <v>50</v>
      </c>
      <c r="K123" s="130" t="s">
        <v>50</v>
      </c>
      <c r="L123" s="130" t="s">
        <v>50</v>
      </c>
      <c r="M123" s="128">
        <f t="shared" si="7"/>
        <v>127</v>
      </c>
      <c r="N123" s="202">
        <f t="shared" si="10"/>
        <v>2.02</v>
      </c>
      <c r="O123" s="46"/>
      <c r="P123" s="46"/>
    </row>
    <row r="124" spans="1:16" ht="17.5">
      <c r="A124" s="126">
        <f t="shared" si="8"/>
        <v>43000</v>
      </c>
      <c r="B124" s="127">
        <v>695.9</v>
      </c>
      <c r="C124" s="127">
        <v>63.44</v>
      </c>
      <c r="D124" s="128">
        <f t="shared" si="9"/>
        <v>60.489999999999995</v>
      </c>
      <c r="E124" s="128">
        <v>26</v>
      </c>
      <c r="F124" s="128">
        <f t="shared" si="6"/>
        <v>57.604037710694215</v>
      </c>
      <c r="G124" s="128">
        <v>0</v>
      </c>
      <c r="H124" s="130">
        <v>127</v>
      </c>
      <c r="I124" s="130" t="s">
        <v>48</v>
      </c>
      <c r="J124" s="130" t="s">
        <v>50</v>
      </c>
      <c r="K124" s="130" t="s">
        <v>50</v>
      </c>
      <c r="L124" s="130" t="s">
        <v>50</v>
      </c>
      <c r="M124" s="128">
        <f t="shared" si="7"/>
        <v>127</v>
      </c>
      <c r="N124" s="202">
        <f t="shared" si="10"/>
        <v>0.99</v>
      </c>
      <c r="O124" s="46"/>
      <c r="P124" s="46"/>
    </row>
    <row r="125" spans="1:16" ht="17.5">
      <c r="A125" s="126">
        <f t="shared" si="8"/>
        <v>43001</v>
      </c>
      <c r="B125" s="127">
        <v>696</v>
      </c>
      <c r="C125" s="127">
        <v>63.78</v>
      </c>
      <c r="D125" s="128">
        <f t="shared" si="9"/>
        <v>60.83</v>
      </c>
      <c r="E125" s="128">
        <v>0</v>
      </c>
      <c r="F125" s="128">
        <f t="shared" si="6"/>
        <v>57.927816398438239</v>
      </c>
      <c r="G125" s="128">
        <v>0</v>
      </c>
      <c r="H125" s="130">
        <v>231</v>
      </c>
      <c r="I125" s="130" t="s">
        <v>48</v>
      </c>
      <c r="J125" s="130" t="s">
        <v>50</v>
      </c>
      <c r="K125" s="130" t="s">
        <v>50</v>
      </c>
      <c r="L125" s="130" t="s">
        <v>50</v>
      </c>
      <c r="M125" s="128">
        <f t="shared" si="7"/>
        <v>231</v>
      </c>
      <c r="N125" s="202">
        <f t="shared" si="10"/>
        <v>0.91</v>
      </c>
      <c r="O125" s="46"/>
      <c r="P125" s="46"/>
    </row>
    <row r="126" spans="1:16" ht="17.5">
      <c r="A126" s="126">
        <f t="shared" si="8"/>
        <v>43002</v>
      </c>
      <c r="B126" s="127">
        <v>695.9</v>
      </c>
      <c r="C126" s="127">
        <v>63.44</v>
      </c>
      <c r="D126" s="128">
        <f t="shared" si="9"/>
        <v>60.489999999999995</v>
      </c>
      <c r="E126" s="128">
        <v>0</v>
      </c>
      <c r="F126" s="128">
        <f t="shared" si="6"/>
        <v>57.604037710694215</v>
      </c>
      <c r="G126" s="128">
        <v>0</v>
      </c>
      <c r="H126" s="130">
        <v>231</v>
      </c>
      <c r="I126" s="130" t="s">
        <v>48</v>
      </c>
      <c r="J126" s="130" t="s">
        <v>50</v>
      </c>
      <c r="K126" s="130" t="s">
        <v>50</v>
      </c>
      <c r="L126" s="130" t="s">
        <v>50</v>
      </c>
      <c r="M126" s="128">
        <f t="shared" si="7"/>
        <v>231</v>
      </c>
      <c r="N126" s="202">
        <f t="shared" si="10"/>
        <v>0.23</v>
      </c>
      <c r="O126" s="46"/>
      <c r="P126" s="46"/>
    </row>
    <row r="127" spans="1:16" ht="17.5">
      <c r="A127" s="126">
        <f t="shared" si="8"/>
        <v>43003</v>
      </c>
      <c r="B127" s="127">
        <v>695.8</v>
      </c>
      <c r="C127" s="127">
        <v>63.1</v>
      </c>
      <c r="D127" s="128">
        <f t="shared" si="9"/>
        <v>60.15</v>
      </c>
      <c r="E127" s="128">
        <v>0</v>
      </c>
      <c r="F127" s="128">
        <f t="shared" si="6"/>
        <v>57.280259022950183</v>
      </c>
      <c r="G127" s="128">
        <v>0</v>
      </c>
      <c r="H127" s="130">
        <v>231</v>
      </c>
      <c r="I127" s="130" t="s">
        <v>48</v>
      </c>
      <c r="J127" s="130" t="s">
        <v>50</v>
      </c>
      <c r="K127" s="130" t="s">
        <v>50</v>
      </c>
      <c r="L127" s="130" t="s">
        <v>50</v>
      </c>
      <c r="M127" s="128">
        <f t="shared" si="7"/>
        <v>231</v>
      </c>
      <c r="N127" s="202">
        <f t="shared" si="10"/>
        <v>0.23</v>
      </c>
      <c r="O127" s="46"/>
      <c r="P127" s="46"/>
    </row>
    <row r="128" spans="1:16" ht="17.5">
      <c r="A128" s="126">
        <f t="shared" si="8"/>
        <v>43004</v>
      </c>
      <c r="B128" s="127">
        <v>695.7</v>
      </c>
      <c r="C128" s="127">
        <v>62.76</v>
      </c>
      <c r="D128" s="128">
        <f t="shared" si="9"/>
        <v>59.809999999999995</v>
      </c>
      <c r="E128" s="128">
        <v>0</v>
      </c>
      <c r="F128" s="128">
        <f t="shared" si="6"/>
        <v>56.956480335206159</v>
      </c>
      <c r="G128" s="128">
        <v>0</v>
      </c>
      <c r="H128" s="130">
        <v>231</v>
      </c>
      <c r="I128" s="130" t="s">
        <v>48</v>
      </c>
      <c r="J128" s="130" t="s">
        <v>50</v>
      </c>
      <c r="K128" s="130" t="s">
        <v>50</v>
      </c>
      <c r="L128" s="130" t="s">
        <v>50</v>
      </c>
      <c r="M128" s="128">
        <f t="shared" si="7"/>
        <v>231</v>
      </c>
      <c r="N128" s="202">
        <f t="shared" si="10"/>
        <v>0.23</v>
      </c>
      <c r="O128" s="46"/>
      <c r="P128" s="46"/>
    </row>
    <row r="129" spans="1:16" ht="17.5">
      <c r="A129" s="126">
        <f t="shared" si="8"/>
        <v>43005</v>
      </c>
      <c r="B129" s="127">
        <v>695.4</v>
      </c>
      <c r="C129" s="127">
        <v>62.07</v>
      </c>
      <c r="D129" s="128">
        <f t="shared" si="9"/>
        <v>59.12</v>
      </c>
      <c r="E129" s="128">
        <v>9</v>
      </c>
      <c r="F129" s="128">
        <f t="shared" si="6"/>
        <v>56.299400057137404</v>
      </c>
      <c r="G129" s="128">
        <v>0</v>
      </c>
      <c r="H129" s="130">
        <v>231</v>
      </c>
      <c r="I129" s="130" t="s">
        <v>48</v>
      </c>
      <c r="J129" s="130" t="s">
        <v>50</v>
      </c>
      <c r="K129" s="130" t="s">
        <v>50</v>
      </c>
      <c r="L129" s="130" t="s">
        <v>50</v>
      </c>
      <c r="M129" s="128">
        <f t="shared" si="7"/>
        <v>231</v>
      </c>
      <c r="N129" s="202">
        <f t="shared" si="10"/>
        <v>-0.12</v>
      </c>
      <c r="O129" s="46"/>
      <c r="P129" s="46"/>
    </row>
    <row r="130" spans="1:16" ht="17.5">
      <c r="A130" s="126">
        <f t="shared" si="8"/>
        <v>43006</v>
      </c>
      <c r="B130" s="127">
        <v>695.4</v>
      </c>
      <c r="C130" s="127">
        <v>61.73</v>
      </c>
      <c r="D130" s="128">
        <f t="shared" si="9"/>
        <v>58.779999999999994</v>
      </c>
      <c r="E130" s="128">
        <v>6</v>
      </c>
      <c r="F130" s="128">
        <f t="shared" si="6"/>
        <v>55.97562136939338</v>
      </c>
      <c r="G130" s="128">
        <v>0</v>
      </c>
      <c r="H130" s="130">
        <v>231</v>
      </c>
      <c r="I130" s="130" t="s">
        <v>48</v>
      </c>
      <c r="J130" s="130" t="s">
        <v>50</v>
      </c>
      <c r="K130" s="130" t="s">
        <v>50</v>
      </c>
      <c r="L130" s="130" t="s">
        <v>50</v>
      </c>
      <c r="M130" s="128">
        <f t="shared" si="7"/>
        <v>231</v>
      </c>
      <c r="N130" s="202">
        <f t="shared" si="10"/>
        <v>0.23</v>
      </c>
      <c r="O130" s="46"/>
      <c r="P130" s="46"/>
    </row>
    <row r="131" spans="1:16" ht="17.5">
      <c r="A131" s="126">
        <f t="shared" si="8"/>
        <v>43007</v>
      </c>
      <c r="B131" s="127">
        <v>695.3</v>
      </c>
      <c r="C131" s="127">
        <v>61.39</v>
      </c>
      <c r="D131" s="128">
        <f t="shared" si="9"/>
        <v>58.44</v>
      </c>
      <c r="E131" s="128">
        <v>12</v>
      </c>
      <c r="F131" s="128">
        <f t="shared" si="6"/>
        <v>55.651842681649363</v>
      </c>
      <c r="G131" s="128">
        <v>0</v>
      </c>
      <c r="H131" s="130">
        <v>231</v>
      </c>
      <c r="I131" s="130" t="s">
        <v>48</v>
      </c>
      <c r="J131" s="130" t="s">
        <v>50</v>
      </c>
      <c r="K131" s="130" t="s">
        <v>50</v>
      </c>
      <c r="L131" s="130" t="s">
        <v>50</v>
      </c>
      <c r="M131" s="128">
        <f t="shared" si="7"/>
        <v>231</v>
      </c>
      <c r="N131" s="202">
        <f t="shared" si="10"/>
        <v>0.23</v>
      </c>
      <c r="O131" s="46"/>
      <c r="P131" s="46"/>
    </row>
    <row r="132" spans="1:16" ht="17.5">
      <c r="A132" s="126">
        <f t="shared" si="8"/>
        <v>43008</v>
      </c>
      <c r="B132" s="127">
        <v>695.1</v>
      </c>
      <c r="C132" s="127">
        <v>60.71</v>
      </c>
      <c r="D132" s="128">
        <f t="shared" si="9"/>
        <v>57.76</v>
      </c>
      <c r="E132" s="128">
        <v>23</v>
      </c>
      <c r="F132" s="128">
        <f t="shared" si="6"/>
        <v>55.004285306161314</v>
      </c>
      <c r="G132" s="128">
        <v>0</v>
      </c>
      <c r="H132" s="130">
        <v>229</v>
      </c>
      <c r="I132" s="130" t="s">
        <v>48</v>
      </c>
      <c r="J132" s="130" t="s">
        <v>50</v>
      </c>
      <c r="K132" s="130" t="s">
        <v>50</v>
      </c>
      <c r="L132" s="130" t="s">
        <v>50</v>
      </c>
      <c r="M132" s="128">
        <f t="shared" si="7"/>
        <v>229</v>
      </c>
      <c r="N132" s="202">
        <f t="shared" si="10"/>
        <v>-0.12</v>
      </c>
      <c r="O132" s="46"/>
      <c r="P132" s="46"/>
    </row>
    <row r="133" spans="1:16" ht="17.5">
      <c r="A133" s="126">
        <f t="shared" si="8"/>
        <v>43009</v>
      </c>
      <c r="B133" s="127">
        <v>695</v>
      </c>
      <c r="C133" s="127">
        <v>60.37</v>
      </c>
      <c r="D133" s="128">
        <f t="shared" si="9"/>
        <v>57.419999999999995</v>
      </c>
      <c r="E133" s="128">
        <v>0</v>
      </c>
      <c r="F133" s="128">
        <f t="shared" si="6"/>
        <v>54.68050661841729</v>
      </c>
      <c r="G133" s="128">
        <v>0</v>
      </c>
      <c r="H133" s="130">
        <v>229</v>
      </c>
      <c r="I133" s="130" t="s">
        <v>48</v>
      </c>
      <c r="J133" s="130" t="s">
        <v>50</v>
      </c>
      <c r="K133" s="130" t="s">
        <v>50</v>
      </c>
      <c r="L133" s="130" t="s">
        <v>50</v>
      </c>
      <c r="M133" s="128">
        <f t="shared" si="7"/>
        <v>229</v>
      </c>
      <c r="N133" s="202">
        <f t="shared" si="10"/>
        <v>0.22</v>
      </c>
      <c r="O133" s="46"/>
      <c r="P133" s="46"/>
    </row>
    <row r="134" spans="1:16" ht="17.5">
      <c r="A134" s="126">
        <f t="shared" si="8"/>
        <v>43010</v>
      </c>
      <c r="B134" s="127">
        <v>694.9</v>
      </c>
      <c r="C134" s="127">
        <v>60.04</v>
      </c>
      <c r="D134" s="128">
        <f t="shared" si="9"/>
        <v>57.089999999999996</v>
      </c>
      <c r="E134" s="128">
        <v>0</v>
      </c>
      <c r="F134" s="128">
        <f t="shared" si="6"/>
        <v>54.366250833253972</v>
      </c>
      <c r="G134" s="128">
        <v>0</v>
      </c>
      <c r="H134" s="130">
        <v>100</v>
      </c>
      <c r="I134" s="130" t="s">
        <v>48</v>
      </c>
      <c r="J134" s="130" t="s">
        <v>50</v>
      </c>
      <c r="K134" s="130" t="s">
        <v>50</v>
      </c>
      <c r="L134" s="130" t="s">
        <v>50</v>
      </c>
      <c r="M134" s="128">
        <f t="shared" si="7"/>
        <v>100</v>
      </c>
      <c r="N134" s="202">
        <f t="shared" si="10"/>
        <v>-0.09</v>
      </c>
      <c r="O134" s="46"/>
      <c r="P134" s="46"/>
    </row>
    <row r="135" spans="1:16" ht="17.5">
      <c r="A135" s="126">
        <f t="shared" si="8"/>
        <v>43011</v>
      </c>
      <c r="B135" s="127">
        <v>694.8</v>
      </c>
      <c r="C135" s="127">
        <v>59.72</v>
      </c>
      <c r="D135" s="128">
        <f t="shared" si="9"/>
        <v>56.769999999999996</v>
      </c>
      <c r="E135" s="128">
        <v>0</v>
      </c>
      <c r="F135" s="128">
        <f t="shared" si="6"/>
        <v>54.061517950671359</v>
      </c>
      <c r="G135" s="128">
        <v>0</v>
      </c>
      <c r="H135" s="130">
        <v>0</v>
      </c>
      <c r="I135" s="130" t="s">
        <v>48</v>
      </c>
      <c r="J135" s="130" t="s">
        <v>50</v>
      </c>
      <c r="K135" s="130" t="s">
        <v>50</v>
      </c>
      <c r="L135" s="130" t="s">
        <v>50</v>
      </c>
      <c r="M135" s="128">
        <f t="shared" si="7"/>
        <v>0</v>
      </c>
      <c r="N135" s="202">
        <f t="shared" si="10"/>
        <v>-0.32</v>
      </c>
      <c r="O135" s="46"/>
      <c r="P135" s="46"/>
    </row>
    <row r="136" spans="1:16" ht="17.5">
      <c r="A136" s="126">
        <f t="shared" si="8"/>
        <v>43012</v>
      </c>
      <c r="B136" s="127">
        <v>694.8</v>
      </c>
      <c r="C136" s="127">
        <v>59.72</v>
      </c>
      <c r="D136" s="128">
        <f t="shared" si="9"/>
        <v>56.769999999999996</v>
      </c>
      <c r="E136" s="128">
        <v>0</v>
      </c>
      <c r="F136" s="128">
        <f t="shared" si="6"/>
        <v>54.061517950671359</v>
      </c>
      <c r="G136" s="128">
        <v>0</v>
      </c>
      <c r="H136" s="130">
        <v>0</v>
      </c>
      <c r="I136" s="130" t="s">
        <v>48</v>
      </c>
      <c r="J136" s="130" t="s">
        <v>50</v>
      </c>
      <c r="K136" s="130" t="s">
        <v>50</v>
      </c>
      <c r="L136" s="130" t="s">
        <v>50</v>
      </c>
      <c r="M136" s="128">
        <f t="shared" si="7"/>
        <v>0</v>
      </c>
      <c r="N136" s="202">
        <f t="shared" si="10"/>
        <v>0</v>
      </c>
      <c r="O136" s="46"/>
      <c r="P136" s="46"/>
    </row>
    <row r="137" spans="1:16" ht="17.5">
      <c r="A137" s="126">
        <f t="shared" si="8"/>
        <v>43013</v>
      </c>
      <c r="B137" s="127">
        <v>694.8</v>
      </c>
      <c r="C137" s="127">
        <v>59.72</v>
      </c>
      <c r="D137" s="128">
        <f t="shared" si="9"/>
        <v>56.769999999999996</v>
      </c>
      <c r="E137" s="128">
        <v>0</v>
      </c>
      <c r="F137" s="128">
        <f t="shared" si="6"/>
        <v>54.061517950671359</v>
      </c>
      <c r="G137" s="128">
        <v>0</v>
      </c>
      <c r="H137" s="130">
        <v>0</v>
      </c>
      <c r="I137" s="130" t="s">
        <v>48</v>
      </c>
      <c r="J137" s="130" t="s">
        <v>50</v>
      </c>
      <c r="K137" s="130" t="s">
        <v>50</v>
      </c>
      <c r="L137" s="130" t="s">
        <v>50</v>
      </c>
      <c r="M137" s="128">
        <f t="shared" si="7"/>
        <v>0</v>
      </c>
      <c r="N137" s="202">
        <f t="shared" si="10"/>
        <v>0</v>
      </c>
      <c r="O137" s="46"/>
      <c r="P137" s="46"/>
    </row>
    <row r="138" spans="1:16" ht="17.5">
      <c r="A138" s="126">
        <f t="shared" si="8"/>
        <v>43014</v>
      </c>
      <c r="B138" s="127">
        <v>694.8</v>
      </c>
      <c r="C138" s="127">
        <v>59.72</v>
      </c>
      <c r="D138" s="128">
        <f t="shared" si="9"/>
        <v>56.769999999999996</v>
      </c>
      <c r="E138" s="128">
        <v>0</v>
      </c>
      <c r="F138" s="128">
        <f t="shared" si="6"/>
        <v>54.061517950671359</v>
      </c>
      <c r="G138" s="128">
        <v>0</v>
      </c>
      <c r="H138" s="130">
        <v>0</v>
      </c>
      <c r="I138" s="130" t="s">
        <v>48</v>
      </c>
      <c r="J138" s="130" t="s">
        <v>50</v>
      </c>
      <c r="K138" s="130" t="s">
        <v>50</v>
      </c>
      <c r="L138" s="130" t="s">
        <v>50</v>
      </c>
      <c r="M138" s="128">
        <f t="shared" si="7"/>
        <v>0</v>
      </c>
      <c r="N138" s="202">
        <f t="shared" si="10"/>
        <v>0</v>
      </c>
      <c r="O138" s="46"/>
      <c r="P138" s="46"/>
    </row>
    <row r="139" spans="1:16" ht="17.5">
      <c r="A139" s="126">
        <f t="shared" si="8"/>
        <v>43015</v>
      </c>
      <c r="B139" s="127">
        <v>694.8</v>
      </c>
      <c r="C139" s="127">
        <v>59.72</v>
      </c>
      <c r="D139" s="128">
        <f t="shared" si="9"/>
        <v>56.769999999999996</v>
      </c>
      <c r="E139" s="128">
        <v>25</v>
      </c>
      <c r="F139" s="128">
        <f t="shared" si="6"/>
        <v>54.061517950671359</v>
      </c>
      <c r="G139" s="128">
        <v>0</v>
      </c>
      <c r="H139" s="130">
        <v>0</v>
      </c>
      <c r="I139" s="130" t="s">
        <v>48</v>
      </c>
      <c r="J139" s="130" t="s">
        <v>50</v>
      </c>
      <c r="K139" s="130" t="s">
        <v>50</v>
      </c>
      <c r="L139" s="130" t="s">
        <v>50</v>
      </c>
      <c r="M139" s="128">
        <f t="shared" si="7"/>
        <v>0</v>
      </c>
      <c r="N139" s="202">
        <f t="shared" si="10"/>
        <v>0</v>
      </c>
      <c r="O139" s="46"/>
      <c r="P139" s="46"/>
    </row>
    <row r="140" spans="1:16" ht="17.5">
      <c r="A140" s="126">
        <f t="shared" si="8"/>
        <v>43016</v>
      </c>
      <c r="B140" s="127">
        <v>694.8</v>
      </c>
      <c r="C140" s="127">
        <v>59.72</v>
      </c>
      <c r="D140" s="128">
        <f t="shared" si="9"/>
        <v>56.769999999999996</v>
      </c>
      <c r="E140" s="128">
        <v>10</v>
      </c>
      <c r="F140" s="128">
        <f t="shared" ref="F140:F163" si="11">D140/105.01*100</f>
        <v>54.061517950671359</v>
      </c>
      <c r="G140" s="128">
        <v>0</v>
      </c>
      <c r="H140" s="130">
        <v>0</v>
      </c>
      <c r="I140" s="130" t="s">
        <v>48</v>
      </c>
      <c r="J140" s="130" t="s">
        <v>50</v>
      </c>
      <c r="K140" s="130" t="s">
        <v>50</v>
      </c>
      <c r="L140" s="130" t="s">
        <v>50</v>
      </c>
      <c r="M140" s="128">
        <f t="shared" ref="M140:M163" si="12">G140+H140</f>
        <v>0</v>
      </c>
      <c r="N140" s="202">
        <f t="shared" si="10"/>
        <v>0</v>
      </c>
      <c r="O140" s="46"/>
      <c r="P140" s="46"/>
    </row>
    <row r="141" spans="1:16" ht="17.5">
      <c r="A141" s="126">
        <f t="shared" ref="A141:A163" si="13">+A140+1</f>
        <v>43017</v>
      </c>
      <c r="B141" s="127">
        <v>694.8</v>
      </c>
      <c r="C141" s="127">
        <v>59.72</v>
      </c>
      <c r="D141" s="128">
        <f t="shared" ref="D141:D145" si="14">IF(C141&lt;2.95,0,C141-2.95)</f>
        <v>56.769999999999996</v>
      </c>
      <c r="E141" s="128">
        <v>7</v>
      </c>
      <c r="F141" s="128">
        <f t="shared" si="11"/>
        <v>54.061517950671359</v>
      </c>
      <c r="G141" s="128">
        <v>0</v>
      </c>
      <c r="H141" s="130">
        <v>0</v>
      </c>
      <c r="I141" s="130" t="s">
        <v>48</v>
      </c>
      <c r="J141" s="130" t="s">
        <v>50</v>
      </c>
      <c r="K141" s="130" t="s">
        <v>50</v>
      </c>
      <c r="L141" s="130" t="s">
        <v>50</v>
      </c>
      <c r="M141" s="128">
        <f t="shared" si="12"/>
        <v>0</v>
      </c>
      <c r="N141" s="202">
        <f t="shared" ref="N141:N163" si="15">ROUND((C141-C140)+(M141*0.002447),2)</f>
        <v>0</v>
      </c>
      <c r="O141" s="46"/>
      <c r="P141" s="46"/>
    </row>
    <row r="142" spans="1:16" ht="17.5">
      <c r="A142" s="126">
        <f t="shared" si="13"/>
        <v>43018</v>
      </c>
      <c r="B142" s="127">
        <v>694.8</v>
      </c>
      <c r="C142" s="127">
        <v>59.72</v>
      </c>
      <c r="D142" s="128">
        <f t="shared" si="14"/>
        <v>56.769999999999996</v>
      </c>
      <c r="E142" s="128">
        <v>0</v>
      </c>
      <c r="F142" s="128">
        <f t="shared" si="11"/>
        <v>54.061517950671359</v>
      </c>
      <c r="G142" s="128">
        <v>0</v>
      </c>
      <c r="H142" s="130">
        <v>0</v>
      </c>
      <c r="I142" s="130" t="s">
        <v>48</v>
      </c>
      <c r="J142" s="130" t="s">
        <v>50</v>
      </c>
      <c r="K142" s="130" t="s">
        <v>50</v>
      </c>
      <c r="L142" s="130" t="s">
        <v>50</v>
      </c>
      <c r="M142" s="128">
        <f t="shared" si="12"/>
        <v>0</v>
      </c>
      <c r="N142" s="202">
        <f t="shared" si="15"/>
        <v>0</v>
      </c>
      <c r="O142" s="46"/>
      <c r="P142" s="46"/>
    </row>
    <row r="143" spans="1:16" ht="17.5">
      <c r="A143" s="126">
        <f t="shared" si="13"/>
        <v>43019</v>
      </c>
      <c r="B143" s="127">
        <v>694.8</v>
      </c>
      <c r="C143" s="127">
        <v>59.72</v>
      </c>
      <c r="D143" s="128">
        <f t="shared" si="14"/>
        <v>56.769999999999996</v>
      </c>
      <c r="E143" s="128">
        <v>0</v>
      </c>
      <c r="F143" s="128">
        <f t="shared" si="11"/>
        <v>54.061517950671359</v>
      </c>
      <c r="G143" s="128">
        <v>0</v>
      </c>
      <c r="H143" s="130">
        <v>0</v>
      </c>
      <c r="I143" s="130" t="s">
        <v>48</v>
      </c>
      <c r="J143" s="130" t="s">
        <v>50</v>
      </c>
      <c r="K143" s="130" t="s">
        <v>50</v>
      </c>
      <c r="L143" s="130" t="s">
        <v>50</v>
      </c>
      <c r="M143" s="128">
        <f t="shared" si="12"/>
        <v>0</v>
      </c>
      <c r="N143" s="202">
        <f t="shared" si="15"/>
        <v>0</v>
      </c>
      <c r="O143" s="46"/>
      <c r="P143" s="46"/>
    </row>
    <row r="144" spans="1:16" ht="17.5">
      <c r="A144" s="126">
        <f t="shared" si="13"/>
        <v>43020</v>
      </c>
      <c r="B144" s="127">
        <v>694.7</v>
      </c>
      <c r="C144" s="127">
        <v>59.39</v>
      </c>
      <c r="D144" s="128">
        <f t="shared" si="14"/>
        <v>56.44</v>
      </c>
      <c r="E144" s="128">
        <v>13</v>
      </c>
      <c r="F144" s="128">
        <f t="shared" si="11"/>
        <v>53.747262165508047</v>
      </c>
      <c r="G144" s="128">
        <v>0</v>
      </c>
      <c r="H144" s="130">
        <v>0</v>
      </c>
      <c r="I144" s="130" t="s">
        <v>48</v>
      </c>
      <c r="J144" s="130" t="s">
        <v>50</v>
      </c>
      <c r="K144" s="130" t="s">
        <v>50</v>
      </c>
      <c r="L144" s="130" t="s">
        <v>50</v>
      </c>
      <c r="M144" s="128">
        <f t="shared" si="12"/>
        <v>0</v>
      </c>
      <c r="N144" s="202">
        <f t="shared" si="15"/>
        <v>-0.33</v>
      </c>
      <c r="O144" s="46"/>
      <c r="P144" s="46"/>
    </row>
    <row r="145" spans="1:16" ht="17.5">
      <c r="A145" s="126">
        <f t="shared" si="13"/>
        <v>43021</v>
      </c>
      <c r="B145" s="127">
        <v>694.7</v>
      </c>
      <c r="C145" s="127">
        <v>59.39</v>
      </c>
      <c r="D145" s="128">
        <f t="shared" si="14"/>
        <v>56.44</v>
      </c>
      <c r="E145" s="128">
        <v>0</v>
      </c>
      <c r="F145" s="128">
        <f t="shared" si="11"/>
        <v>53.747262165508047</v>
      </c>
      <c r="G145" s="128">
        <v>0</v>
      </c>
      <c r="H145" s="130">
        <v>0</v>
      </c>
      <c r="I145" s="130" t="s">
        <v>48</v>
      </c>
      <c r="J145" s="130" t="s">
        <v>50</v>
      </c>
      <c r="K145" s="130" t="s">
        <v>50</v>
      </c>
      <c r="L145" s="130" t="s">
        <v>50</v>
      </c>
      <c r="M145" s="128">
        <f t="shared" si="12"/>
        <v>0</v>
      </c>
      <c r="N145" s="202">
        <f t="shared" si="15"/>
        <v>0</v>
      </c>
      <c r="O145" s="46"/>
      <c r="P145" s="46"/>
    </row>
    <row r="146" spans="1:16" ht="17.5">
      <c r="A146" s="126">
        <f t="shared" si="13"/>
        <v>43022</v>
      </c>
      <c r="B146" s="127">
        <v>694.7</v>
      </c>
      <c r="C146" s="127">
        <v>59.39</v>
      </c>
      <c r="D146" s="128">
        <f t="shared" ref="D146:D164" si="16">C146-2.95</f>
        <v>56.44</v>
      </c>
      <c r="E146" s="128">
        <v>5</v>
      </c>
      <c r="F146" s="128">
        <f t="shared" si="11"/>
        <v>53.747262165508047</v>
      </c>
      <c r="G146" s="128">
        <v>0</v>
      </c>
      <c r="H146" s="130">
        <v>0</v>
      </c>
      <c r="I146" s="130" t="s">
        <v>48</v>
      </c>
      <c r="J146" s="130" t="s">
        <v>50</v>
      </c>
      <c r="K146" s="130" t="s">
        <v>50</v>
      </c>
      <c r="L146" s="130" t="s">
        <v>50</v>
      </c>
      <c r="M146" s="128">
        <f t="shared" si="12"/>
        <v>0</v>
      </c>
      <c r="N146" s="202">
        <f t="shared" si="15"/>
        <v>0</v>
      </c>
      <c r="O146" s="46"/>
      <c r="P146" s="46"/>
    </row>
    <row r="147" spans="1:16" ht="17.5">
      <c r="A147" s="126">
        <f t="shared" si="13"/>
        <v>43023</v>
      </c>
      <c r="B147" s="127">
        <v>694.8</v>
      </c>
      <c r="C147" s="127">
        <v>59.72</v>
      </c>
      <c r="D147" s="128">
        <f t="shared" si="16"/>
        <v>56.769999999999996</v>
      </c>
      <c r="E147" s="128">
        <v>22</v>
      </c>
      <c r="F147" s="128">
        <f t="shared" si="11"/>
        <v>54.061517950671359</v>
      </c>
      <c r="G147" s="128">
        <v>0</v>
      </c>
      <c r="H147" s="130">
        <v>0</v>
      </c>
      <c r="I147" s="130" t="s">
        <v>48</v>
      </c>
      <c r="J147" s="130" t="s">
        <v>50</v>
      </c>
      <c r="K147" s="130" t="s">
        <v>50</v>
      </c>
      <c r="L147" s="130" t="s">
        <v>50</v>
      </c>
      <c r="M147" s="128">
        <f t="shared" si="12"/>
        <v>0</v>
      </c>
      <c r="N147" s="202">
        <f t="shared" si="15"/>
        <v>0.33</v>
      </c>
      <c r="O147" s="46"/>
      <c r="P147" s="46"/>
    </row>
    <row r="148" spans="1:16" ht="17.5">
      <c r="A148" s="126">
        <f t="shared" si="13"/>
        <v>43024</v>
      </c>
      <c r="B148" s="127">
        <v>694.8</v>
      </c>
      <c r="C148" s="127">
        <v>59.72</v>
      </c>
      <c r="D148" s="128">
        <f t="shared" si="16"/>
        <v>56.769999999999996</v>
      </c>
      <c r="E148" s="128">
        <v>33</v>
      </c>
      <c r="F148" s="128">
        <f t="shared" si="11"/>
        <v>54.061517950671359</v>
      </c>
      <c r="G148" s="128">
        <v>0</v>
      </c>
      <c r="H148" s="130">
        <v>0</v>
      </c>
      <c r="I148" s="130" t="s">
        <v>48</v>
      </c>
      <c r="J148" s="130" t="s">
        <v>50</v>
      </c>
      <c r="K148" s="130" t="s">
        <v>50</v>
      </c>
      <c r="L148" s="130" t="s">
        <v>50</v>
      </c>
      <c r="M148" s="128">
        <f t="shared" si="12"/>
        <v>0</v>
      </c>
      <c r="N148" s="202">
        <f t="shared" si="15"/>
        <v>0</v>
      </c>
      <c r="O148" s="46"/>
      <c r="P148" s="46"/>
    </row>
    <row r="149" spans="1:16" ht="17.5">
      <c r="A149" s="126">
        <f t="shared" si="13"/>
        <v>43025</v>
      </c>
      <c r="B149" s="127">
        <v>694.8</v>
      </c>
      <c r="C149" s="127">
        <v>59.72</v>
      </c>
      <c r="D149" s="128">
        <f t="shared" si="16"/>
        <v>56.769999999999996</v>
      </c>
      <c r="E149" s="128">
        <v>0</v>
      </c>
      <c r="F149" s="128">
        <f t="shared" si="11"/>
        <v>54.061517950671359</v>
      </c>
      <c r="G149" s="128">
        <v>0</v>
      </c>
      <c r="H149" s="130">
        <v>0</v>
      </c>
      <c r="I149" s="130" t="s">
        <v>48</v>
      </c>
      <c r="J149" s="130" t="s">
        <v>50</v>
      </c>
      <c r="K149" s="130" t="s">
        <v>50</v>
      </c>
      <c r="L149" s="130" t="s">
        <v>50</v>
      </c>
      <c r="M149" s="128">
        <f t="shared" si="12"/>
        <v>0</v>
      </c>
      <c r="N149" s="202">
        <f t="shared" si="15"/>
        <v>0</v>
      </c>
      <c r="O149" s="46"/>
      <c r="P149" s="46"/>
    </row>
    <row r="150" spans="1:16" ht="17.5">
      <c r="A150" s="126">
        <f t="shared" si="13"/>
        <v>43026</v>
      </c>
      <c r="B150" s="127">
        <v>694.8</v>
      </c>
      <c r="C150" s="127">
        <v>59.72</v>
      </c>
      <c r="D150" s="128">
        <f t="shared" si="16"/>
        <v>56.769999999999996</v>
      </c>
      <c r="E150" s="128">
        <v>0</v>
      </c>
      <c r="F150" s="128">
        <f t="shared" si="11"/>
        <v>54.061517950671359</v>
      </c>
      <c r="G150" s="128">
        <v>0</v>
      </c>
      <c r="H150" s="130">
        <v>0</v>
      </c>
      <c r="I150" s="130" t="s">
        <v>48</v>
      </c>
      <c r="J150" s="130" t="s">
        <v>50</v>
      </c>
      <c r="K150" s="130" t="s">
        <v>50</v>
      </c>
      <c r="L150" s="130" t="s">
        <v>50</v>
      </c>
      <c r="M150" s="128">
        <f t="shared" si="12"/>
        <v>0</v>
      </c>
      <c r="N150" s="202">
        <f t="shared" si="15"/>
        <v>0</v>
      </c>
      <c r="O150" s="46"/>
      <c r="P150" s="46"/>
    </row>
    <row r="151" spans="1:16" ht="17.5">
      <c r="A151" s="126">
        <f t="shared" si="13"/>
        <v>43027</v>
      </c>
      <c r="B151" s="127">
        <v>694.8</v>
      </c>
      <c r="C151" s="127">
        <v>59.72</v>
      </c>
      <c r="D151" s="128">
        <f t="shared" si="16"/>
        <v>56.769999999999996</v>
      </c>
      <c r="E151" s="128">
        <v>0</v>
      </c>
      <c r="F151" s="128">
        <f t="shared" si="11"/>
        <v>54.061517950671359</v>
      </c>
      <c r="G151" s="128">
        <v>0</v>
      </c>
      <c r="H151" s="130">
        <v>0</v>
      </c>
      <c r="I151" s="130" t="s">
        <v>48</v>
      </c>
      <c r="J151" s="130" t="s">
        <v>50</v>
      </c>
      <c r="K151" s="130" t="s">
        <v>50</v>
      </c>
      <c r="L151" s="130" t="s">
        <v>50</v>
      </c>
      <c r="M151" s="128">
        <f t="shared" si="12"/>
        <v>0</v>
      </c>
      <c r="N151" s="202">
        <f t="shared" si="15"/>
        <v>0</v>
      </c>
      <c r="O151" s="46"/>
      <c r="P151" s="46"/>
    </row>
    <row r="152" spans="1:16" ht="17.5">
      <c r="A152" s="126">
        <f t="shared" si="13"/>
        <v>43028</v>
      </c>
      <c r="B152" s="127">
        <v>694.8</v>
      </c>
      <c r="C152" s="127">
        <v>59.72</v>
      </c>
      <c r="D152" s="128">
        <f t="shared" si="16"/>
        <v>56.769999999999996</v>
      </c>
      <c r="E152" s="128">
        <v>0</v>
      </c>
      <c r="F152" s="128">
        <f t="shared" si="11"/>
        <v>54.061517950671359</v>
      </c>
      <c r="G152" s="128">
        <v>0</v>
      </c>
      <c r="H152" s="130">
        <v>0</v>
      </c>
      <c r="I152" s="130" t="s">
        <v>48</v>
      </c>
      <c r="J152" s="130" t="s">
        <v>50</v>
      </c>
      <c r="K152" s="130" t="s">
        <v>50</v>
      </c>
      <c r="L152" s="130" t="s">
        <v>50</v>
      </c>
      <c r="M152" s="128">
        <f t="shared" si="12"/>
        <v>0</v>
      </c>
      <c r="N152" s="202">
        <f t="shared" si="15"/>
        <v>0</v>
      </c>
      <c r="O152" s="46"/>
      <c r="P152" s="46"/>
    </row>
    <row r="153" spans="1:16" ht="17.5">
      <c r="A153" s="126">
        <f t="shared" si="13"/>
        <v>43029</v>
      </c>
      <c r="B153" s="127">
        <v>694.8</v>
      </c>
      <c r="C153" s="127">
        <v>59.72</v>
      </c>
      <c r="D153" s="128">
        <f t="shared" si="16"/>
        <v>56.769999999999996</v>
      </c>
      <c r="E153" s="128">
        <v>0</v>
      </c>
      <c r="F153" s="128">
        <f t="shared" si="11"/>
        <v>54.061517950671359</v>
      </c>
      <c r="G153" s="128">
        <v>0</v>
      </c>
      <c r="H153" s="130">
        <v>0</v>
      </c>
      <c r="I153" s="130" t="s">
        <v>48</v>
      </c>
      <c r="J153" s="130" t="s">
        <v>50</v>
      </c>
      <c r="K153" s="130" t="s">
        <v>50</v>
      </c>
      <c r="L153" s="130" t="s">
        <v>50</v>
      </c>
      <c r="M153" s="128">
        <f t="shared" si="12"/>
        <v>0</v>
      </c>
      <c r="N153" s="202">
        <f t="shared" si="15"/>
        <v>0</v>
      </c>
      <c r="O153" s="46"/>
      <c r="P153" s="46"/>
    </row>
    <row r="154" spans="1:16" ht="17.5">
      <c r="A154" s="126">
        <f t="shared" si="13"/>
        <v>43030</v>
      </c>
      <c r="B154" s="127">
        <v>694.7</v>
      </c>
      <c r="C154" s="127">
        <v>59.39</v>
      </c>
      <c r="D154" s="128">
        <f t="shared" si="16"/>
        <v>56.44</v>
      </c>
      <c r="E154" s="128">
        <v>0</v>
      </c>
      <c r="F154" s="128">
        <f t="shared" si="11"/>
        <v>53.747262165508047</v>
      </c>
      <c r="G154" s="128">
        <v>0</v>
      </c>
      <c r="H154" s="130">
        <v>0</v>
      </c>
      <c r="I154" s="130" t="s">
        <v>48</v>
      </c>
      <c r="J154" s="130" t="s">
        <v>50</v>
      </c>
      <c r="K154" s="130" t="s">
        <v>50</v>
      </c>
      <c r="L154" s="130" t="s">
        <v>50</v>
      </c>
      <c r="M154" s="128">
        <f t="shared" si="12"/>
        <v>0</v>
      </c>
      <c r="N154" s="202">
        <f t="shared" si="15"/>
        <v>-0.33</v>
      </c>
      <c r="O154" s="46"/>
      <c r="P154" s="46"/>
    </row>
    <row r="155" spans="1:16" ht="17.5">
      <c r="A155" s="126">
        <f t="shared" si="13"/>
        <v>43031</v>
      </c>
      <c r="B155" s="127">
        <v>694.7</v>
      </c>
      <c r="C155" s="127">
        <v>59.39</v>
      </c>
      <c r="D155" s="128">
        <f t="shared" si="16"/>
        <v>56.44</v>
      </c>
      <c r="E155" s="128">
        <v>0</v>
      </c>
      <c r="F155" s="128">
        <f t="shared" si="11"/>
        <v>53.747262165508047</v>
      </c>
      <c r="G155" s="128">
        <v>0</v>
      </c>
      <c r="H155" s="130">
        <v>0</v>
      </c>
      <c r="I155" s="130" t="s">
        <v>48</v>
      </c>
      <c r="J155" s="130" t="s">
        <v>50</v>
      </c>
      <c r="K155" s="130" t="s">
        <v>50</v>
      </c>
      <c r="L155" s="130" t="s">
        <v>50</v>
      </c>
      <c r="M155" s="128">
        <f t="shared" si="12"/>
        <v>0</v>
      </c>
      <c r="N155" s="202">
        <f t="shared" si="15"/>
        <v>0</v>
      </c>
      <c r="O155" s="46"/>
      <c r="P155" s="46"/>
    </row>
    <row r="156" spans="1:16" ht="17.5">
      <c r="A156" s="126">
        <f t="shared" si="13"/>
        <v>43032</v>
      </c>
      <c r="B156" s="127">
        <v>694.7</v>
      </c>
      <c r="C156" s="127">
        <v>59.39</v>
      </c>
      <c r="D156" s="128">
        <f t="shared" si="16"/>
        <v>56.44</v>
      </c>
      <c r="E156" s="128">
        <v>0</v>
      </c>
      <c r="F156" s="128">
        <f t="shared" si="11"/>
        <v>53.747262165508047</v>
      </c>
      <c r="G156" s="128">
        <v>0</v>
      </c>
      <c r="H156" s="130">
        <v>0</v>
      </c>
      <c r="I156" s="130" t="s">
        <v>48</v>
      </c>
      <c r="J156" s="130" t="s">
        <v>50</v>
      </c>
      <c r="K156" s="130" t="s">
        <v>50</v>
      </c>
      <c r="L156" s="130" t="s">
        <v>50</v>
      </c>
      <c r="M156" s="128">
        <f t="shared" si="12"/>
        <v>0</v>
      </c>
      <c r="N156" s="202">
        <f t="shared" si="15"/>
        <v>0</v>
      </c>
      <c r="O156" s="46"/>
      <c r="P156" s="46"/>
    </row>
    <row r="157" spans="1:16" ht="17.5">
      <c r="A157" s="126">
        <f t="shared" si="13"/>
        <v>43033</v>
      </c>
      <c r="B157" s="127">
        <v>694.6</v>
      </c>
      <c r="C157" s="127">
        <v>59.07</v>
      </c>
      <c r="D157" s="128">
        <f t="shared" si="16"/>
        <v>56.12</v>
      </c>
      <c r="E157" s="128">
        <v>0</v>
      </c>
      <c r="F157" s="128">
        <f t="shared" si="11"/>
        <v>53.442529282925435</v>
      </c>
      <c r="G157" s="128">
        <v>0</v>
      </c>
      <c r="H157" s="130">
        <v>0</v>
      </c>
      <c r="I157" s="130" t="s">
        <v>48</v>
      </c>
      <c r="J157" s="130" t="s">
        <v>50</v>
      </c>
      <c r="K157" s="130" t="s">
        <v>50</v>
      </c>
      <c r="L157" s="130" t="s">
        <v>50</v>
      </c>
      <c r="M157" s="128">
        <f t="shared" si="12"/>
        <v>0</v>
      </c>
      <c r="N157" s="202">
        <f t="shared" si="15"/>
        <v>-0.32</v>
      </c>
      <c r="O157" s="46"/>
      <c r="P157" s="46"/>
    </row>
    <row r="158" spans="1:16" ht="17.5">
      <c r="A158" s="126">
        <f t="shared" si="13"/>
        <v>43034</v>
      </c>
      <c r="B158" s="127">
        <v>694.6</v>
      </c>
      <c r="C158" s="127">
        <v>59.07</v>
      </c>
      <c r="D158" s="128">
        <f t="shared" si="16"/>
        <v>56.12</v>
      </c>
      <c r="E158" s="128">
        <v>0</v>
      </c>
      <c r="F158" s="128">
        <f t="shared" si="11"/>
        <v>53.442529282925435</v>
      </c>
      <c r="G158" s="128">
        <v>0</v>
      </c>
      <c r="H158" s="130">
        <v>0</v>
      </c>
      <c r="I158" s="130" t="s">
        <v>48</v>
      </c>
      <c r="J158" s="130" t="s">
        <v>50</v>
      </c>
      <c r="K158" s="130" t="s">
        <v>50</v>
      </c>
      <c r="L158" s="130" t="s">
        <v>50</v>
      </c>
      <c r="M158" s="128">
        <f t="shared" si="12"/>
        <v>0</v>
      </c>
      <c r="N158" s="202">
        <f t="shared" si="15"/>
        <v>0</v>
      </c>
      <c r="O158" s="46"/>
      <c r="P158" s="46"/>
    </row>
    <row r="159" spans="1:16" ht="17.5">
      <c r="A159" s="126">
        <f t="shared" si="13"/>
        <v>43035</v>
      </c>
      <c r="B159" s="127">
        <v>694.6</v>
      </c>
      <c r="C159" s="127">
        <v>59.07</v>
      </c>
      <c r="D159" s="128">
        <f t="shared" si="16"/>
        <v>56.12</v>
      </c>
      <c r="E159" s="128">
        <v>0</v>
      </c>
      <c r="F159" s="128">
        <f t="shared" si="11"/>
        <v>53.442529282925435</v>
      </c>
      <c r="G159" s="128">
        <v>0</v>
      </c>
      <c r="H159" s="130">
        <v>0</v>
      </c>
      <c r="I159" s="130" t="s">
        <v>48</v>
      </c>
      <c r="J159" s="130" t="s">
        <v>50</v>
      </c>
      <c r="K159" s="130" t="s">
        <v>50</v>
      </c>
      <c r="L159" s="130" t="s">
        <v>50</v>
      </c>
      <c r="M159" s="128">
        <f t="shared" si="12"/>
        <v>0</v>
      </c>
      <c r="N159" s="202">
        <f t="shared" si="15"/>
        <v>0</v>
      </c>
      <c r="O159" s="46"/>
      <c r="P159" s="46"/>
    </row>
    <row r="160" spans="1:16" ht="17.5">
      <c r="A160" s="126">
        <f t="shared" si="13"/>
        <v>43036</v>
      </c>
      <c r="B160" s="127">
        <v>694.5</v>
      </c>
      <c r="C160" s="127">
        <v>58.74</v>
      </c>
      <c r="D160" s="128">
        <f t="shared" si="16"/>
        <v>55.79</v>
      </c>
      <c r="E160" s="128">
        <v>0</v>
      </c>
      <c r="F160" s="128">
        <f t="shared" si="11"/>
        <v>53.128273497762116</v>
      </c>
      <c r="G160" s="128">
        <v>0</v>
      </c>
      <c r="H160" s="130">
        <v>0</v>
      </c>
      <c r="I160" s="130" t="s">
        <v>48</v>
      </c>
      <c r="J160" s="130" t="s">
        <v>50</v>
      </c>
      <c r="K160" s="130" t="s">
        <v>50</v>
      </c>
      <c r="L160" s="130" t="s">
        <v>50</v>
      </c>
      <c r="M160" s="128">
        <f t="shared" si="12"/>
        <v>0</v>
      </c>
      <c r="N160" s="202">
        <f t="shared" si="15"/>
        <v>-0.33</v>
      </c>
      <c r="O160" s="46"/>
      <c r="P160" s="46"/>
    </row>
    <row r="161" spans="1:16" ht="17.5">
      <c r="A161" s="126">
        <f t="shared" si="13"/>
        <v>43037</v>
      </c>
      <c r="B161" s="127">
        <v>694.5</v>
      </c>
      <c r="C161" s="127">
        <v>58.74</v>
      </c>
      <c r="D161" s="128">
        <f t="shared" si="16"/>
        <v>55.79</v>
      </c>
      <c r="E161" s="128">
        <v>0</v>
      </c>
      <c r="F161" s="128">
        <f t="shared" si="11"/>
        <v>53.128273497762116</v>
      </c>
      <c r="G161" s="128">
        <v>0</v>
      </c>
      <c r="H161" s="130">
        <v>0</v>
      </c>
      <c r="I161" s="130" t="s">
        <v>48</v>
      </c>
      <c r="J161" s="130" t="s">
        <v>50</v>
      </c>
      <c r="K161" s="130" t="s">
        <v>50</v>
      </c>
      <c r="L161" s="130" t="s">
        <v>50</v>
      </c>
      <c r="M161" s="128">
        <f t="shared" si="12"/>
        <v>0</v>
      </c>
      <c r="N161" s="202">
        <f t="shared" si="15"/>
        <v>0</v>
      </c>
      <c r="O161" s="46"/>
      <c r="P161" s="46"/>
    </row>
    <row r="162" spans="1:16" ht="17.5">
      <c r="A162" s="126">
        <f t="shared" si="13"/>
        <v>43038</v>
      </c>
      <c r="B162" s="127">
        <v>694.4</v>
      </c>
      <c r="C162" s="127">
        <v>58.42</v>
      </c>
      <c r="D162" s="128">
        <f t="shared" si="16"/>
        <v>55.47</v>
      </c>
      <c r="E162" s="128">
        <v>0</v>
      </c>
      <c r="F162" s="128">
        <f t="shared" si="11"/>
        <v>52.823540615179496</v>
      </c>
      <c r="G162" s="128">
        <v>0</v>
      </c>
      <c r="H162" s="130">
        <v>0</v>
      </c>
      <c r="I162" s="130" t="s">
        <v>48</v>
      </c>
      <c r="J162" s="130" t="s">
        <v>50</v>
      </c>
      <c r="K162" s="130" t="s">
        <v>50</v>
      </c>
      <c r="L162" s="130" t="s">
        <v>50</v>
      </c>
      <c r="M162" s="128">
        <f t="shared" si="12"/>
        <v>0</v>
      </c>
      <c r="N162" s="202">
        <f t="shared" si="15"/>
        <v>-0.32</v>
      </c>
      <c r="O162" s="46"/>
      <c r="P162" s="46"/>
    </row>
    <row r="163" spans="1:16" ht="17.5">
      <c r="A163" s="126">
        <f t="shared" si="13"/>
        <v>43039</v>
      </c>
      <c r="B163" s="127">
        <v>694.3</v>
      </c>
      <c r="C163" s="127">
        <v>58.09</v>
      </c>
      <c r="D163" s="128">
        <f t="shared" si="16"/>
        <v>55.14</v>
      </c>
      <c r="E163" s="128">
        <v>0</v>
      </c>
      <c r="F163" s="128">
        <f t="shared" si="11"/>
        <v>52.509284830016192</v>
      </c>
      <c r="G163" s="128">
        <v>0</v>
      </c>
      <c r="H163" s="130">
        <v>0</v>
      </c>
      <c r="I163" s="130" t="s">
        <v>48</v>
      </c>
      <c r="J163" s="130" t="s">
        <v>50</v>
      </c>
      <c r="K163" s="130" t="s">
        <v>50</v>
      </c>
      <c r="L163" s="130" t="s">
        <v>50</v>
      </c>
      <c r="M163" s="128">
        <f t="shared" si="12"/>
        <v>0</v>
      </c>
      <c r="N163" s="202">
        <f t="shared" si="15"/>
        <v>-0.33</v>
      </c>
      <c r="O163" s="46"/>
      <c r="P163" s="46"/>
    </row>
    <row r="164" spans="1:16" ht="17.5">
      <c r="A164" s="262"/>
      <c r="B164" s="268">
        <v>706.5</v>
      </c>
      <c r="C164" s="268">
        <v>107.96000000000001</v>
      </c>
      <c r="D164" s="128">
        <f t="shared" si="16"/>
        <v>105.01</v>
      </c>
      <c r="E164" s="269"/>
      <c r="F164" s="263"/>
      <c r="G164" s="263"/>
      <c r="H164" s="264"/>
      <c r="I164" s="264"/>
      <c r="J164" s="265"/>
      <c r="K164" s="266"/>
      <c r="L164" s="267"/>
      <c r="M164" s="128"/>
      <c r="N164" s="202"/>
      <c r="O164" s="46"/>
      <c r="P164" s="46"/>
    </row>
    <row r="165" spans="1:16" ht="24.75" customHeight="1">
      <c r="A165" s="324" t="s">
        <v>83</v>
      </c>
      <c r="B165" s="325"/>
      <c r="C165" s="325"/>
      <c r="D165" s="325"/>
      <c r="E165" s="325"/>
      <c r="F165" s="325"/>
      <c r="G165" s="325"/>
      <c r="H165" s="325"/>
      <c r="I165" s="325"/>
      <c r="J165" s="319" t="s">
        <v>82</v>
      </c>
      <c r="K165" s="320"/>
      <c r="L165" s="321"/>
      <c r="M165" s="199">
        <f>SUM(M11:M163)</f>
        <v>22178</v>
      </c>
      <c r="N165" s="199">
        <f>SUM(N12:N163)</f>
        <v>111.40000000000008</v>
      </c>
      <c r="O165" s="47"/>
      <c r="P165" s="47"/>
    </row>
    <row r="166" spans="1:16" ht="24.75" customHeight="1">
      <c r="A166" s="326"/>
      <c r="B166" s="327"/>
      <c r="C166" s="327"/>
      <c r="D166" s="327"/>
      <c r="E166" s="327"/>
      <c r="F166" s="327"/>
      <c r="G166" s="327"/>
      <c r="H166" s="327"/>
      <c r="I166" s="327"/>
      <c r="J166" s="461">
        <f>C163-C11</f>
        <v>57.99</v>
      </c>
      <c r="K166" s="461"/>
      <c r="L166" s="461"/>
      <c r="M166" s="199">
        <f>M165*0.002447</f>
        <v>54.269565999999998</v>
      </c>
      <c r="N166" s="199">
        <f>M166+J166</f>
        <v>112.25956600000001</v>
      </c>
      <c r="O166" s="48"/>
      <c r="P166" s="48"/>
    </row>
    <row r="167" spans="1:16" ht="118.5" customHeight="1">
      <c r="A167" s="424" t="s">
        <v>85</v>
      </c>
      <c r="B167" s="425"/>
      <c r="C167" s="137" t="s">
        <v>86</v>
      </c>
      <c r="D167" s="137" t="s">
        <v>87</v>
      </c>
      <c r="E167" s="137" t="s">
        <v>88</v>
      </c>
      <c r="F167" s="381" t="s">
        <v>89</v>
      </c>
      <c r="G167" s="382"/>
      <c r="H167" s="381" t="s">
        <v>90</v>
      </c>
      <c r="I167" s="382"/>
      <c r="J167" s="381" t="s">
        <v>91</v>
      </c>
      <c r="K167" s="382"/>
      <c r="L167" s="421" t="s">
        <v>101</v>
      </c>
      <c r="M167" s="422"/>
      <c r="N167" s="123" t="s">
        <v>92</v>
      </c>
      <c r="O167" s="49"/>
      <c r="P167" s="49"/>
    </row>
    <row r="168" spans="1:16" ht="25.5" customHeight="1">
      <c r="A168" s="362" t="s">
        <v>84</v>
      </c>
      <c r="B168" s="363"/>
      <c r="C168" s="181">
        <f>SUM(E11:E40)</f>
        <v>563</v>
      </c>
      <c r="D168" s="181">
        <f>SUM(E41:E71)</f>
        <v>1726</v>
      </c>
      <c r="E168" s="181">
        <f>SUM(E72:E102)</f>
        <v>558</v>
      </c>
      <c r="F168" s="446">
        <f>SUM(E103:E132)</f>
        <v>350</v>
      </c>
      <c r="G168" s="447"/>
      <c r="H168" s="446">
        <f>SUM(E133:E163)</f>
        <v>115</v>
      </c>
      <c r="I168" s="447"/>
      <c r="J168" s="446">
        <f>C168+D168+E168+F168+H168</f>
        <v>3312</v>
      </c>
      <c r="K168" s="448"/>
      <c r="L168" s="449">
        <f>N165-N166</f>
        <v>-0.85956599999992989</v>
      </c>
      <c r="M168" s="450"/>
      <c r="N168" s="441">
        <f>N166</f>
        <v>112.25956600000001</v>
      </c>
      <c r="O168" s="49"/>
      <c r="P168" s="49"/>
    </row>
    <row r="169" spans="1:16" ht="25.5" customHeight="1">
      <c r="A169" s="362" t="s">
        <v>93</v>
      </c>
      <c r="B169" s="363"/>
      <c r="C169" s="182">
        <f>SUM(N11:N40)</f>
        <v>8.370000000000001</v>
      </c>
      <c r="D169" s="182">
        <f>SUM(N41:N71)</f>
        <v>72.820000000000007</v>
      </c>
      <c r="E169" s="182">
        <f>SUM(N72:N102)</f>
        <v>20.159999999999997</v>
      </c>
      <c r="F169" s="443">
        <f>SUM(N103:N132)</f>
        <v>11.870000000000001</v>
      </c>
      <c r="G169" s="444"/>
      <c r="H169" s="443">
        <f>SUM(N133:N163)</f>
        <v>-1.8200000000000003</v>
      </c>
      <c r="I169" s="444"/>
      <c r="J169" s="443">
        <f>C169+D169+E169+F169+H169</f>
        <v>111.4</v>
      </c>
      <c r="K169" s="445"/>
      <c r="L169" s="451"/>
      <c r="M169" s="452"/>
      <c r="N169" s="442"/>
      <c r="O169" s="49"/>
      <c r="P169" s="49"/>
    </row>
    <row r="170" spans="1:16" ht="17.5">
      <c r="A170" s="31"/>
      <c r="B170" s="31"/>
      <c r="C170" s="34"/>
      <c r="D170" s="32"/>
      <c r="E170" s="32"/>
      <c r="F170" s="32"/>
      <c r="G170" s="32"/>
      <c r="H170" s="32"/>
      <c r="I170" s="32"/>
      <c r="J170" s="32"/>
      <c r="K170" s="50"/>
      <c r="L170" s="50"/>
    </row>
    <row r="171" spans="1:16" ht="1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5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</row>
    <row r="174" spans="1:16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</row>
  </sheetData>
  <mergeCells count="39">
    <mergeCell ref="A1:N1"/>
    <mergeCell ref="J167:K167"/>
    <mergeCell ref="L167:M167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5:L165"/>
    <mergeCell ref="J166:L166"/>
    <mergeCell ref="F167:G167"/>
    <mergeCell ref="J5:K5"/>
    <mergeCell ref="A167:B167"/>
    <mergeCell ref="J168:K168"/>
    <mergeCell ref="A6:N6"/>
    <mergeCell ref="A7:A8"/>
    <mergeCell ref="B7:B8"/>
    <mergeCell ref="C7:C8"/>
    <mergeCell ref="D7:D8"/>
    <mergeCell ref="E7:E8"/>
    <mergeCell ref="N7:N8"/>
    <mergeCell ref="N168:N169"/>
    <mergeCell ref="F7:F8"/>
    <mergeCell ref="G7:M7"/>
    <mergeCell ref="H167:I167"/>
    <mergeCell ref="J169:K169"/>
    <mergeCell ref="L168:M169"/>
    <mergeCell ref="F169:G169"/>
    <mergeCell ref="H169:I169"/>
    <mergeCell ref="A165:I166"/>
    <mergeCell ref="A169:B169"/>
    <mergeCell ref="A168:B168"/>
    <mergeCell ref="F168:G168"/>
    <mergeCell ref="H168:I168"/>
  </mergeCells>
  <pageMargins left="0.9" right="0.5" top="0.45" bottom="0.4" header="0.3" footer="0.25"/>
  <pageSetup paperSize="9" scale="75" orientation="portrait" r:id="rId1"/>
  <headerFooter>
    <oddHeader>&amp;C16.Temghar</oddHeader>
    <oddFooter xml:space="preserve">&amp;C&amp;"DV-TTSurekh,Normal"&amp;18 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P173"/>
  <sheetViews>
    <sheetView workbookViewId="0">
      <selection activeCell="B10" sqref="B10:D163"/>
    </sheetView>
  </sheetViews>
  <sheetFormatPr defaultColWidth="9.1796875" defaultRowHeight="12.5"/>
  <cols>
    <col min="1" max="1" width="12.1796875" style="36" customWidth="1"/>
    <col min="2" max="2" width="9.26953125" style="36" customWidth="1"/>
    <col min="3" max="3" width="8.26953125" style="36" customWidth="1"/>
    <col min="4" max="4" width="10.26953125" style="36" customWidth="1"/>
    <col min="5" max="6" width="8.7265625" style="36" customWidth="1"/>
    <col min="7" max="7" width="6.453125" style="36" bestFit="1" customWidth="1"/>
    <col min="8" max="8" width="6.54296875" style="36" bestFit="1" customWidth="1"/>
    <col min="9" max="10" width="5.7265625" style="36" customWidth="1"/>
    <col min="11" max="11" width="6.1796875" style="36" customWidth="1"/>
    <col min="12" max="12" width="6.54296875" style="36" customWidth="1"/>
    <col min="13" max="16" width="10" style="36" customWidth="1"/>
    <col min="17" max="16384" width="9.1796875" style="36"/>
  </cols>
  <sheetData>
    <row r="1" spans="1:16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6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  <c r="O2" s="38"/>
      <c r="P2" s="38"/>
    </row>
    <row r="3" spans="1:16" ht="19.5" customHeight="1">
      <c r="A3" s="409" t="str">
        <f>Ghod!A3:A5</f>
        <v>Name of Reservoir</v>
      </c>
      <c r="B3" s="411" t="s">
        <v>138</v>
      </c>
      <c r="C3" s="412"/>
      <c r="D3" s="417" t="s">
        <v>139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  <c r="O3" s="39"/>
      <c r="P3" s="39"/>
    </row>
    <row r="4" spans="1:16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  <c r="O4" s="39"/>
      <c r="P4" s="39"/>
    </row>
    <row r="5" spans="1:16" ht="21.75" customHeight="1">
      <c r="A5" s="331"/>
      <c r="B5" s="415"/>
      <c r="C5" s="416"/>
      <c r="D5" s="378"/>
      <c r="E5" s="380"/>
      <c r="F5" s="358">
        <v>639.5</v>
      </c>
      <c r="G5" s="359"/>
      <c r="H5" s="358">
        <v>375.36</v>
      </c>
      <c r="I5" s="361"/>
      <c r="J5" s="360">
        <v>363.13</v>
      </c>
      <c r="K5" s="361"/>
      <c r="L5" s="166">
        <v>12.23</v>
      </c>
      <c r="M5" s="138">
        <v>51948</v>
      </c>
      <c r="N5" s="167">
        <v>2100</v>
      </c>
      <c r="O5" s="55"/>
      <c r="P5" s="55"/>
    </row>
    <row r="6" spans="1:16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43"/>
      <c r="P6" s="43"/>
    </row>
    <row r="7" spans="1:16" ht="24.7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  <c r="O7" s="39"/>
      <c r="P7" s="39"/>
    </row>
    <row r="8" spans="1:16" ht="60" customHeight="1">
      <c r="A8" s="318"/>
      <c r="B8" s="365"/>
      <c r="C8" s="318"/>
      <c r="D8" s="318"/>
      <c r="E8" s="318"/>
      <c r="F8" s="355"/>
      <c r="G8" s="221" t="s">
        <v>72</v>
      </c>
      <c r="H8" s="221" t="s">
        <v>76</v>
      </c>
      <c r="I8" s="54" t="s">
        <v>40</v>
      </c>
      <c r="J8" s="54" t="s">
        <v>52</v>
      </c>
      <c r="K8" s="221" t="s">
        <v>75</v>
      </c>
      <c r="L8" s="221" t="s">
        <v>80</v>
      </c>
      <c r="M8" s="137" t="s">
        <v>77</v>
      </c>
      <c r="N8" s="318"/>
      <c r="O8" s="39"/>
      <c r="P8" s="39"/>
    </row>
    <row r="9" spans="1:16" ht="17.5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  <c r="O9" s="44"/>
      <c r="P9" s="44"/>
    </row>
    <row r="10" spans="1:16" ht="17.5">
      <c r="A10" s="241"/>
      <c r="B10" s="168">
        <v>584.5</v>
      </c>
      <c r="C10" s="168">
        <v>0</v>
      </c>
      <c r="D10" s="168">
        <v>0</v>
      </c>
      <c r="E10" s="241"/>
      <c r="F10" s="224"/>
      <c r="G10" s="241"/>
      <c r="H10" s="241"/>
      <c r="I10" s="241"/>
      <c r="J10" s="241"/>
      <c r="K10" s="241"/>
      <c r="L10" s="241"/>
      <c r="M10" s="241"/>
      <c r="N10" s="240"/>
      <c r="O10" s="44"/>
      <c r="P10" s="44"/>
    </row>
    <row r="11" spans="1:16" ht="17.5">
      <c r="A11" s="225">
        <v>42887</v>
      </c>
      <c r="B11" s="127">
        <v>591.04999999999995</v>
      </c>
      <c r="C11" s="127">
        <v>1.72</v>
      </c>
      <c r="D11" s="168">
        <v>0</v>
      </c>
      <c r="E11" s="168">
        <v>0</v>
      </c>
      <c r="F11" s="226">
        <f>D11/363.13*100</f>
        <v>0</v>
      </c>
      <c r="G11" s="227">
        <v>0</v>
      </c>
      <c r="H11" s="227">
        <v>0</v>
      </c>
      <c r="I11" s="227">
        <v>0</v>
      </c>
      <c r="J11" s="227">
        <v>0</v>
      </c>
      <c r="K11" s="227" t="s">
        <v>51</v>
      </c>
      <c r="L11" s="227" t="s">
        <v>51</v>
      </c>
      <c r="M11" s="168">
        <f>G11+H11+I11+J11</f>
        <v>0</v>
      </c>
      <c r="N11" s="228">
        <v>0</v>
      </c>
      <c r="O11" s="46"/>
      <c r="P11" s="46"/>
    </row>
    <row r="12" spans="1:16" ht="17.5">
      <c r="A12" s="225">
        <f>+A11+1</f>
        <v>42888</v>
      </c>
      <c r="B12" s="127">
        <v>591.1</v>
      </c>
      <c r="C12" s="127">
        <v>1.75</v>
      </c>
      <c r="D12" s="168">
        <v>0</v>
      </c>
      <c r="E12" s="168">
        <v>32</v>
      </c>
      <c r="F12" s="226">
        <f t="shared" ref="F12:F75" si="1">D12/363.13*100</f>
        <v>0</v>
      </c>
      <c r="G12" s="227">
        <v>0</v>
      </c>
      <c r="H12" s="227">
        <v>0</v>
      </c>
      <c r="I12" s="227">
        <v>0</v>
      </c>
      <c r="J12" s="227">
        <v>0</v>
      </c>
      <c r="K12" s="227" t="s">
        <v>51</v>
      </c>
      <c r="L12" s="227" t="s">
        <v>51</v>
      </c>
      <c r="M12" s="168">
        <f t="shared" ref="M12:M75" si="2">G12+H12+I12+J12</f>
        <v>0</v>
      </c>
      <c r="N12" s="228">
        <v>0</v>
      </c>
      <c r="O12" s="46"/>
      <c r="P12" s="46"/>
    </row>
    <row r="13" spans="1:16" ht="17.5">
      <c r="A13" s="225">
        <f t="shared" ref="A13:A76" si="3">+A12+1</f>
        <v>42889</v>
      </c>
      <c r="B13" s="127">
        <v>591.1</v>
      </c>
      <c r="C13" s="127">
        <v>1.75</v>
      </c>
      <c r="D13" s="168">
        <v>0</v>
      </c>
      <c r="E13" s="168">
        <v>0</v>
      </c>
      <c r="F13" s="226">
        <f t="shared" si="1"/>
        <v>0</v>
      </c>
      <c r="G13" s="227">
        <v>0</v>
      </c>
      <c r="H13" s="227">
        <v>0</v>
      </c>
      <c r="I13" s="227">
        <v>0</v>
      </c>
      <c r="J13" s="227">
        <v>0</v>
      </c>
      <c r="K13" s="227" t="s">
        <v>51</v>
      </c>
      <c r="L13" s="227" t="s">
        <v>51</v>
      </c>
      <c r="M13" s="168">
        <f t="shared" si="2"/>
        <v>0</v>
      </c>
      <c r="N13" s="228">
        <v>0</v>
      </c>
      <c r="O13" s="46"/>
      <c r="P13" s="46"/>
    </row>
    <row r="14" spans="1:16" ht="17.5">
      <c r="A14" s="225">
        <f t="shared" si="3"/>
        <v>42890</v>
      </c>
      <c r="B14" s="127">
        <v>591.1</v>
      </c>
      <c r="C14" s="127">
        <v>1.75</v>
      </c>
      <c r="D14" s="168">
        <v>0</v>
      </c>
      <c r="E14" s="168">
        <v>0</v>
      </c>
      <c r="F14" s="226">
        <f t="shared" si="1"/>
        <v>0</v>
      </c>
      <c r="G14" s="227">
        <v>0</v>
      </c>
      <c r="H14" s="227">
        <v>0</v>
      </c>
      <c r="I14" s="227">
        <v>0</v>
      </c>
      <c r="J14" s="227">
        <v>0</v>
      </c>
      <c r="K14" s="227" t="s">
        <v>51</v>
      </c>
      <c r="L14" s="227" t="s">
        <v>51</v>
      </c>
      <c r="M14" s="168">
        <f t="shared" si="2"/>
        <v>0</v>
      </c>
      <c r="N14" s="228">
        <v>0</v>
      </c>
      <c r="O14" s="46"/>
      <c r="P14" s="46"/>
    </row>
    <row r="15" spans="1:16" ht="17.5">
      <c r="A15" s="225">
        <f t="shared" si="3"/>
        <v>42891</v>
      </c>
      <c r="B15" s="127">
        <v>591.1</v>
      </c>
      <c r="C15" s="127">
        <v>1.75</v>
      </c>
      <c r="D15" s="168">
        <v>0</v>
      </c>
      <c r="E15" s="168">
        <v>0</v>
      </c>
      <c r="F15" s="226">
        <f t="shared" si="1"/>
        <v>0</v>
      </c>
      <c r="G15" s="227">
        <v>0</v>
      </c>
      <c r="H15" s="227">
        <v>0</v>
      </c>
      <c r="I15" s="227">
        <v>0</v>
      </c>
      <c r="J15" s="227">
        <v>0</v>
      </c>
      <c r="K15" s="227" t="s">
        <v>51</v>
      </c>
      <c r="L15" s="227" t="s">
        <v>51</v>
      </c>
      <c r="M15" s="168">
        <f t="shared" si="2"/>
        <v>0</v>
      </c>
      <c r="N15" s="228">
        <v>0</v>
      </c>
      <c r="O15" s="46"/>
      <c r="P15" s="46"/>
    </row>
    <row r="16" spans="1:16" ht="17.5">
      <c r="A16" s="225">
        <f t="shared" si="3"/>
        <v>42892</v>
      </c>
      <c r="B16" s="127">
        <v>591.1</v>
      </c>
      <c r="C16" s="127">
        <v>1.75</v>
      </c>
      <c r="D16" s="168">
        <v>0</v>
      </c>
      <c r="E16" s="168">
        <v>0</v>
      </c>
      <c r="F16" s="226">
        <f t="shared" si="1"/>
        <v>0</v>
      </c>
      <c r="G16" s="227">
        <v>0</v>
      </c>
      <c r="H16" s="227">
        <v>0</v>
      </c>
      <c r="I16" s="227">
        <v>0</v>
      </c>
      <c r="J16" s="227">
        <v>0</v>
      </c>
      <c r="K16" s="227" t="s">
        <v>51</v>
      </c>
      <c r="L16" s="227" t="s">
        <v>51</v>
      </c>
      <c r="M16" s="168">
        <f t="shared" si="2"/>
        <v>0</v>
      </c>
      <c r="N16" s="228">
        <f t="shared" ref="N16:N76" si="4">ROUND((C16-C15)+(M16*0.002447),2)</f>
        <v>0</v>
      </c>
      <c r="O16" s="46"/>
      <c r="P16" s="46"/>
    </row>
    <row r="17" spans="1:16" ht="17.5">
      <c r="A17" s="225">
        <f t="shared" si="3"/>
        <v>42893</v>
      </c>
      <c r="B17" s="127">
        <v>591.1</v>
      </c>
      <c r="C17" s="127">
        <v>1.75</v>
      </c>
      <c r="D17" s="168">
        <v>0</v>
      </c>
      <c r="E17" s="168">
        <v>5</v>
      </c>
      <c r="F17" s="226">
        <f t="shared" si="1"/>
        <v>0</v>
      </c>
      <c r="G17" s="227">
        <v>0</v>
      </c>
      <c r="H17" s="227">
        <v>0</v>
      </c>
      <c r="I17" s="227">
        <v>0</v>
      </c>
      <c r="J17" s="227">
        <v>0</v>
      </c>
      <c r="K17" s="227" t="s">
        <v>51</v>
      </c>
      <c r="L17" s="227" t="s">
        <v>51</v>
      </c>
      <c r="M17" s="168">
        <f t="shared" si="2"/>
        <v>0</v>
      </c>
      <c r="N17" s="228">
        <v>0</v>
      </c>
      <c r="O17" s="46"/>
      <c r="P17" s="46"/>
    </row>
    <row r="18" spans="1:16" ht="17.5">
      <c r="A18" s="225">
        <f t="shared" si="3"/>
        <v>42894</v>
      </c>
      <c r="B18" s="127">
        <v>591.1</v>
      </c>
      <c r="C18" s="127">
        <v>1.75</v>
      </c>
      <c r="D18" s="168">
        <v>0</v>
      </c>
      <c r="E18" s="168">
        <v>0</v>
      </c>
      <c r="F18" s="226">
        <f t="shared" si="1"/>
        <v>0</v>
      </c>
      <c r="G18" s="227">
        <v>0</v>
      </c>
      <c r="H18" s="227">
        <v>0</v>
      </c>
      <c r="I18" s="227">
        <v>0</v>
      </c>
      <c r="J18" s="227">
        <v>0</v>
      </c>
      <c r="K18" s="227" t="s">
        <v>51</v>
      </c>
      <c r="L18" s="227" t="s">
        <v>51</v>
      </c>
      <c r="M18" s="168">
        <f t="shared" si="2"/>
        <v>0</v>
      </c>
      <c r="N18" s="228">
        <v>0</v>
      </c>
      <c r="O18" s="46"/>
      <c r="P18" s="46"/>
    </row>
    <row r="19" spans="1:16" ht="17.5">
      <c r="A19" s="225">
        <f t="shared" si="3"/>
        <v>42895</v>
      </c>
      <c r="B19" s="127">
        <v>590.29999999999995</v>
      </c>
      <c r="C19" s="127">
        <v>1.33</v>
      </c>
      <c r="D19" s="168">
        <v>0</v>
      </c>
      <c r="E19" s="168">
        <v>0</v>
      </c>
      <c r="F19" s="226">
        <f t="shared" si="1"/>
        <v>0</v>
      </c>
      <c r="G19" s="227">
        <v>0</v>
      </c>
      <c r="H19" s="227">
        <v>0</v>
      </c>
      <c r="I19" s="227">
        <v>400</v>
      </c>
      <c r="J19" s="227">
        <v>0</v>
      </c>
      <c r="K19" s="227" t="s">
        <v>51</v>
      </c>
      <c r="L19" s="227" t="s">
        <v>51</v>
      </c>
      <c r="M19" s="168">
        <f t="shared" si="2"/>
        <v>400</v>
      </c>
      <c r="N19" s="228">
        <f t="shared" si="4"/>
        <v>0.56000000000000005</v>
      </c>
      <c r="O19" s="46"/>
      <c r="P19" s="46"/>
    </row>
    <row r="20" spans="1:16" ht="17.5">
      <c r="A20" s="225">
        <f t="shared" si="3"/>
        <v>42896</v>
      </c>
      <c r="B20" s="127">
        <v>589.29999999999995</v>
      </c>
      <c r="C20" s="127">
        <v>1.02</v>
      </c>
      <c r="D20" s="168">
        <v>0</v>
      </c>
      <c r="E20" s="168">
        <v>0</v>
      </c>
      <c r="F20" s="226">
        <f t="shared" si="1"/>
        <v>0</v>
      </c>
      <c r="G20" s="227">
        <v>0</v>
      </c>
      <c r="H20" s="227">
        <v>0</v>
      </c>
      <c r="I20" s="227">
        <v>360</v>
      </c>
      <c r="J20" s="227">
        <v>0</v>
      </c>
      <c r="K20" s="227" t="s">
        <v>51</v>
      </c>
      <c r="L20" s="227" t="s">
        <v>51</v>
      </c>
      <c r="M20" s="168">
        <f t="shared" si="2"/>
        <v>360</v>
      </c>
      <c r="N20" s="228">
        <v>0</v>
      </c>
      <c r="O20" s="46"/>
      <c r="P20" s="46"/>
    </row>
    <row r="21" spans="1:16" ht="17.5">
      <c r="A21" s="225">
        <f t="shared" si="3"/>
        <v>42897</v>
      </c>
      <c r="B21" s="127">
        <v>588.29999999999995</v>
      </c>
      <c r="C21" s="127">
        <v>0.71</v>
      </c>
      <c r="D21" s="168">
        <v>0</v>
      </c>
      <c r="E21" s="168">
        <v>10</v>
      </c>
      <c r="F21" s="226">
        <f t="shared" si="1"/>
        <v>0</v>
      </c>
      <c r="G21" s="227">
        <v>0</v>
      </c>
      <c r="H21" s="227">
        <v>0</v>
      </c>
      <c r="I21" s="227">
        <v>305</v>
      </c>
      <c r="J21" s="227">
        <v>0</v>
      </c>
      <c r="K21" s="227" t="s">
        <v>51</v>
      </c>
      <c r="L21" s="227" t="s">
        <v>51</v>
      </c>
      <c r="M21" s="168">
        <f t="shared" si="2"/>
        <v>305</v>
      </c>
      <c r="N21" s="228">
        <v>0</v>
      </c>
      <c r="O21" s="46"/>
      <c r="P21" s="46"/>
    </row>
    <row r="22" spans="1:16" ht="17.5">
      <c r="A22" s="225">
        <f t="shared" si="3"/>
        <v>42898</v>
      </c>
      <c r="B22" s="127">
        <v>587.29999999999995</v>
      </c>
      <c r="C22" s="127">
        <v>0.41</v>
      </c>
      <c r="D22" s="168">
        <v>0</v>
      </c>
      <c r="E22" s="168">
        <v>0</v>
      </c>
      <c r="F22" s="226">
        <f t="shared" si="1"/>
        <v>0</v>
      </c>
      <c r="G22" s="227">
        <v>0</v>
      </c>
      <c r="H22" s="227">
        <v>0</v>
      </c>
      <c r="I22" s="227">
        <v>275</v>
      </c>
      <c r="J22" s="227">
        <v>0</v>
      </c>
      <c r="K22" s="227" t="s">
        <v>51</v>
      </c>
      <c r="L22" s="227" t="s">
        <v>51</v>
      </c>
      <c r="M22" s="168">
        <f t="shared" si="2"/>
        <v>275</v>
      </c>
      <c r="N22" s="228">
        <v>0</v>
      </c>
      <c r="O22" s="46"/>
      <c r="P22" s="46"/>
    </row>
    <row r="23" spans="1:16" ht="17.5">
      <c r="A23" s="225">
        <f t="shared" si="3"/>
        <v>42899</v>
      </c>
      <c r="B23" s="127">
        <v>586.79999999999995</v>
      </c>
      <c r="C23" s="127">
        <v>0.34</v>
      </c>
      <c r="D23" s="168">
        <v>0</v>
      </c>
      <c r="E23" s="168">
        <v>22</v>
      </c>
      <c r="F23" s="226">
        <f t="shared" si="1"/>
        <v>0</v>
      </c>
      <c r="G23" s="227">
        <v>0</v>
      </c>
      <c r="H23" s="227">
        <v>0</v>
      </c>
      <c r="I23" s="227">
        <v>250</v>
      </c>
      <c r="J23" s="227">
        <v>0</v>
      </c>
      <c r="K23" s="227" t="s">
        <v>51</v>
      </c>
      <c r="L23" s="227" t="s">
        <v>51</v>
      </c>
      <c r="M23" s="168">
        <f t="shared" si="2"/>
        <v>250</v>
      </c>
      <c r="N23" s="228">
        <v>0</v>
      </c>
      <c r="O23" s="46"/>
      <c r="P23" s="46"/>
    </row>
    <row r="24" spans="1:16" ht="17.5">
      <c r="A24" s="225">
        <f t="shared" si="3"/>
        <v>42900</v>
      </c>
      <c r="B24" s="127">
        <v>586.79999999999995</v>
      </c>
      <c r="C24" s="127">
        <v>0.34</v>
      </c>
      <c r="D24" s="168">
        <v>0</v>
      </c>
      <c r="E24" s="168">
        <v>0</v>
      </c>
      <c r="F24" s="226">
        <f t="shared" si="1"/>
        <v>0</v>
      </c>
      <c r="G24" s="227">
        <v>0</v>
      </c>
      <c r="H24" s="227">
        <v>0</v>
      </c>
      <c r="I24" s="227">
        <v>0</v>
      </c>
      <c r="J24" s="227">
        <v>0</v>
      </c>
      <c r="K24" s="227" t="s">
        <v>51</v>
      </c>
      <c r="L24" s="227" t="s">
        <v>51</v>
      </c>
      <c r="M24" s="168">
        <f t="shared" si="2"/>
        <v>0</v>
      </c>
      <c r="N24" s="228">
        <v>0</v>
      </c>
      <c r="O24" s="46"/>
      <c r="P24" s="46"/>
    </row>
    <row r="25" spans="1:16" ht="17.5">
      <c r="A25" s="225">
        <f t="shared" si="3"/>
        <v>42901</v>
      </c>
      <c r="B25" s="127">
        <v>586.79999999999995</v>
      </c>
      <c r="C25" s="127">
        <v>0.34</v>
      </c>
      <c r="D25" s="168">
        <v>0</v>
      </c>
      <c r="E25" s="168">
        <v>4</v>
      </c>
      <c r="F25" s="226">
        <f t="shared" si="1"/>
        <v>0</v>
      </c>
      <c r="G25" s="227">
        <v>0</v>
      </c>
      <c r="H25" s="227">
        <v>0</v>
      </c>
      <c r="I25" s="227">
        <v>0</v>
      </c>
      <c r="J25" s="227">
        <v>0</v>
      </c>
      <c r="K25" s="227" t="s">
        <v>51</v>
      </c>
      <c r="L25" s="227" t="s">
        <v>51</v>
      </c>
      <c r="M25" s="168">
        <f t="shared" si="2"/>
        <v>0</v>
      </c>
      <c r="N25" s="228">
        <v>0</v>
      </c>
      <c r="O25" s="46"/>
      <c r="P25" s="46"/>
    </row>
    <row r="26" spans="1:16" ht="17.5">
      <c r="A26" s="225">
        <f t="shared" si="3"/>
        <v>42902</v>
      </c>
      <c r="B26" s="127">
        <v>586.79999999999995</v>
      </c>
      <c r="C26" s="127">
        <v>0.34</v>
      </c>
      <c r="D26" s="168">
        <v>0</v>
      </c>
      <c r="E26" s="168">
        <v>0</v>
      </c>
      <c r="F26" s="226">
        <f t="shared" si="1"/>
        <v>0</v>
      </c>
      <c r="G26" s="227">
        <v>0</v>
      </c>
      <c r="H26" s="227">
        <v>0</v>
      </c>
      <c r="I26" s="227">
        <v>0</v>
      </c>
      <c r="J26" s="227">
        <v>0</v>
      </c>
      <c r="K26" s="227" t="s">
        <v>51</v>
      </c>
      <c r="L26" s="227" t="s">
        <v>51</v>
      </c>
      <c r="M26" s="168">
        <f t="shared" si="2"/>
        <v>0</v>
      </c>
      <c r="N26" s="228">
        <v>0</v>
      </c>
      <c r="O26" s="46"/>
      <c r="P26" s="46"/>
    </row>
    <row r="27" spans="1:16" ht="17.5">
      <c r="A27" s="225">
        <f t="shared" si="3"/>
        <v>42903</v>
      </c>
      <c r="B27" s="127">
        <v>586.79999999999995</v>
      </c>
      <c r="C27" s="127">
        <v>0.34</v>
      </c>
      <c r="D27" s="168">
        <v>0</v>
      </c>
      <c r="E27" s="168">
        <v>0</v>
      </c>
      <c r="F27" s="226">
        <f t="shared" si="1"/>
        <v>0</v>
      </c>
      <c r="G27" s="227">
        <v>0</v>
      </c>
      <c r="H27" s="227">
        <v>0</v>
      </c>
      <c r="I27" s="227">
        <v>0</v>
      </c>
      <c r="J27" s="227">
        <v>0</v>
      </c>
      <c r="K27" s="227" t="s">
        <v>51</v>
      </c>
      <c r="L27" s="227" t="s">
        <v>51</v>
      </c>
      <c r="M27" s="168">
        <f t="shared" si="2"/>
        <v>0</v>
      </c>
      <c r="N27" s="228">
        <v>0</v>
      </c>
      <c r="O27" s="46"/>
      <c r="P27" s="46"/>
    </row>
    <row r="28" spans="1:16" ht="17.5">
      <c r="A28" s="225">
        <f t="shared" si="3"/>
        <v>42904</v>
      </c>
      <c r="B28" s="127">
        <v>586</v>
      </c>
      <c r="C28" s="127">
        <v>0.15</v>
      </c>
      <c r="D28" s="168">
        <v>0</v>
      </c>
      <c r="E28" s="168">
        <v>0</v>
      </c>
      <c r="F28" s="226">
        <f t="shared" si="1"/>
        <v>0</v>
      </c>
      <c r="G28" s="227">
        <v>0</v>
      </c>
      <c r="H28" s="227">
        <v>0</v>
      </c>
      <c r="I28" s="227">
        <v>0</v>
      </c>
      <c r="J28" s="227">
        <v>0</v>
      </c>
      <c r="K28" s="227" t="s">
        <v>51</v>
      </c>
      <c r="L28" s="227" t="s">
        <v>51</v>
      </c>
      <c r="M28" s="168">
        <f t="shared" si="2"/>
        <v>0</v>
      </c>
      <c r="N28" s="228">
        <v>0</v>
      </c>
      <c r="O28" s="46"/>
      <c r="P28" s="46"/>
    </row>
    <row r="29" spans="1:16" ht="17.5">
      <c r="A29" s="225">
        <f t="shared" si="3"/>
        <v>42905</v>
      </c>
      <c r="B29" s="127">
        <v>584</v>
      </c>
      <c r="C29" s="127">
        <v>0.04</v>
      </c>
      <c r="D29" s="168">
        <v>0</v>
      </c>
      <c r="E29" s="168">
        <v>0</v>
      </c>
      <c r="F29" s="226">
        <f t="shared" si="1"/>
        <v>0</v>
      </c>
      <c r="G29" s="227">
        <v>0</v>
      </c>
      <c r="H29" s="227">
        <v>0</v>
      </c>
      <c r="I29" s="227">
        <v>0</v>
      </c>
      <c r="J29" s="227">
        <v>0</v>
      </c>
      <c r="K29" s="227" t="s">
        <v>51</v>
      </c>
      <c r="L29" s="227" t="s">
        <v>51</v>
      </c>
      <c r="M29" s="168">
        <f t="shared" si="2"/>
        <v>0</v>
      </c>
      <c r="N29" s="228">
        <v>0</v>
      </c>
      <c r="O29" s="46"/>
      <c r="P29" s="46"/>
    </row>
    <row r="30" spans="1:16" ht="17.5">
      <c r="A30" s="225">
        <f t="shared" si="3"/>
        <v>42906</v>
      </c>
      <c r="B30" s="127">
        <v>584</v>
      </c>
      <c r="C30" s="127">
        <v>0.04</v>
      </c>
      <c r="D30" s="168">
        <v>0</v>
      </c>
      <c r="E30" s="168">
        <v>13</v>
      </c>
      <c r="F30" s="226">
        <f t="shared" si="1"/>
        <v>0</v>
      </c>
      <c r="G30" s="227">
        <v>0</v>
      </c>
      <c r="H30" s="227">
        <v>0</v>
      </c>
      <c r="I30" s="227">
        <v>0</v>
      </c>
      <c r="J30" s="227">
        <v>0</v>
      </c>
      <c r="K30" s="227" t="s">
        <v>51</v>
      </c>
      <c r="L30" s="227" t="s">
        <v>51</v>
      </c>
      <c r="M30" s="168">
        <f t="shared" si="2"/>
        <v>0</v>
      </c>
      <c r="N30" s="228">
        <v>0</v>
      </c>
      <c r="O30" s="46"/>
      <c r="P30" s="46"/>
    </row>
    <row r="31" spans="1:16" ht="17.5">
      <c r="A31" s="225">
        <f t="shared" si="3"/>
        <v>42907</v>
      </c>
      <c r="B31" s="127">
        <v>584</v>
      </c>
      <c r="C31" s="127">
        <v>0.04</v>
      </c>
      <c r="D31" s="168">
        <v>0</v>
      </c>
      <c r="E31" s="168">
        <v>2</v>
      </c>
      <c r="F31" s="226">
        <f t="shared" si="1"/>
        <v>0</v>
      </c>
      <c r="G31" s="227">
        <v>0</v>
      </c>
      <c r="H31" s="227">
        <v>0</v>
      </c>
      <c r="I31" s="227">
        <v>0</v>
      </c>
      <c r="J31" s="227">
        <v>0</v>
      </c>
      <c r="K31" s="227" t="s">
        <v>51</v>
      </c>
      <c r="L31" s="227" t="s">
        <v>51</v>
      </c>
      <c r="M31" s="168">
        <f t="shared" si="2"/>
        <v>0</v>
      </c>
      <c r="N31" s="228">
        <v>0</v>
      </c>
      <c r="O31" s="46"/>
      <c r="P31" s="46"/>
    </row>
    <row r="32" spans="1:16" ht="17.5">
      <c r="A32" s="225">
        <f t="shared" si="3"/>
        <v>42908</v>
      </c>
      <c r="B32" s="127">
        <v>584</v>
      </c>
      <c r="C32" s="127">
        <v>0.04</v>
      </c>
      <c r="D32" s="168">
        <v>0</v>
      </c>
      <c r="E32" s="168">
        <v>3</v>
      </c>
      <c r="F32" s="226">
        <f t="shared" si="1"/>
        <v>0</v>
      </c>
      <c r="G32" s="227">
        <v>0</v>
      </c>
      <c r="H32" s="227">
        <v>0</v>
      </c>
      <c r="I32" s="227">
        <v>0</v>
      </c>
      <c r="J32" s="227">
        <v>0</v>
      </c>
      <c r="K32" s="227" t="s">
        <v>51</v>
      </c>
      <c r="L32" s="227" t="s">
        <v>51</v>
      </c>
      <c r="M32" s="168">
        <f t="shared" si="2"/>
        <v>0</v>
      </c>
      <c r="N32" s="228">
        <v>0</v>
      </c>
      <c r="O32" s="46"/>
      <c r="P32" s="46"/>
    </row>
    <row r="33" spans="1:16" ht="17.5">
      <c r="A33" s="225">
        <f t="shared" si="3"/>
        <v>42909</v>
      </c>
      <c r="B33" s="127">
        <v>584</v>
      </c>
      <c r="C33" s="127">
        <v>0.04</v>
      </c>
      <c r="D33" s="168">
        <v>0</v>
      </c>
      <c r="E33" s="168">
        <v>11</v>
      </c>
      <c r="F33" s="226">
        <f t="shared" si="1"/>
        <v>0</v>
      </c>
      <c r="G33" s="227">
        <v>0</v>
      </c>
      <c r="H33" s="227">
        <v>0</v>
      </c>
      <c r="I33" s="227">
        <v>0</v>
      </c>
      <c r="J33" s="227">
        <v>0</v>
      </c>
      <c r="K33" s="227" t="s">
        <v>51</v>
      </c>
      <c r="L33" s="227" t="s">
        <v>51</v>
      </c>
      <c r="M33" s="168">
        <f t="shared" si="2"/>
        <v>0</v>
      </c>
      <c r="N33" s="228">
        <v>0</v>
      </c>
      <c r="O33" s="46"/>
      <c r="P33" s="46"/>
    </row>
    <row r="34" spans="1:16" ht="17.5">
      <c r="A34" s="225">
        <f t="shared" si="3"/>
        <v>42910</v>
      </c>
      <c r="B34" s="127">
        <v>584</v>
      </c>
      <c r="C34" s="127">
        <v>0.04</v>
      </c>
      <c r="D34" s="168">
        <v>0</v>
      </c>
      <c r="E34" s="168">
        <v>7</v>
      </c>
      <c r="F34" s="226">
        <f t="shared" si="1"/>
        <v>0</v>
      </c>
      <c r="G34" s="227">
        <v>0</v>
      </c>
      <c r="H34" s="227">
        <v>0</v>
      </c>
      <c r="I34" s="227">
        <v>0</v>
      </c>
      <c r="J34" s="227">
        <v>0</v>
      </c>
      <c r="K34" s="227" t="s">
        <v>51</v>
      </c>
      <c r="L34" s="227" t="s">
        <v>51</v>
      </c>
      <c r="M34" s="168">
        <f t="shared" si="2"/>
        <v>0</v>
      </c>
      <c r="N34" s="228">
        <f t="shared" si="4"/>
        <v>0</v>
      </c>
      <c r="O34" s="46"/>
      <c r="P34" s="46"/>
    </row>
    <row r="35" spans="1:16" ht="17.5">
      <c r="A35" s="225">
        <f t="shared" si="3"/>
        <v>42911</v>
      </c>
      <c r="B35" s="223">
        <v>584</v>
      </c>
      <c r="C35" s="127">
        <v>0.04</v>
      </c>
      <c r="D35" s="168">
        <v>0</v>
      </c>
      <c r="E35" s="168">
        <v>26</v>
      </c>
      <c r="F35" s="226">
        <f t="shared" si="1"/>
        <v>0</v>
      </c>
      <c r="G35" s="227">
        <v>0</v>
      </c>
      <c r="H35" s="227">
        <v>0</v>
      </c>
      <c r="I35" s="227">
        <v>0</v>
      </c>
      <c r="J35" s="227">
        <v>0</v>
      </c>
      <c r="K35" s="227" t="s">
        <v>51</v>
      </c>
      <c r="L35" s="227" t="s">
        <v>51</v>
      </c>
      <c r="M35" s="168">
        <f t="shared" si="2"/>
        <v>0</v>
      </c>
      <c r="N35" s="228">
        <f t="shared" si="4"/>
        <v>0</v>
      </c>
      <c r="O35" s="46"/>
      <c r="P35" s="46"/>
    </row>
    <row r="36" spans="1:16" ht="17.5">
      <c r="A36" s="225">
        <f t="shared" si="3"/>
        <v>42912</v>
      </c>
      <c r="B36" s="223">
        <v>594.6</v>
      </c>
      <c r="C36" s="127">
        <v>4.2699999999999996</v>
      </c>
      <c r="D36" s="168">
        <v>0</v>
      </c>
      <c r="E36" s="168">
        <v>61</v>
      </c>
      <c r="F36" s="226">
        <f t="shared" si="1"/>
        <v>0</v>
      </c>
      <c r="G36" s="227">
        <v>0</v>
      </c>
      <c r="H36" s="227">
        <v>0</v>
      </c>
      <c r="I36" s="227">
        <v>0</v>
      </c>
      <c r="J36" s="227">
        <v>0</v>
      </c>
      <c r="K36" s="227" t="s">
        <v>51</v>
      </c>
      <c r="L36" s="227" t="s">
        <v>51</v>
      </c>
      <c r="M36" s="168">
        <f t="shared" si="2"/>
        <v>0</v>
      </c>
      <c r="N36" s="228">
        <v>0</v>
      </c>
      <c r="O36" s="46"/>
      <c r="P36" s="46"/>
    </row>
    <row r="37" spans="1:16" ht="17.5">
      <c r="A37" s="225">
        <f t="shared" si="3"/>
        <v>42913</v>
      </c>
      <c r="B37" s="127">
        <v>597</v>
      </c>
      <c r="C37" s="127">
        <v>6.93</v>
      </c>
      <c r="D37" s="168">
        <v>0</v>
      </c>
      <c r="E37" s="168">
        <v>50</v>
      </c>
      <c r="F37" s="226">
        <f t="shared" si="1"/>
        <v>0</v>
      </c>
      <c r="G37" s="227">
        <v>0</v>
      </c>
      <c r="H37" s="227">
        <v>0</v>
      </c>
      <c r="I37" s="227">
        <v>0</v>
      </c>
      <c r="J37" s="227">
        <v>0</v>
      </c>
      <c r="K37" s="227" t="s">
        <v>51</v>
      </c>
      <c r="L37" s="227" t="s">
        <v>51</v>
      </c>
      <c r="M37" s="168">
        <f t="shared" si="2"/>
        <v>0</v>
      </c>
      <c r="N37" s="228">
        <v>0</v>
      </c>
      <c r="O37" s="46"/>
      <c r="P37" s="46"/>
    </row>
    <row r="38" spans="1:16" ht="17.5">
      <c r="A38" s="225">
        <f t="shared" si="3"/>
        <v>42914</v>
      </c>
      <c r="B38" s="127">
        <v>600</v>
      </c>
      <c r="C38" s="127">
        <v>11.38</v>
      </c>
      <c r="D38" s="168">
        <v>0</v>
      </c>
      <c r="E38" s="168">
        <v>37</v>
      </c>
      <c r="F38" s="226">
        <f t="shared" si="1"/>
        <v>0</v>
      </c>
      <c r="G38" s="227">
        <v>0</v>
      </c>
      <c r="H38" s="227">
        <v>0</v>
      </c>
      <c r="I38" s="227">
        <v>0</v>
      </c>
      <c r="J38" s="227">
        <v>0</v>
      </c>
      <c r="K38" s="227" t="s">
        <v>51</v>
      </c>
      <c r="L38" s="227" t="s">
        <v>51</v>
      </c>
      <c r="M38" s="168">
        <f t="shared" si="2"/>
        <v>0</v>
      </c>
      <c r="N38" s="228">
        <v>0</v>
      </c>
      <c r="O38" s="46"/>
      <c r="P38" s="46"/>
    </row>
    <row r="39" spans="1:16" ht="17.5">
      <c r="A39" s="225">
        <f t="shared" si="3"/>
        <v>42915</v>
      </c>
      <c r="B39" s="127">
        <v>602.5</v>
      </c>
      <c r="C39" s="127">
        <v>16.3</v>
      </c>
      <c r="D39" s="168">
        <f t="shared" ref="D39:D75" si="5">C39-12.23</f>
        <v>4.07</v>
      </c>
      <c r="E39" s="168">
        <v>42</v>
      </c>
      <c r="F39" s="226">
        <f t="shared" si="1"/>
        <v>1.1208107289400491</v>
      </c>
      <c r="G39" s="227">
        <v>0</v>
      </c>
      <c r="H39" s="227">
        <v>0</v>
      </c>
      <c r="I39" s="227">
        <v>0</v>
      </c>
      <c r="J39" s="227">
        <v>0</v>
      </c>
      <c r="K39" s="227" t="s">
        <v>51</v>
      </c>
      <c r="L39" s="227" t="s">
        <v>51</v>
      </c>
      <c r="M39" s="168">
        <f t="shared" si="2"/>
        <v>0</v>
      </c>
      <c r="N39" s="228">
        <f t="shared" si="4"/>
        <v>4.92</v>
      </c>
      <c r="O39" s="46"/>
      <c r="P39" s="46"/>
    </row>
    <row r="40" spans="1:16" ht="17.5">
      <c r="A40" s="225">
        <f t="shared" si="3"/>
        <v>42916</v>
      </c>
      <c r="B40" s="127">
        <v>605.65</v>
      </c>
      <c r="C40" s="127">
        <v>25.28</v>
      </c>
      <c r="D40" s="168">
        <f t="shared" si="5"/>
        <v>13.05</v>
      </c>
      <c r="E40" s="168">
        <v>80</v>
      </c>
      <c r="F40" s="226">
        <f t="shared" si="1"/>
        <v>3.5937543028667425</v>
      </c>
      <c r="G40" s="227">
        <v>0</v>
      </c>
      <c r="H40" s="227">
        <v>0</v>
      </c>
      <c r="I40" s="227">
        <v>0</v>
      </c>
      <c r="J40" s="227">
        <v>0</v>
      </c>
      <c r="K40" s="227" t="s">
        <v>51</v>
      </c>
      <c r="L40" s="227" t="s">
        <v>51</v>
      </c>
      <c r="M40" s="168">
        <f t="shared" si="2"/>
        <v>0</v>
      </c>
      <c r="N40" s="228">
        <f t="shared" si="4"/>
        <v>8.98</v>
      </c>
      <c r="O40" s="46"/>
      <c r="P40" s="46"/>
    </row>
    <row r="41" spans="1:16" ht="17.5">
      <c r="A41" s="225">
        <f t="shared" si="3"/>
        <v>42917</v>
      </c>
      <c r="B41" s="127">
        <v>607.79999999999995</v>
      </c>
      <c r="C41" s="127">
        <v>33.229999999999997</v>
      </c>
      <c r="D41" s="168">
        <f t="shared" si="5"/>
        <v>20.999999999999996</v>
      </c>
      <c r="E41" s="168">
        <v>51</v>
      </c>
      <c r="F41" s="226">
        <f t="shared" si="1"/>
        <v>5.7830529011648713</v>
      </c>
      <c r="G41" s="227">
        <v>0</v>
      </c>
      <c r="H41" s="227">
        <v>0</v>
      </c>
      <c r="I41" s="227">
        <v>0</v>
      </c>
      <c r="J41" s="227">
        <v>0</v>
      </c>
      <c r="K41" s="227" t="s">
        <v>51</v>
      </c>
      <c r="L41" s="227" t="s">
        <v>51</v>
      </c>
      <c r="M41" s="168">
        <f t="shared" si="2"/>
        <v>0</v>
      </c>
      <c r="N41" s="228">
        <f t="shared" si="4"/>
        <v>7.95</v>
      </c>
      <c r="O41" s="46"/>
      <c r="P41" s="46"/>
    </row>
    <row r="42" spans="1:16" ht="17.5">
      <c r="A42" s="225">
        <f t="shared" si="3"/>
        <v>42918</v>
      </c>
      <c r="B42" s="127">
        <v>609.4</v>
      </c>
      <c r="C42" s="127">
        <v>40.03</v>
      </c>
      <c r="D42" s="168">
        <f t="shared" si="5"/>
        <v>27.8</v>
      </c>
      <c r="E42" s="168">
        <v>38</v>
      </c>
      <c r="F42" s="226">
        <f t="shared" si="1"/>
        <v>7.6556605072563553</v>
      </c>
      <c r="G42" s="227">
        <v>0</v>
      </c>
      <c r="H42" s="227">
        <v>0</v>
      </c>
      <c r="I42" s="227">
        <v>0</v>
      </c>
      <c r="J42" s="227">
        <v>0</v>
      </c>
      <c r="K42" s="227" t="s">
        <v>51</v>
      </c>
      <c r="L42" s="227" t="s">
        <v>51</v>
      </c>
      <c r="M42" s="168">
        <f t="shared" si="2"/>
        <v>0</v>
      </c>
      <c r="N42" s="228">
        <f t="shared" si="4"/>
        <v>6.8</v>
      </c>
      <c r="O42" s="46"/>
      <c r="P42" s="46"/>
    </row>
    <row r="43" spans="1:16" ht="17.5">
      <c r="A43" s="225">
        <f t="shared" si="3"/>
        <v>42919</v>
      </c>
      <c r="B43" s="127">
        <v>611.1</v>
      </c>
      <c r="C43" s="127">
        <v>48.01</v>
      </c>
      <c r="D43" s="168">
        <f t="shared" si="5"/>
        <v>35.78</v>
      </c>
      <c r="E43" s="168">
        <v>34</v>
      </c>
      <c r="F43" s="226">
        <f t="shared" si="1"/>
        <v>9.8532206096990063</v>
      </c>
      <c r="G43" s="227">
        <v>0</v>
      </c>
      <c r="H43" s="227">
        <v>0</v>
      </c>
      <c r="I43" s="227">
        <v>0</v>
      </c>
      <c r="J43" s="227">
        <v>0</v>
      </c>
      <c r="K43" s="227" t="s">
        <v>51</v>
      </c>
      <c r="L43" s="227" t="s">
        <v>51</v>
      </c>
      <c r="M43" s="168">
        <f t="shared" si="2"/>
        <v>0</v>
      </c>
      <c r="N43" s="228">
        <f t="shared" si="4"/>
        <v>7.98</v>
      </c>
      <c r="O43" s="46"/>
      <c r="P43" s="46"/>
    </row>
    <row r="44" spans="1:16" ht="17.5">
      <c r="A44" s="225">
        <f t="shared" si="3"/>
        <v>42920</v>
      </c>
      <c r="B44" s="127">
        <v>612.1</v>
      </c>
      <c r="C44" s="127">
        <v>53.42</v>
      </c>
      <c r="D44" s="168">
        <f t="shared" si="5"/>
        <v>41.19</v>
      </c>
      <c r="E44" s="168">
        <v>7</v>
      </c>
      <c r="F44" s="226">
        <f t="shared" si="1"/>
        <v>11.34304519042767</v>
      </c>
      <c r="G44" s="227">
        <v>0</v>
      </c>
      <c r="H44" s="227">
        <v>0</v>
      </c>
      <c r="I44" s="227">
        <v>0</v>
      </c>
      <c r="J44" s="227">
        <v>0</v>
      </c>
      <c r="K44" s="227" t="s">
        <v>51</v>
      </c>
      <c r="L44" s="227" t="s">
        <v>51</v>
      </c>
      <c r="M44" s="168">
        <f t="shared" si="2"/>
        <v>0</v>
      </c>
      <c r="N44" s="228">
        <f t="shared" si="4"/>
        <v>5.41</v>
      </c>
      <c r="O44" s="46"/>
      <c r="P44" s="46"/>
    </row>
    <row r="45" spans="1:16" ht="17.5">
      <c r="A45" s="225">
        <f t="shared" si="3"/>
        <v>42921</v>
      </c>
      <c r="B45" s="127">
        <v>613.04999999999995</v>
      </c>
      <c r="C45" s="127">
        <v>59</v>
      </c>
      <c r="D45" s="168">
        <f t="shared" si="5"/>
        <v>46.769999999999996</v>
      </c>
      <c r="E45" s="168">
        <v>30</v>
      </c>
      <c r="F45" s="226">
        <f t="shared" si="1"/>
        <v>12.879684961308621</v>
      </c>
      <c r="G45" s="227">
        <v>0</v>
      </c>
      <c r="H45" s="227">
        <v>0</v>
      </c>
      <c r="I45" s="227">
        <v>0</v>
      </c>
      <c r="J45" s="227">
        <v>0</v>
      </c>
      <c r="K45" s="227" t="s">
        <v>51</v>
      </c>
      <c r="L45" s="227" t="s">
        <v>51</v>
      </c>
      <c r="M45" s="168">
        <f t="shared" si="2"/>
        <v>0</v>
      </c>
      <c r="N45" s="228">
        <f t="shared" si="4"/>
        <v>5.58</v>
      </c>
      <c r="O45" s="46"/>
      <c r="P45" s="46"/>
    </row>
    <row r="46" spans="1:16" ht="17.5">
      <c r="A46" s="225">
        <f t="shared" si="3"/>
        <v>42922</v>
      </c>
      <c r="B46" s="127">
        <v>614</v>
      </c>
      <c r="C46" s="127">
        <v>64.599999999999994</v>
      </c>
      <c r="D46" s="168">
        <f t="shared" si="5"/>
        <v>52.36999999999999</v>
      </c>
      <c r="E46" s="168">
        <v>11</v>
      </c>
      <c r="F46" s="226">
        <f t="shared" si="1"/>
        <v>14.421832401619254</v>
      </c>
      <c r="G46" s="227">
        <v>0</v>
      </c>
      <c r="H46" s="227">
        <v>0</v>
      </c>
      <c r="I46" s="227">
        <v>0</v>
      </c>
      <c r="J46" s="227">
        <v>0</v>
      </c>
      <c r="K46" s="227" t="s">
        <v>51</v>
      </c>
      <c r="L46" s="227" t="s">
        <v>51</v>
      </c>
      <c r="M46" s="168">
        <f t="shared" si="2"/>
        <v>0</v>
      </c>
      <c r="N46" s="228">
        <f t="shared" si="4"/>
        <v>5.6</v>
      </c>
      <c r="O46" s="46"/>
      <c r="P46" s="46"/>
    </row>
    <row r="47" spans="1:16" ht="17.5">
      <c r="A47" s="225">
        <f t="shared" si="3"/>
        <v>42923</v>
      </c>
      <c r="B47" s="127">
        <v>614.79999999999995</v>
      </c>
      <c r="C47" s="127">
        <v>69.5</v>
      </c>
      <c r="D47" s="168">
        <f t="shared" si="5"/>
        <v>57.269999999999996</v>
      </c>
      <c r="E47" s="168">
        <v>7</v>
      </c>
      <c r="F47" s="226">
        <f t="shared" si="1"/>
        <v>15.771211411891056</v>
      </c>
      <c r="G47" s="227">
        <v>0</v>
      </c>
      <c r="H47" s="227">
        <v>0</v>
      </c>
      <c r="I47" s="227">
        <v>0</v>
      </c>
      <c r="J47" s="227">
        <v>0</v>
      </c>
      <c r="K47" s="227" t="s">
        <v>51</v>
      </c>
      <c r="L47" s="227" t="s">
        <v>51</v>
      </c>
      <c r="M47" s="168">
        <f t="shared" si="2"/>
        <v>0</v>
      </c>
      <c r="N47" s="228">
        <f t="shared" si="4"/>
        <v>4.9000000000000004</v>
      </c>
      <c r="O47" s="46"/>
      <c r="P47" s="46"/>
    </row>
    <row r="48" spans="1:16" ht="17.5">
      <c r="A48" s="225">
        <f t="shared" si="3"/>
        <v>42924</v>
      </c>
      <c r="B48" s="127">
        <v>615.4</v>
      </c>
      <c r="C48" s="127">
        <v>73.83</v>
      </c>
      <c r="D48" s="168">
        <f t="shared" si="5"/>
        <v>61.599999999999994</v>
      </c>
      <c r="E48" s="168">
        <v>9</v>
      </c>
      <c r="F48" s="226">
        <f t="shared" si="1"/>
        <v>16.963621843416956</v>
      </c>
      <c r="G48" s="227">
        <v>0</v>
      </c>
      <c r="H48" s="227">
        <v>0</v>
      </c>
      <c r="I48" s="227">
        <v>0</v>
      </c>
      <c r="J48" s="227">
        <v>0</v>
      </c>
      <c r="K48" s="227" t="s">
        <v>51</v>
      </c>
      <c r="L48" s="227" t="s">
        <v>51</v>
      </c>
      <c r="M48" s="168">
        <f t="shared" si="2"/>
        <v>0</v>
      </c>
      <c r="N48" s="228">
        <f t="shared" si="4"/>
        <v>4.33</v>
      </c>
      <c r="O48" s="46"/>
      <c r="P48" s="46"/>
    </row>
    <row r="49" spans="1:16" ht="17.5">
      <c r="A49" s="225">
        <f t="shared" si="3"/>
        <v>42925</v>
      </c>
      <c r="B49" s="127">
        <v>615.9</v>
      </c>
      <c r="C49" s="127">
        <v>77.45</v>
      </c>
      <c r="D49" s="168">
        <f t="shared" si="5"/>
        <v>65.22</v>
      </c>
      <c r="E49" s="168">
        <v>0</v>
      </c>
      <c r="F49" s="226">
        <f t="shared" si="1"/>
        <v>17.960510010189186</v>
      </c>
      <c r="G49" s="227">
        <v>0</v>
      </c>
      <c r="H49" s="227">
        <v>0</v>
      </c>
      <c r="I49" s="227">
        <v>0</v>
      </c>
      <c r="J49" s="227">
        <v>0</v>
      </c>
      <c r="K49" s="227" t="s">
        <v>51</v>
      </c>
      <c r="L49" s="227" t="s">
        <v>51</v>
      </c>
      <c r="M49" s="168">
        <f t="shared" si="2"/>
        <v>0</v>
      </c>
      <c r="N49" s="228">
        <f t="shared" si="4"/>
        <v>3.62</v>
      </c>
      <c r="O49" s="46"/>
      <c r="P49" s="46"/>
    </row>
    <row r="50" spans="1:16" ht="17.5">
      <c r="A50" s="225">
        <f t="shared" si="3"/>
        <v>42926</v>
      </c>
      <c r="B50" s="127">
        <v>616.25</v>
      </c>
      <c r="C50" s="127">
        <v>79.97</v>
      </c>
      <c r="D50" s="168">
        <f t="shared" si="5"/>
        <v>67.739999999999995</v>
      </c>
      <c r="E50" s="168">
        <v>0</v>
      </c>
      <c r="F50" s="226">
        <f t="shared" si="1"/>
        <v>18.654476358328971</v>
      </c>
      <c r="G50" s="227">
        <v>0</v>
      </c>
      <c r="H50" s="227">
        <v>0</v>
      </c>
      <c r="I50" s="227">
        <v>0</v>
      </c>
      <c r="J50" s="227">
        <v>0</v>
      </c>
      <c r="K50" s="227" t="s">
        <v>51</v>
      </c>
      <c r="L50" s="227" t="s">
        <v>51</v>
      </c>
      <c r="M50" s="168">
        <f t="shared" si="2"/>
        <v>0</v>
      </c>
      <c r="N50" s="228">
        <f t="shared" si="4"/>
        <v>2.52</v>
      </c>
      <c r="O50" s="46"/>
      <c r="P50" s="46"/>
    </row>
    <row r="51" spans="1:16" ht="17.5">
      <c r="A51" s="225">
        <f t="shared" si="3"/>
        <v>42927</v>
      </c>
      <c r="B51" s="127">
        <v>616.45000000000005</v>
      </c>
      <c r="C51" s="127">
        <v>81.42</v>
      </c>
      <c r="D51" s="168">
        <f t="shared" si="5"/>
        <v>69.19</v>
      </c>
      <c r="E51" s="168">
        <v>1</v>
      </c>
      <c r="F51" s="226">
        <f t="shared" si="1"/>
        <v>19.053782391980832</v>
      </c>
      <c r="G51" s="227">
        <v>0</v>
      </c>
      <c r="H51" s="227">
        <v>0</v>
      </c>
      <c r="I51" s="227">
        <v>0</v>
      </c>
      <c r="J51" s="227">
        <v>0</v>
      </c>
      <c r="K51" s="227" t="s">
        <v>51</v>
      </c>
      <c r="L51" s="227" t="s">
        <v>51</v>
      </c>
      <c r="M51" s="168">
        <f t="shared" si="2"/>
        <v>0</v>
      </c>
      <c r="N51" s="228">
        <f t="shared" si="4"/>
        <v>1.45</v>
      </c>
      <c r="O51" s="46"/>
      <c r="P51" s="46"/>
    </row>
    <row r="52" spans="1:16" ht="17.5">
      <c r="A52" s="225">
        <f t="shared" si="3"/>
        <v>42928</v>
      </c>
      <c r="B52" s="127">
        <v>616.75</v>
      </c>
      <c r="C52" s="127">
        <v>83.6</v>
      </c>
      <c r="D52" s="168">
        <f t="shared" si="5"/>
        <v>71.36999999999999</v>
      </c>
      <c r="E52" s="168">
        <v>16</v>
      </c>
      <c r="F52" s="226">
        <f t="shared" si="1"/>
        <v>19.654118359816042</v>
      </c>
      <c r="G52" s="227">
        <v>0</v>
      </c>
      <c r="H52" s="227">
        <v>0</v>
      </c>
      <c r="I52" s="227">
        <v>0</v>
      </c>
      <c r="J52" s="227">
        <v>0</v>
      </c>
      <c r="K52" s="227" t="s">
        <v>51</v>
      </c>
      <c r="L52" s="227" t="s">
        <v>51</v>
      </c>
      <c r="M52" s="168">
        <f t="shared" si="2"/>
        <v>0</v>
      </c>
      <c r="N52" s="228">
        <f t="shared" si="4"/>
        <v>2.1800000000000002</v>
      </c>
      <c r="O52" s="46"/>
      <c r="P52" s="46"/>
    </row>
    <row r="53" spans="1:16" ht="17.5">
      <c r="A53" s="225">
        <f t="shared" si="3"/>
        <v>42929</v>
      </c>
      <c r="B53" s="127">
        <v>617.20000000000005</v>
      </c>
      <c r="C53" s="127">
        <v>86.82</v>
      </c>
      <c r="D53" s="168">
        <f t="shared" si="5"/>
        <v>74.589999999999989</v>
      </c>
      <c r="E53" s="168">
        <v>17</v>
      </c>
      <c r="F53" s="226">
        <f t="shared" si="1"/>
        <v>20.540853137994656</v>
      </c>
      <c r="G53" s="227">
        <v>0</v>
      </c>
      <c r="H53" s="227">
        <v>0</v>
      </c>
      <c r="I53" s="227">
        <v>0</v>
      </c>
      <c r="J53" s="227">
        <v>0</v>
      </c>
      <c r="K53" s="227" t="s">
        <v>51</v>
      </c>
      <c r="L53" s="227" t="s">
        <v>51</v>
      </c>
      <c r="M53" s="168">
        <f t="shared" si="2"/>
        <v>0</v>
      </c>
      <c r="N53" s="228">
        <f t="shared" si="4"/>
        <v>3.22</v>
      </c>
      <c r="O53" s="46"/>
      <c r="P53" s="46"/>
    </row>
    <row r="54" spans="1:16" ht="17.5">
      <c r="A54" s="225">
        <f t="shared" si="3"/>
        <v>42930</v>
      </c>
      <c r="B54" s="127">
        <v>618.35</v>
      </c>
      <c r="C54" s="127">
        <v>96.11</v>
      </c>
      <c r="D54" s="168">
        <f t="shared" si="5"/>
        <v>83.88</v>
      </c>
      <c r="E54" s="168">
        <v>60</v>
      </c>
      <c r="F54" s="226">
        <f t="shared" si="1"/>
        <v>23.099165588081402</v>
      </c>
      <c r="G54" s="227">
        <v>0</v>
      </c>
      <c r="H54" s="227">
        <v>0</v>
      </c>
      <c r="I54" s="227">
        <v>0</v>
      </c>
      <c r="J54" s="227">
        <v>0</v>
      </c>
      <c r="K54" s="227" t="s">
        <v>51</v>
      </c>
      <c r="L54" s="227" t="s">
        <v>51</v>
      </c>
      <c r="M54" s="168">
        <f t="shared" si="2"/>
        <v>0</v>
      </c>
      <c r="N54" s="228">
        <f t="shared" si="4"/>
        <v>9.2899999999999991</v>
      </c>
      <c r="O54" s="46"/>
      <c r="P54" s="46"/>
    </row>
    <row r="55" spans="1:16" ht="17.5">
      <c r="A55" s="225">
        <f t="shared" si="3"/>
        <v>42931</v>
      </c>
      <c r="B55" s="127">
        <v>619.9</v>
      </c>
      <c r="C55" s="127">
        <v>109.38</v>
      </c>
      <c r="D55" s="168">
        <f t="shared" si="5"/>
        <v>97.149999999999991</v>
      </c>
      <c r="E55" s="168">
        <v>73</v>
      </c>
      <c r="F55" s="226">
        <f t="shared" si="1"/>
        <v>26.753504254674631</v>
      </c>
      <c r="G55" s="227">
        <v>0</v>
      </c>
      <c r="H55" s="227">
        <v>0</v>
      </c>
      <c r="I55" s="227">
        <v>0</v>
      </c>
      <c r="J55" s="227">
        <v>0</v>
      </c>
      <c r="K55" s="227" t="s">
        <v>51</v>
      </c>
      <c r="L55" s="227" t="s">
        <v>51</v>
      </c>
      <c r="M55" s="168">
        <f t="shared" si="2"/>
        <v>0</v>
      </c>
      <c r="N55" s="228">
        <f t="shared" si="4"/>
        <v>13.27</v>
      </c>
      <c r="O55" s="46"/>
      <c r="P55" s="46"/>
    </row>
    <row r="56" spans="1:16" ht="17.5">
      <c r="A56" s="225">
        <f t="shared" si="3"/>
        <v>42932</v>
      </c>
      <c r="B56" s="127">
        <v>621.5</v>
      </c>
      <c r="C56" s="127">
        <v>124.13</v>
      </c>
      <c r="D56" s="168">
        <f t="shared" si="5"/>
        <v>111.89999999999999</v>
      </c>
      <c r="E56" s="168">
        <v>56</v>
      </c>
      <c r="F56" s="226">
        <f t="shared" si="1"/>
        <v>30.815410459064246</v>
      </c>
      <c r="G56" s="227">
        <v>0</v>
      </c>
      <c r="H56" s="227">
        <v>0</v>
      </c>
      <c r="I56" s="227">
        <v>0</v>
      </c>
      <c r="J56" s="227">
        <v>0</v>
      </c>
      <c r="K56" s="227" t="s">
        <v>51</v>
      </c>
      <c r="L56" s="227" t="s">
        <v>51</v>
      </c>
      <c r="M56" s="168">
        <f t="shared" si="2"/>
        <v>0</v>
      </c>
      <c r="N56" s="228">
        <f t="shared" si="4"/>
        <v>14.75</v>
      </c>
      <c r="O56" s="46"/>
      <c r="P56" s="46"/>
    </row>
    <row r="57" spans="1:16" ht="17.5">
      <c r="A57" s="225">
        <f t="shared" si="3"/>
        <v>42933</v>
      </c>
      <c r="B57" s="127">
        <v>622.75</v>
      </c>
      <c r="C57" s="127">
        <v>136.85</v>
      </c>
      <c r="D57" s="168">
        <f t="shared" si="5"/>
        <v>124.61999999999999</v>
      </c>
      <c r="E57" s="168">
        <v>59</v>
      </c>
      <c r="F57" s="226">
        <f t="shared" si="1"/>
        <v>34.318288216341251</v>
      </c>
      <c r="G57" s="227">
        <v>0</v>
      </c>
      <c r="H57" s="227">
        <v>0</v>
      </c>
      <c r="I57" s="227">
        <v>0</v>
      </c>
      <c r="J57" s="227">
        <v>0</v>
      </c>
      <c r="K57" s="227" t="s">
        <v>51</v>
      </c>
      <c r="L57" s="227" t="s">
        <v>51</v>
      </c>
      <c r="M57" s="168">
        <f t="shared" si="2"/>
        <v>0</v>
      </c>
      <c r="N57" s="228">
        <f t="shared" si="4"/>
        <v>12.72</v>
      </c>
      <c r="O57" s="46"/>
      <c r="P57" s="46"/>
    </row>
    <row r="58" spans="1:16" ht="17.5">
      <c r="A58" s="225">
        <f t="shared" si="3"/>
        <v>42934</v>
      </c>
      <c r="B58" s="127">
        <v>624.20000000000005</v>
      </c>
      <c r="C58" s="127">
        <v>152.13</v>
      </c>
      <c r="D58" s="168">
        <f t="shared" si="5"/>
        <v>139.9</v>
      </c>
      <c r="E58" s="168">
        <v>55</v>
      </c>
      <c r="F58" s="226">
        <f t="shared" si="1"/>
        <v>38.526147660617411</v>
      </c>
      <c r="G58" s="227">
        <v>0</v>
      </c>
      <c r="H58" s="227">
        <v>0</v>
      </c>
      <c r="I58" s="227">
        <v>0</v>
      </c>
      <c r="J58" s="227">
        <v>0</v>
      </c>
      <c r="K58" s="227" t="s">
        <v>51</v>
      </c>
      <c r="L58" s="227" t="s">
        <v>51</v>
      </c>
      <c r="M58" s="168">
        <f t="shared" si="2"/>
        <v>0</v>
      </c>
      <c r="N58" s="228">
        <f t="shared" si="4"/>
        <v>15.28</v>
      </c>
      <c r="O58" s="46"/>
      <c r="P58" s="46"/>
    </row>
    <row r="59" spans="1:16" ht="17.5">
      <c r="A59" s="225">
        <f t="shared" si="3"/>
        <v>42935</v>
      </c>
      <c r="B59" s="127">
        <v>625.25</v>
      </c>
      <c r="C59" s="127">
        <v>164.31</v>
      </c>
      <c r="D59" s="168">
        <f t="shared" si="5"/>
        <v>152.08000000000001</v>
      </c>
      <c r="E59" s="168">
        <v>38</v>
      </c>
      <c r="F59" s="226">
        <f t="shared" si="1"/>
        <v>41.880318343293041</v>
      </c>
      <c r="G59" s="227">
        <v>0</v>
      </c>
      <c r="H59" s="227">
        <v>0</v>
      </c>
      <c r="I59" s="227">
        <v>0</v>
      </c>
      <c r="J59" s="227">
        <v>0</v>
      </c>
      <c r="K59" s="227" t="s">
        <v>51</v>
      </c>
      <c r="L59" s="227" t="s">
        <v>51</v>
      </c>
      <c r="M59" s="168">
        <f t="shared" si="2"/>
        <v>0</v>
      </c>
      <c r="N59" s="228">
        <f t="shared" si="4"/>
        <v>12.18</v>
      </c>
      <c r="O59" s="46"/>
      <c r="P59" s="46"/>
    </row>
    <row r="60" spans="1:16" ht="17.5">
      <c r="A60" s="225">
        <f t="shared" si="3"/>
        <v>42936</v>
      </c>
      <c r="B60" s="127">
        <v>626.04999999999995</v>
      </c>
      <c r="C60" s="127">
        <v>174.95</v>
      </c>
      <c r="D60" s="168">
        <f t="shared" si="5"/>
        <v>162.72</v>
      </c>
      <c r="E60" s="168">
        <v>41</v>
      </c>
      <c r="F60" s="226">
        <f t="shared" si="1"/>
        <v>44.81039847988324</v>
      </c>
      <c r="G60" s="227">
        <v>0</v>
      </c>
      <c r="H60" s="227">
        <v>0</v>
      </c>
      <c r="I60" s="227">
        <v>0</v>
      </c>
      <c r="J60" s="227">
        <v>0</v>
      </c>
      <c r="K60" s="227" t="s">
        <v>51</v>
      </c>
      <c r="L60" s="227" t="s">
        <v>51</v>
      </c>
      <c r="M60" s="168">
        <f t="shared" si="2"/>
        <v>0</v>
      </c>
      <c r="N60" s="228">
        <f t="shared" si="4"/>
        <v>10.64</v>
      </c>
      <c r="O60" s="46"/>
      <c r="P60" s="46"/>
    </row>
    <row r="61" spans="1:16" ht="17.5">
      <c r="A61" s="225">
        <f t="shared" si="3"/>
        <v>42937</v>
      </c>
      <c r="B61" s="127">
        <v>627.20000000000005</v>
      </c>
      <c r="C61" s="127">
        <v>190.21</v>
      </c>
      <c r="D61" s="168">
        <f t="shared" si="5"/>
        <v>177.98000000000002</v>
      </c>
      <c r="E61" s="168">
        <v>86</v>
      </c>
      <c r="F61" s="226">
        <f t="shared" si="1"/>
        <v>49.012750254729717</v>
      </c>
      <c r="G61" s="227">
        <v>0</v>
      </c>
      <c r="H61" s="227">
        <v>0</v>
      </c>
      <c r="I61" s="227">
        <v>0</v>
      </c>
      <c r="J61" s="227">
        <v>0</v>
      </c>
      <c r="K61" s="227" t="s">
        <v>51</v>
      </c>
      <c r="L61" s="227" t="s">
        <v>51</v>
      </c>
      <c r="M61" s="168">
        <f t="shared" si="2"/>
        <v>0</v>
      </c>
      <c r="N61" s="228">
        <f t="shared" si="4"/>
        <v>15.26</v>
      </c>
      <c r="O61" s="46"/>
      <c r="P61" s="46"/>
    </row>
    <row r="62" spans="1:16" ht="17.5">
      <c r="A62" s="225">
        <f t="shared" si="3"/>
        <v>42938</v>
      </c>
      <c r="B62" s="127">
        <v>628.85</v>
      </c>
      <c r="C62" s="127">
        <v>212.13</v>
      </c>
      <c r="D62" s="168">
        <f t="shared" si="5"/>
        <v>199.9</v>
      </c>
      <c r="E62" s="168">
        <v>118</v>
      </c>
      <c r="F62" s="226">
        <f t="shared" si="1"/>
        <v>55.049155949659898</v>
      </c>
      <c r="G62" s="227">
        <v>0</v>
      </c>
      <c r="H62" s="227">
        <v>0</v>
      </c>
      <c r="I62" s="227">
        <v>0</v>
      </c>
      <c r="J62" s="227">
        <v>0</v>
      </c>
      <c r="K62" s="227" t="s">
        <v>51</v>
      </c>
      <c r="L62" s="227" t="s">
        <v>51</v>
      </c>
      <c r="M62" s="168">
        <f t="shared" si="2"/>
        <v>0</v>
      </c>
      <c r="N62" s="228">
        <f t="shared" si="4"/>
        <v>21.92</v>
      </c>
      <c r="O62" s="46"/>
      <c r="P62" s="46"/>
    </row>
    <row r="63" spans="1:16" ht="17.5">
      <c r="A63" s="225">
        <f t="shared" si="3"/>
        <v>42939</v>
      </c>
      <c r="B63" s="127">
        <v>630.04999999999995</v>
      </c>
      <c r="C63" s="127">
        <v>224.21</v>
      </c>
      <c r="D63" s="168">
        <f t="shared" si="5"/>
        <v>211.98000000000002</v>
      </c>
      <c r="E63" s="168">
        <v>73</v>
      </c>
      <c r="F63" s="226">
        <f t="shared" si="1"/>
        <v>58.375788285187127</v>
      </c>
      <c r="G63" s="227">
        <v>0</v>
      </c>
      <c r="H63" s="227">
        <v>0</v>
      </c>
      <c r="I63" s="227">
        <v>0</v>
      </c>
      <c r="J63" s="227">
        <v>0</v>
      </c>
      <c r="K63" s="227" t="s">
        <v>51</v>
      </c>
      <c r="L63" s="227" t="s">
        <v>51</v>
      </c>
      <c r="M63" s="168">
        <f t="shared" si="2"/>
        <v>0</v>
      </c>
      <c r="N63" s="228">
        <f t="shared" si="4"/>
        <v>12.08</v>
      </c>
      <c r="O63" s="46"/>
      <c r="P63" s="46"/>
    </row>
    <row r="64" spans="1:16" ht="17.5">
      <c r="A64" s="225">
        <f t="shared" si="3"/>
        <v>42940</v>
      </c>
      <c r="B64" s="127">
        <v>630.75</v>
      </c>
      <c r="C64" s="127">
        <v>232.76</v>
      </c>
      <c r="D64" s="168">
        <f t="shared" si="5"/>
        <v>220.53</v>
      </c>
      <c r="E64" s="168">
        <v>32</v>
      </c>
      <c r="F64" s="226">
        <f t="shared" si="1"/>
        <v>60.730316966375675</v>
      </c>
      <c r="G64" s="227">
        <v>0</v>
      </c>
      <c r="H64" s="227">
        <v>0</v>
      </c>
      <c r="I64" s="227">
        <v>0</v>
      </c>
      <c r="J64" s="227">
        <v>0</v>
      </c>
      <c r="K64" s="227" t="s">
        <v>51</v>
      </c>
      <c r="L64" s="227" t="s">
        <v>51</v>
      </c>
      <c r="M64" s="168">
        <f t="shared" si="2"/>
        <v>0</v>
      </c>
      <c r="N64" s="228">
        <f t="shared" si="4"/>
        <v>8.5500000000000007</v>
      </c>
      <c r="O64" s="46"/>
      <c r="P64" s="46"/>
    </row>
    <row r="65" spans="1:16" ht="17.5">
      <c r="A65" s="225">
        <f t="shared" si="3"/>
        <v>42941</v>
      </c>
      <c r="B65" s="127">
        <v>631.29999999999995</v>
      </c>
      <c r="C65" s="127">
        <v>241.71</v>
      </c>
      <c r="D65" s="168">
        <f t="shared" si="5"/>
        <v>229.48000000000002</v>
      </c>
      <c r="E65" s="168">
        <v>22</v>
      </c>
      <c r="F65" s="226">
        <f t="shared" si="1"/>
        <v>63.194999036157853</v>
      </c>
      <c r="G65" s="227">
        <v>0</v>
      </c>
      <c r="H65" s="227">
        <v>0</v>
      </c>
      <c r="I65" s="227">
        <v>0</v>
      </c>
      <c r="J65" s="227">
        <v>0</v>
      </c>
      <c r="K65" s="227" t="s">
        <v>51</v>
      </c>
      <c r="L65" s="227" t="s">
        <v>51</v>
      </c>
      <c r="M65" s="168">
        <f t="shared" si="2"/>
        <v>0</v>
      </c>
      <c r="N65" s="228">
        <f t="shared" si="4"/>
        <v>8.9499999999999993</v>
      </c>
      <c r="O65" s="46"/>
      <c r="P65" s="46"/>
    </row>
    <row r="66" spans="1:16" ht="17.5">
      <c r="A66" s="225">
        <f t="shared" si="3"/>
        <v>42942</v>
      </c>
      <c r="B66" s="127">
        <v>631.85</v>
      </c>
      <c r="C66" s="127">
        <v>250.66</v>
      </c>
      <c r="D66" s="168">
        <f t="shared" si="5"/>
        <v>238.43</v>
      </c>
      <c r="E66" s="168">
        <v>17</v>
      </c>
      <c r="F66" s="226">
        <f t="shared" si="1"/>
        <v>65.659681105940024</v>
      </c>
      <c r="G66" s="227">
        <v>0</v>
      </c>
      <c r="H66" s="227">
        <v>0</v>
      </c>
      <c r="I66" s="227">
        <v>0</v>
      </c>
      <c r="J66" s="227">
        <v>0</v>
      </c>
      <c r="K66" s="227" t="s">
        <v>51</v>
      </c>
      <c r="L66" s="227" t="s">
        <v>51</v>
      </c>
      <c r="M66" s="168">
        <f t="shared" si="2"/>
        <v>0</v>
      </c>
      <c r="N66" s="228">
        <f t="shared" si="4"/>
        <v>8.9499999999999993</v>
      </c>
      <c r="O66" s="46"/>
      <c r="P66" s="46"/>
    </row>
    <row r="67" spans="1:16" ht="17.5">
      <c r="A67" s="225">
        <f t="shared" si="3"/>
        <v>42943</v>
      </c>
      <c r="B67" s="127">
        <v>632.20000000000005</v>
      </c>
      <c r="C67" s="127">
        <v>256.38</v>
      </c>
      <c r="D67" s="168">
        <f t="shared" si="5"/>
        <v>244.15</v>
      </c>
      <c r="E67" s="168">
        <v>18</v>
      </c>
      <c r="F67" s="226">
        <f t="shared" si="1"/>
        <v>67.234874562828736</v>
      </c>
      <c r="G67" s="227">
        <v>0</v>
      </c>
      <c r="H67" s="227">
        <v>0</v>
      </c>
      <c r="I67" s="227">
        <v>0</v>
      </c>
      <c r="J67" s="227">
        <v>0</v>
      </c>
      <c r="K67" s="227" t="s">
        <v>51</v>
      </c>
      <c r="L67" s="227" t="s">
        <v>51</v>
      </c>
      <c r="M67" s="168">
        <f t="shared" si="2"/>
        <v>0</v>
      </c>
      <c r="N67" s="228">
        <f t="shared" si="4"/>
        <v>5.72</v>
      </c>
      <c r="O67" s="46"/>
      <c r="P67" s="46"/>
    </row>
    <row r="68" spans="1:16" ht="17.5">
      <c r="A68" s="225">
        <f t="shared" si="3"/>
        <v>42944</v>
      </c>
      <c r="B68" s="127">
        <v>632.65</v>
      </c>
      <c r="C68" s="127">
        <v>263.70999999999998</v>
      </c>
      <c r="D68" s="168">
        <f t="shared" si="5"/>
        <v>251.48</v>
      </c>
      <c r="E68" s="168">
        <v>45</v>
      </c>
      <c r="F68" s="226">
        <f t="shared" si="1"/>
        <v>69.253435408806766</v>
      </c>
      <c r="G68" s="227">
        <v>0</v>
      </c>
      <c r="H68" s="227">
        <v>0</v>
      </c>
      <c r="I68" s="227">
        <v>0</v>
      </c>
      <c r="J68" s="227">
        <v>0</v>
      </c>
      <c r="K68" s="227" t="s">
        <v>51</v>
      </c>
      <c r="L68" s="227" t="s">
        <v>51</v>
      </c>
      <c r="M68" s="168">
        <f t="shared" si="2"/>
        <v>0</v>
      </c>
      <c r="N68" s="228">
        <f t="shared" si="4"/>
        <v>7.33</v>
      </c>
      <c r="O68" s="46"/>
      <c r="P68" s="46"/>
    </row>
    <row r="69" spans="1:16" ht="17.5">
      <c r="A69" s="225">
        <f t="shared" si="3"/>
        <v>42945</v>
      </c>
      <c r="B69" s="127">
        <v>633.20000000000005</v>
      </c>
      <c r="C69" s="127">
        <v>272.68</v>
      </c>
      <c r="D69" s="168">
        <f t="shared" si="5"/>
        <v>260.45</v>
      </c>
      <c r="E69" s="168">
        <v>31</v>
      </c>
      <c r="F69" s="226">
        <f t="shared" si="1"/>
        <v>71.723625148018613</v>
      </c>
      <c r="G69" s="227">
        <v>0</v>
      </c>
      <c r="H69" s="227">
        <v>0</v>
      </c>
      <c r="I69" s="227">
        <v>0</v>
      </c>
      <c r="J69" s="227">
        <v>0</v>
      </c>
      <c r="K69" s="227" t="s">
        <v>51</v>
      </c>
      <c r="L69" s="227" t="s">
        <v>51</v>
      </c>
      <c r="M69" s="168">
        <f t="shared" si="2"/>
        <v>0</v>
      </c>
      <c r="N69" s="228">
        <f t="shared" si="4"/>
        <v>8.9700000000000006</v>
      </c>
      <c r="O69" s="46"/>
      <c r="P69" s="46"/>
    </row>
    <row r="70" spans="1:16" ht="17.5">
      <c r="A70" s="225">
        <f t="shared" si="3"/>
        <v>42946</v>
      </c>
      <c r="B70" s="127">
        <v>633.65</v>
      </c>
      <c r="C70" s="127">
        <v>280.01</v>
      </c>
      <c r="D70" s="168">
        <f t="shared" si="5"/>
        <v>267.77999999999997</v>
      </c>
      <c r="E70" s="168">
        <v>35</v>
      </c>
      <c r="F70" s="226">
        <f t="shared" si="1"/>
        <v>73.742185993996628</v>
      </c>
      <c r="G70" s="227">
        <v>0</v>
      </c>
      <c r="H70" s="227">
        <v>0</v>
      </c>
      <c r="I70" s="227">
        <v>0</v>
      </c>
      <c r="J70" s="227">
        <v>0</v>
      </c>
      <c r="K70" s="227" t="s">
        <v>51</v>
      </c>
      <c r="L70" s="227" t="s">
        <v>51</v>
      </c>
      <c r="M70" s="168">
        <f t="shared" si="2"/>
        <v>0</v>
      </c>
      <c r="N70" s="228">
        <f t="shared" si="4"/>
        <v>7.33</v>
      </c>
      <c r="O70" s="46"/>
      <c r="P70" s="46"/>
    </row>
    <row r="71" spans="1:16" ht="17.5">
      <c r="A71" s="225">
        <f t="shared" si="3"/>
        <v>42947</v>
      </c>
      <c r="B71" s="127">
        <v>634</v>
      </c>
      <c r="C71" s="127">
        <v>285.73</v>
      </c>
      <c r="D71" s="168">
        <f t="shared" si="5"/>
        <v>273.5</v>
      </c>
      <c r="E71" s="168">
        <v>7</v>
      </c>
      <c r="F71" s="226">
        <f t="shared" si="1"/>
        <v>75.317379450885355</v>
      </c>
      <c r="G71" s="227">
        <v>0</v>
      </c>
      <c r="H71" s="227">
        <v>0</v>
      </c>
      <c r="I71" s="227">
        <v>0</v>
      </c>
      <c r="J71" s="227">
        <v>0</v>
      </c>
      <c r="K71" s="227" t="s">
        <v>51</v>
      </c>
      <c r="L71" s="227" t="s">
        <v>51</v>
      </c>
      <c r="M71" s="168">
        <f t="shared" si="2"/>
        <v>0</v>
      </c>
      <c r="N71" s="228">
        <f t="shared" si="4"/>
        <v>5.72</v>
      </c>
      <c r="O71" s="46"/>
      <c r="P71" s="46"/>
    </row>
    <row r="72" spans="1:16" ht="17.5">
      <c r="A72" s="225">
        <f t="shared" si="3"/>
        <v>42948</v>
      </c>
      <c r="B72" s="127">
        <v>634.15</v>
      </c>
      <c r="C72" s="127">
        <v>288.16000000000003</v>
      </c>
      <c r="D72" s="168">
        <f t="shared" si="5"/>
        <v>275.93</v>
      </c>
      <c r="E72" s="168">
        <v>8</v>
      </c>
      <c r="F72" s="226">
        <f t="shared" si="1"/>
        <v>75.986561286591581</v>
      </c>
      <c r="G72" s="227">
        <v>0</v>
      </c>
      <c r="H72" s="227">
        <v>0</v>
      </c>
      <c r="I72" s="227">
        <v>0</v>
      </c>
      <c r="J72" s="227">
        <v>0</v>
      </c>
      <c r="K72" s="227" t="s">
        <v>51</v>
      </c>
      <c r="L72" s="227" t="s">
        <v>51</v>
      </c>
      <c r="M72" s="168">
        <f t="shared" si="2"/>
        <v>0</v>
      </c>
      <c r="N72" s="228">
        <f t="shared" si="4"/>
        <v>2.4300000000000002</v>
      </c>
      <c r="O72" s="46"/>
      <c r="P72" s="46"/>
    </row>
    <row r="73" spans="1:16" ht="17.5">
      <c r="A73" s="225">
        <f t="shared" si="3"/>
        <v>42949</v>
      </c>
      <c r="B73" s="127">
        <v>634.4</v>
      </c>
      <c r="C73" s="127">
        <v>292.24</v>
      </c>
      <c r="D73" s="168">
        <f t="shared" si="5"/>
        <v>280.01</v>
      </c>
      <c r="E73" s="168">
        <v>17</v>
      </c>
      <c r="F73" s="226">
        <f t="shared" si="1"/>
        <v>77.110125850246476</v>
      </c>
      <c r="G73" s="227">
        <v>0</v>
      </c>
      <c r="H73" s="227">
        <v>0</v>
      </c>
      <c r="I73" s="227">
        <v>0</v>
      </c>
      <c r="J73" s="227">
        <v>0</v>
      </c>
      <c r="K73" s="227" t="s">
        <v>51</v>
      </c>
      <c r="L73" s="227" t="s">
        <v>51</v>
      </c>
      <c r="M73" s="168">
        <f t="shared" si="2"/>
        <v>0</v>
      </c>
      <c r="N73" s="228">
        <f t="shared" si="4"/>
        <v>4.08</v>
      </c>
      <c r="O73" s="46"/>
      <c r="P73" s="46"/>
    </row>
    <row r="74" spans="1:16" ht="17.5">
      <c r="A74" s="225">
        <f t="shared" si="3"/>
        <v>42950</v>
      </c>
      <c r="B74" s="127">
        <v>634.6</v>
      </c>
      <c r="C74" s="127">
        <v>295.49</v>
      </c>
      <c r="D74" s="168">
        <f t="shared" si="5"/>
        <v>283.26</v>
      </c>
      <c r="E74" s="168">
        <v>11</v>
      </c>
      <c r="F74" s="226">
        <f t="shared" si="1"/>
        <v>78.00512213256961</v>
      </c>
      <c r="G74" s="227">
        <v>0</v>
      </c>
      <c r="H74" s="227">
        <v>0</v>
      </c>
      <c r="I74" s="227">
        <v>0</v>
      </c>
      <c r="J74" s="227">
        <v>0</v>
      </c>
      <c r="K74" s="227" t="s">
        <v>51</v>
      </c>
      <c r="L74" s="227" t="s">
        <v>51</v>
      </c>
      <c r="M74" s="168">
        <f t="shared" si="2"/>
        <v>0</v>
      </c>
      <c r="N74" s="228">
        <f t="shared" si="4"/>
        <v>3.25</v>
      </c>
      <c r="O74" s="46"/>
      <c r="P74" s="46"/>
    </row>
    <row r="75" spans="1:16" ht="17.5">
      <c r="A75" s="225">
        <f t="shared" si="3"/>
        <v>42951</v>
      </c>
      <c r="B75" s="127">
        <v>634.79999999999995</v>
      </c>
      <c r="C75" s="127">
        <v>298.75</v>
      </c>
      <c r="D75" s="168">
        <f t="shared" si="5"/>
        <v>286.52</v>
      </c>
      <c r="E75" s="168">
        <v>12</v>
      </c>
      <c r="F75" s="226">
        <f t="shared" si="1"/>
        <v>78.902872249607569</v>
      </c>
      <c r="G75" s="227">
        <v>0</v>
      </c>
      <c r="H75" s="227">
        <v>0</v>
      </c>
      <c r="I75" s="227">
        <v>0</v>
      </c>
      <c r="J75" s="227">
        <v>0</v>
      </c>
      <c r="K75" s="227" t="s">
        <v>51</v>
      </c>
      <c r="L75" s="227" t="s">
        <v>51</v>
      </c>
      <c r="M75" s="168">
        <f t="shared" si="2"/>
        <v>0</v>
      </c>
      <c r="N75" s="228">
        <f t="shared" si="4"/>
        <v>3.26</v>
      </c>
      <c r="O75" s="46"/>
      <c r="P75" s="46"/>
    </row>
    <row r="76" spans="1:16" ht="17.5">
      <c r="A76" s="225">
        <f t="shared" si="3"/>
        <v>42952</v>
      </c>
      <c r="B76" s="127">
        <v>635</v>
      </c>
      <c r="C76" s="127">
        <v>302.01</v>
      </c>
      <c r="D76" s="168">
        <f t="shared" ref="D76:D139" si="6">C76-12.23</f>
        <v>289.77999999999997</v>
      </c>
      <c r="E76" s="168">
        <v>5</v>
      </c>
      <c r="F76" s="226">
        <f t="shared" ref="F76:F139" si="7">D76/363.13*100</f>
        <v>79.800622366645541</v>
      </c>
      <c r="G76" s="227">
        <v>0</v>
      </c>
      <c r="H76" s="227">
        <v>0</v>
      </c>
      <c r="I76" s="227">
        <v>0</v>
      </c>
      <c r="J76" s="227">
        <v>0</v>
      </c>
      <c r="K76" s="227" t="s">
        <v>51</v>
      </c>
      <c r="L76" s="227" t="s">
        <v>51</v>
      </c>
      <c r="M76" s="168">
        <f t="shared" ref="M76:M139" si="8">G76+H76+I76+J76</f>
        <v>0</v>
      </c>
      <c r="N76" s="228">
        <f t="shared" si="4"/>
        <v>3.26</v>
      </c>
      <c r="O76" s="46"/>
      <c r="P76" s="46"/>
    </row>
    <row r="77" spans="1:16" ht="17.5">
      <c r="A77" s="225">
        <f t="shared" ref="A77:A140" si="9">+A76+1</f>
        <v>42953</v>
      </c>
      <c r="B77" s="127">
        <v>635.15</v>
      </c>
      <c r="C77" s="127">
        <v>304.44</v>
      </c>
      <c r="D77" s="168">
        <f t="shared" si="6"/>
        <v>292.20999999999998</v>
      </c>
      <c r="E77" s="168">
        <v>0</v>
      </c>
      <c r="F77" s="226">
        <f t="shared" si="7"/>
        <v>80.469804202351767</v>
      </c>
      <c r="G77" s="227">
        <v>0</v>
      </c>
      <c r="H77" s="227">
        <v>0</v>
      </c>
      <c r="I77" s="227">
        <v>0</v>
      </c>
      <c r="J77" s="227">
        <v>0</v>
      </c>
      <c r="K77" s="227" t="s">
        <v>51</v>
      </c>
      <c r="L77" s="227" t="s">
        <v>51</v>
      </c>
      <c r="M77" s="168">
        <f t="shared" si="8"/>
        <v>0</v>
      </c>
      <c r="N77" s="228">
        <f t="shared" ref="N77:N140" si="10">ROUND((C77-C76)+(M77*0.002447),2)</f>
        <v>2.4300000000000002</v>
      </c>
      <c r="O77" s="46"/>
      <c r="P77" s="46"/>
    </row>
    <row r="78" spans="1:16" ht="17.5">
      <c r="A78" s="225">
        <f t="shared" si="9"/>
        <v>42954</v>
      </c>
      <c r="B78" s="127">
        <v>635.25</v>
      </c>
      <c r="C78" s="127">
        <v>306.08999999999997</v>
      </c>
      <c r="D78" s="168">
        <f t="shared" si="6"/>
        <v>293.85999999999996</v>
      </c>
      <c r="E78" s="168">
        <v>0</v>
      </c>
      <c r="F78" s="226">
        <f t="shared" si="7"/>
        <v>80.924186930300436</v>
      </c>
      <c r="G78" s="227">
        <v>0</v>
      </c>
      <c r="H78" s="227">
        <v>0</v>
      </c>
      <c r="I78" s="227">
        <v>0</v>
      </c>
      <c r="J78" s="227">
        <v>0</v>
      </c>
      <c r="K78" s="227" t="s">
        <v>51</v>
      </c>
      <c r="L78" s="227" t="s">
        <v>51</v>
      </c>
      <c r="M78" s="168">
        <f t="shared" si="8"/>
        <v>0</v>
      </c>
      <c r="N78" s="228">
        <f t="shared" si="10"/>
        <v>1.65</v>
      </c>
      <c r="O78" s="46"/>
      <c r="P78" s="46"/>
    </row>
    <row r="79" spans="1:16" ht="17.5">
      <c r="A79" s="225">
        <f t="shared" si="9"/>
        <v>42955</v>
      </c>
      <c r="B79" s="127">
        <v>635.29999999999995</v>
      </c>
      <c r="C79" s="127">
        <v>306.99</v>
      </c>
      <c r="D79" s="168">
        <f t="shared" si="6"/>
        <v>294.76</v>
      </c>
      <c r="E79" s="168">
        <v>0</v>
      </c>
      <c r="F79" s="226">
        <f t="shared" si="7"/>
        <v>81.172032054636077</v>
      </c>
      <c r="G79" s="227">
        <v>0</v>
      </c>
      <c r="H79" s="227">
        <v>0</v>
      </c>
      <c r="I79" s="227">
        <v>0</v>
      </c>
      <c r="J79" s="227">
        <v>0</v>
      </c>
      <c r="K79" s="227" t="s">
        <v>51</v>
      </c>
      <c r="L79" s="227" t="s">
        <v>51</v>
      </c>
      <c r="M79" s="168">
        <f t="shared" si="8"/>
        <v>0</v>
      </c>
      <c r="N79" s="228">
        <f t="shared" si="10"/>
        <v>0.9</v>
      </c>
      <c r="O79" s="46"/>
      <c r="P79" s="46"/>
    </row>
    <row r="80" spans="1:16" ht="17.5">
      <c r="A80" s="225">
        <f t="shared" si="9"/>
        <v>42956</v>
      </c>
      <c r="B80" s="127">
        <v>635.35</v>
      </c>
      <c r="C80" s="127">
        <v>307.72000000000003</v>
      </c>
      <c r="D80" s="168">
        <f t="shared" si="6"/>
        <v>295.49</v>
      </c>
      <c r="E80" s="168">
        <v>0</v>
      </c>
      <c r="F80" s="226">
        <f t="shared" si="7"/>
        <v>81.373061988819444</v>
      </c>
      <c r="G80" s="227">
        <v>0</v>
      </c>
      <c r="H80" s="227">
        <v>0</v>
      </c>
      <c r="I80" s="227">
        <v>0</v>
      </c>
      <c r="J80" s="227">
        <v>0</v>
      </c>
      <c r="K80" s="227" t="s">
        <v>51</v>
      </c>
      <c r="L80" s="227" t="s">
        <v>51</v>
      </c>
      <c r="M80" s="168">
        <f t="shared" si="8"/>
        <v>0</v>
      </c>
      <c r="N80" s="228">
        <f t="shared" si="10"/>
        <v>0.73</v>
      </c>
      <c r="O80" s="46"/>
      <c r="P80" s="46"/>
    </row>
    <row r="81" spans="1:16" ht="17.5">
      <c r="A81" s="225">
        <f t="shared" si="9"/>
        <v>42957</v>
      </c>
      <c r="B81" s="127">
        <v>635.45000000000005</v>
      </c>
      <c r="C81" s="127">
        <v>309.33999999999997</v>
      </c>
      <c r="D81" s="168">
        <f t="shared" si="6"/>
        <v>297.10999999999996</v>
      </c>
      <c r="E81" s="168">
        <v>19</v>
      </c>
      <c r="F81" s="226">
        <f t="shared" si="7"/>
        <v>81.819183212623571</v>
      </c>
      <c r="G81" s="227">
        <v>0</v>
      </c>
      <c r="H81" s="227">
        <v>0</v>
      </c>
      <c r="I81" s="227">
        <v>0</v>
      </c>
      <c r="J81" s="227">
        <v>0</v>
      </c>
      <c r="K81" s="227" t="s">
        <v>51</v>
      </c>
      <c r="L81" s="227" t="s">
        <v>51</v>
      </c>
      <c r="M81" s="168">
        <f t="shared" si="8"/>
        <v>0</v>
      </c>
      <c r="N81" s="228">
        <f t="shared" si="10"/>
        <v>1.62</v>
      </c>
      <c r="O81" s="46"/>
      <c r="P81" s="46"/>
    </row>
    <row r="82" spans="1:16" ht="17.5">
      <c r="A82" s="225">
        <f t="shared" si="9"/>
        <v>42958</v>
      </c>
      <c r="B82" s="127">
        <v>635.6</v>
      </c>
      <c r="C82" s="127">
        <v>311.8</v>
      </c>
      <c r="D82" s="168">
        <f t="shared" si="6"/>
        <v>299.57</v>
      </c>
      <c r="E82" s="168">
        <v>11</v>
      </c>
      <c r="F82" s="226">
        <f t="shared" si="7"/>
        <v>82.496626552474311</v>
      </c>
      <c r="G82" s="227">
        <v>0</v>
      </c>
      <c r="H82" s="227">
        <v>0</v>
      </c>
      <c r="I82" s="227">
        <v>0</v>
      </c>
      <c r="J82" s="227">
        <v>0</v>
      </c>
      <c r="K82" s="227" t="s">
        <v>51</v>
      </c>
      <c r="L82" s="227" t="s">
        <v>51</v>
      </c>
      <c r="M82" s="168">
        <f t="shared" si="8"/>
        <v>0</v>
      </c>
      <c r="N82" s="228">
        <f t="shared" si="10"/>
        <v>2.46</v>
      </c>
      <c r="O82" s="46"/>
      <c r="P82" s="46"/>
    </row>
    <row r="83" spans="1:16" ht="17.5">
      <c r="A83" s="225">
        <f t="shared" si="9"/>
        <v>42959</v>
      </c>
      <c r="B83" s="127">
        <v>635.70000000000005</v>
      </c>
      <c r="C83" s="127">
        <v>313.42</v>
      </c>
      <c r="D83" s="168">
        <f t="shared" si="6"/>
        <v>301.19</v>
      </c>
      <c r="E83" s="168">
        <v>10</v>
      </c>
      <c r="F83" s="226">
        <f t="shared" si="7"/>
        <v>82.942747776278466</v>
      </c>
      <c r="G83" s="227">
        <v>0</v>
      </c>
      <c r="H83" s="227">
        <v>0</v>
      </c>
      <c r="I83" s="227">
        <v>0</v>
      </c>
      <c r="J83" s="227">
        <v>0</v>
      </c>
      <c r="K83" s="227" t="s">
        <v>51</v>
      </c>
      <c r="L83" s="227" t="s">
        <v>51</v>
      </c>
      <c r="M83" s="168">
        <f t="shared" si="8"/>
        <v>0</v>
      </c>
      <c r="N83" s="228">
        <f t="shared" si="10"/>
        <v>1.62</v>
      </c>
      <c r="O83" s="46"/>
      <c r="P83" s="46"/>
    </row>
    <row r="84" spans="1:16" ht="17.5">
      <c r="A84" s="225">
        <f t="shared" si="9"/>
        <v>42960</v>
      </c>
      <c r="B84" s="127">
        <v>635.79999999999995</v>
      </c>
      <c r="C84" s="127">
        <v>315.06</v>
      </c>
      <c r="D84" s="168">
        <f t="shared" si="6"/>
        <v>302.83</v>
      </c>
      <c r="E84" s="168">
        <v>10</v>
      </c>
      <c r="F84" s="226">
        <f t="shared" si="7"/>
        <v>83.394376669512297</v>
      </c>
      <c r="G84" s="227">
        <v>0</v>
      </c>
      <c r="H84" s="227">
        <v>0</v>
      </c>
      <c r="I84" s="227">
        <v>0</v>
      </c>
      <c r="J84" s="227">
        <v>0</v>
      </c>
      <c r="K84" s="227" t="s">
        <v>51</v>
      </c>
      <c r="L84" s="227" t="s">
        <v>51</v>
      </c>
      <c r="M84" s="168">
        <f t="shared" si="8"/>
        <v>0</v>
      </c>
      <c r="N84" s="228">
        <f t="shared" si="10"/>
        <v>1.64</v>
      </c>
      <c r="O84" s="46"/>
      <c r="P84" s="46"/>
    </row>
    <row r="85" spans="1:16" ht="17.5">
      <c r="A85" s="225">
        <f t="shared" si="9"/>
        <v>42961</v>
      </c>
      <c r="B85" s="127">
        <v>635.95000000000005</v>
      </c>
      <c r="C85" s="127">
        <v>317.47000000000003</v>
      </c>
      <c r="D85" s="168">
        <f t="shared" si="6"/>
        <v>305.24</v>
      </c>
      <c r="E85" s="168">
        <v>0</v>
      </c>
      <c r="F85" s="226">
        <f t="shared" si="7"/>
        <v>84.058050835788848</v>
      </c>
      <c r="G85" s="227">
        <v>0</v>
      </c>
      <c r="H85" s="227">
        <v>0</v>
      </c>
      <c r="I85" s="227">
        <v>0</v>
      </c>
      <c r="J85" s="227">
        <v>0</v>
      </c>
      <c r="K85" s="227" t="s">
        <v>51</v>
      </c>
      <c r="L85" s="227" t="s">
        <v>51</v>
      </c>
      <c r="M85" s="168">
        <f t="shared" si="8"/>
        <v>0</v>
      </c>
      <c r="N85" s="228">
        <f t="shared" si="10"/>
        <v>2.41</v>
      </c>
      <c r="O85" s="46"/>
      <c r="P85" s="46"/>
    </row>
    <row r="86" spans="1:16" ht="17.5">
      <c r="A86" s="225">
        <f t="shared" si="9"/>
        <v>42962</v>
      </c>
      <c r="B86" s="127">
        <v>636.04999999999995</v>
      </c>
      <c r="C86" s="127">
        <v>319.11</v>
      </c>
      <c r="D86" s="168">
        <f t="shared" si="6"/>
        <v>306.88</v>
      </c>
      <c r="E86" s="168">
        <v>8</v>
      </c>
      <c r="F86" s="226">
        <f t="shared" si="7"/>
        <v>84.509679729022665</v>
      </c>
      <c r="G86" s="227">
        <v>0</v>
      </c>
      <c r="H86" s="227">
        <v>0</v>
      </c>
      <c r="I86" s="227">
        <v>0</v>
      </c>
      <c r="J86" s="227">
        <v>0</v>
      </c>
      <c r="K86" s="227" t="s">
        <v>51</v>
      </c>
      <c r="L86" s="227" t="s">
        <v>51</v>
      </c>
      <c r="M86" s="168">
        <f t="shared" si="8"/>
        <v>0</v>
      </c>
      <c r="N86" s="228">
        <f t="shared" si="10"/>
        <v>1.64</v>
      </c>
      <c r="O86" s="46"/>
      <c r="P86" s="46"/>
    </row>
    <row r="87" spans="1:16" ht="17.5">
      <c r="A87" s="225">
        <f t="shared" si="9"/>
        <v>42963</v>
      </c>
      <c r="B87" s="127">
        <v>636.1</v>
      </c>
      <c r="C87" s="127">
        <v>319.94</v>
      </c>
      <c r="D87" s="168">
        <f t="shared" si="6"/>
        <v>307.70999999999998</v>
      </c>
      <c r="E87" s="168">
        <v>1</v>
      </c>
      <c r="F87" s="226">
        <f t="shared" si="7"/>
        <v>84.738248010354411</v>
      </c>
      <c r="G87" s="227">
        <v>0</v>
      </c>
      <c r="H87" s="227">
        <v>0</v>
      </c>
      <c r="I87" s="227">
        <v>0</v>
      </c>
      <c r="J87" s="227">
        <v>0</v>
      </c>
      <c r="K87" s="227" t="s">
        <v>51</v>
      </c>
      <c r="L87" s="227" t="s">
        <v>51</v>
      </c>
      <c r="M87" s="168">
        <f t="shared" si="8"/>
        <v>0</v>
      </c>
      <c r="N87" s="228">
        <f t="shared" si="10"/>
        <v>0.83</v>
      </c>
      <c r="O87" s="46"/>
      <c r="P87" s="46"/>
    </row>
    <row r="88" spans="1:16" ht="17.5">
      <c r="A88" s="225">
        <f t="shared" si="9"/>
        <v>42964</v>
      </c>
      <c r="B88" s="127">
        <v>636.20000000000005</v>
      </c>
      <c r="C88" s="127">
        <v>321.57</v>
      </c>
      <c r="D88" s="168">
        <f t="shared" si="6"/>
        <v>309.33999999999997</v>
      </c>
      <c r="E88" s="168">
        <v>5</v>
      </c>
      <c r="F88" s="226">
        <f t="shared" si="7"/>
        <v>85.187123068873404</v>
      </c>
      <c r="G88" s="227">
        <v>0</v>
      </c>
      <c r="H88" s="227">
        <v>0</v>
      </c>
      <c r="I88" s="227">
        <v>0</v>
      </c>
      <c r="J88" s="227">
        <v>0</v>
      </c>
      <c r="K88" s="227" t="s">
        <v>51</v>
      </c>
      <c r="L88" s="227" t="s">
        <v>51</v>
      </c>
      <c r="M88" s="168">
        <f t="shared" si="8"/>
        <v>0</v>
      </c>
      <c r="N88" s="228">
        <f t="shared" si="10"/>
        <v>1.63</v>
      </c>
      <c r="O88" s="46"/>
      <c r="P88" s="46"/>
    </row>
    <row r="89" spans="1:16" ht="17.5">
      <c r="A89" s="225">
        <f t="shared" si="9"/>
        <v>42965</v>
      </c>
      <c r="B89" s="127">
        <v>636.29999999999995</v>
      </c>
      <c r="C89" s="127">
        <v>323.2</v>
      </c>
      <c r="D89" s="168">
        <f t="shared" si="6"/>
        <v>310.96999999999997</v>
      </c>
      <c r="E89" s="168">
        <v>0</v>
      </c>
      <c r="F89" s="226">
        <f t="shared" si="7"/>
        <v>85.635998127392384</v>
      </c>
      <c r="G89" s="227">
        <v>0</v>
      </c>
      <c r="H89" s="227">
        <v>0</v>
      </c>
      <c r="I89" s="227">
        <v>0</v>
      </c>
      <c r="J89" s="227">
        <v>0</v>
      </c>
      <c r="K89" s="227" t="s">
        <v>51</v>
      </c>
      <c r="L89" s="227" t="s">
        <v>51</v>
      </c>
      <c r="M89" s="168">
        <f t="shared" si="8"/>
        <v>0</v>
      </c>
      <c r="N89" s="228">
        <f t="shared" si="10"/>
        <v>1.63</v>
      </c>
      <c r="O89" s="46"/>
      <c r="P89" s="46"/>
    </row>
    <row r="90" spans="1:16" ht="17.5">
      <c r="A90" s="225">
        <f t="shared" si="9"/>
        <v>42966</v>
      </c>
      <c r="B90" s="127">
        <v>636.35</v>
      </c>
      <c r="C90" s="127">
        <v>324.02</v>
      </c>
      <c r="D90" s="168">
        <f t="shared" si="6"/>
        <v>311.78999999999996</v>
      </c>
      <c r="E90" s="168">
        <v>13</v>
      </c>
      <c r="F90" s="226">
        <f t="shared" si="7"/>
        <v>85.861812574009306</v>
      </c>
      <c r="G90" s="227">
        <v>0</v>
      </c>
      <c r="H90" s="227">
        <v>0</v>
      </c>
      <c r="I90" s="227">
        <v>0</v>
      </c>
      <c r="J90" s="227">
        <v>0</v>
      </c>
      <c r="K90" s="227" t="s">
        <v>51</v>
      </c>
      <c r="L90" s="227" t="s">
        <v>51</v>
      </c>
      <c r="M90" s="168">
        <f t="shared" si="8"/>
        <v>0</v>
      </c>
      <c r="N90" s="228">
        <f t="shared" si="10"/>
        <v>0.82</v>
      </c>
      <c r="O90" s="46"/>
      <c r="P90" s="46"/>
    </row>
    <row r="91" spans="1:16" ht="17.5">
      <c r="A91" s="225">
        <f t="shared" si="9"/>
        <v>42967</v>
      </c>
      <c r="B91" s="127">
        <v>636.45000000000005</v>
      </c>
      <c r="C91" s="127">
        <v>325.64</v>
      </c>
      <c r="D91" s="168">
        <f t="shared" si="6"/>
        <v>313.40999999999997</v>
      </c>
      <c r="E91" s="168">
        <v>16</v>
      </c>
      <c r="F91" s="226">
        <f t="shared" si="7"/>
        <v>86.307933797813448</v>
      </c>
      <c r="G91" s="227">
        <v>0</v>
      </c>
      <c r="H91" s="227">
        <v>0</v>
      </c>
      <c r="I91" s="227">
        <v>0</v>
      </c>
      <c r="J91" s="227">
        <v>0</v>
      </c>
      <c r="K91" s="227" t="s">
        <v>51</v>
      </c>
      <c r="L91" s="227" t="s">
        <v>51</v>
      </c>
      <c r="M91" s="168">
        <f t="shared" si="8"/>
        <v>0</v>
      </c>
      <c r="N91" s="228">
        <f t="shared" si="10"/>
        <v>1.62</v>
      </c>
      <c r="O91" s="46"/>
      <c r="P91" s="46"/>
    </row>
    <row r="92" spans="1:16" ht="17.5">
      <c r="A92" s="225">
        <f t="shared" si="9"/>
        <v>42968</v>
      </c>
      <c r="B92" s="127">
        <v>636.70100000000002</v>
      </c>
      <c r="C92" s="127">
        <v>329.73</v>
      </c>
      <c r="D92" s="168">
        <f t="shared" si="6"/>
        <v>317.5</v>
      </c>
      <c r="E92" s="168">
        <v>51</v>
      </c>
      <c r="F92" s="226">
        <f t="shared" si="7"/>
        <v>87.434252196183181</v>
      </c>
      <c r="G92" s="227">
        <v>0</v>
      </c>
      <c r="H92" s="227">
        <v>0</v>
      </c>
      <c r="I92" s="227">
        <v>0</v>
      </c>
      <c r="J92" s="227">
        <v>0</v>
      </c>
      <c r="K92" s="227" t="s">
        <v>51</v>
      </c>
      <c r="L92" s="227" t="s">
        <v>51</v>
      </c>
      <c r="M92" s="168">
        <f t="shared" si="8"/>
        <v>0</v>
      </c>
      <c r="N92" s="228">
        <f t="shared" si="10"/>
        <v>4.09</v>
      </c>
      <c r="O92" s="46"/>
      <c r="P92" s="46"/>
    </row>
    <row r="93" spans="1:16" ht="17.5">
      <c r="A93" s="225">
        <f t="shared" si="9"/>
        <v>42969</v>
      </c>
      <c r="B93" s="127">
        <v>636.85</v>
      </c>
      <c r="C93" s="127">
        <v>332.17</v>
      </c>
      <c r="D93" s="168">
        <f t="shared" si="6"/>
        <v>319.94</v>
      </c>
      <c r="E93" s="168">
        <v>2</v>
      </c>
      <c r="F93" s="226">
        <f t="shared" si="7"/>
        <v>88.106187866604245</v>
      </c>
      <c r="G93" s="227">
        <v>0</v>
      </c>
      <c r="H93" s="227">
        <v>0</v>
      </c>
      <c r="I93" s="227">
        <v>0</v>
      </c>
      <c r="J93" s="227">
        <v>0</v>
      </c>
      <c r="K93" s="227" t="s">
        <v>51</v>
      </c>
      <c r="L93" s="227" t="s">
        <v>51</v>
      </c>
      <c r="M93" s="168">
        <f t="shared" si="8"/>
        <v>0</v>
      </c>
      <c r="N93" s="228">
        <f t="shared" si="10"/>
        <v>2.44</v>
      </c>
      <c r="O93" s="46"/>
      <c r="P93" s="46"/>
    </row>
    <row r="94" spans="1:16" ht="17.5">
      <c r="A94" s="225">
        <f t="shared" si="9"/>
        <v>42970</v>
      </c>
      <c r="B94" s="127">
        <v>636.95000000000005</v>
      </c>
      <c r="C94" s="127">
        <v>333.8</v>
      </c>
      <c r="D94" s="168">
        <f t="shared" si="6"/>
        <v>321.57</v>
      </c>
      <c r="E94" s="168">
        <v>0</v>
      </c>
      <c r="F94" s="226">
        <f t="shared" si="7"/>
        <v>88.555062925123224</v>
      </c>
      <c r="G94" s="227">
        <v>0</v>
      </c>
      <c r="H94" s="227">
        <v>0</v>
      </c>
      <c r="I94" s="227">
        <v>0</v>
      </c>
      <c r="J94" s="227">
        <v>0</v>
      </c>
      <c r="K94" s="227" t="s">
        <v>51</v>
      </c>
      <c r="L94" s="227" t="s">
        <v>51</v>
      </c>
      <c r="M94" s="168">
        <f t="shared" si="8"/>
        <v>0</v>
      </c>
      <c r="N94" s="228">
        <f t="shared" si="10"/>
        <v>1.63</v>
      </c>
      <c r="O94" s="46"/>
      <c r="P94" s="46"/>
    </row>
    <row r="95" spans="1:16" ht="17.5">
      <c r="A95" s="225">
        <f t="shared" si="9"/>
        <v>42971</v>
      </c>
      <c r="B95" s="127">
        <v>637.04999999999995</v>
      </c>
      <c r="C95" s="127">
        <v>335.42</v>
      </c>
      <c r="D95" s="168">
        <f t="shared" si="6"/>
        <v>323.19</v>
      </c>
      <c r="E95" s="168">
        <v>5</v>
      </c>
      <c r="F95" s="226">
        <f t="shared" si="7"/>
        <v>89.001184148927379</v>
      </c>
      <c r="G95" s="227">
        <v>0</v>
      </c>
      <c r="H95" s="227">
        <v>0</v>
      </c>
      <c r="I95" s="227">
        <v>0</v>
      </c>
      <c r="J95" s="227">
        <v>0</v>
      </c>
      <c r="K95" s="227" t="s">
        <v>51</v>
      </c>
      <c r="L95" s="227" t="s">
        <v>51</v>
      </c>
      <c r="M95" s="168">
        <f t="shared" si="8"/>
        <v>0</v>
      </c>
      <c r="N95" s="228">
        <f t="shared" si="10"/>
        <v>1.62</v>
      </c>
      <c r="O95" s="46"/>
      <c r="P95" s="46"/>
    </row>
    <row r="96" spans="1:16" ht="17.5">
      <c r="A96" s="225">
        <f t="shared" si="9"/>
        <v>42972</v>
      </c>
      <c r="B96" s="127">
        <v>637.15</v>
      </c>
      <c r="C96" s="127">
        <v>337.05</v>
      </c>
      <c r="D96" s="168">
        <f t="shared" si="6"/>
        <v>324.82</v>
      </c>
      <c r="E96" s="168">
        <v>1</v>
      </c>
      <c r="F96" s="226">
        <f t="shared" si="7"/>
        <v>89.450059207446358</v>
      </c>
      <c r="G96" s="227">
        <v>0</v>
      </c>
      <c r="H96" s="227">
        <v>0</v>
      </c>
      <c r="I96" s="227">
        <v>0</v>
      </c>
      <c r="J96" s="227">
        <v>0</v>
      </c>
      <c r="K96" s="227" t="s">
        <v>51</v>
      </c>
      <c r="L96" s="227" t="s">
        <v>51</v>
      </c>
      <c r="M96" s="168">
        <f t="shared" si="8"/>
        <v>0</v>
      </c>
      <c r="N96" s="228">
        <f t="shared" si="10"/>
        <v>1.63</v>
      </c>
      <c r="O96" s="46"/>
      <c r="P96" s="46"/>
    </row>
    <row r="97" spans="1:16" ht="17.5">
      <c r="A97" s="225">
        <f t="shared" si="9"/>
        <v>42973</v>
      </c>
      <c r="B97" s="127">
        <v>637.6</v>
      </c>
      <c r="C97" s="127">
        <v>344.39</v>
      </c>
      <c r="D97" s="168">
        <f t="shared" si="6"/>
        <v>332.15999999999997</v>
      </c>
      <c r="E97" s="168">
        <v>72</v>
      </c>
      <c r="F97" s="226">
        <f t="shared" si="7"/>
        <v>91.471373888139226</v>
      </c>
      <c r="G97" s="227">
        <v>0</v>
      </c>
      <c r="H97" s="227">
        <v>0</v>
      </c>
      <c r="I97" s="227">
        <v>0</v>
      </c>
      <c r="J97" s="227">
        <v>0</v>
      </c>
      <c r="K97" s="227" t="s">
        <v>51</v>
      </c>
      <c r="L97" s="227" t="s">
        <v>51</v>
      </c>
      <c r="M97" s="168">
        <f t="shared" si="8"/>
        <v>0</v>
      </c>
      <c r="N97" s="228">
        <f t="shared" si="10"/>
        <v>7.34</v>
      </c>
      <c r="O97" s="46"/>
      <c r="P97" s="46"/>
    </row>
    <row r="98" spans="1:16" ht="17.5">
      <c r="A98" s="225">
        <f t="shared" si="9"/>
        <v>42974</v>
      </c>
      <c r="B98" s="127">
        <v>637.95000000000005</v>
      </c>
      <c r="C98" s="127">
        <v>350.1</v>
      </c>
      <c r="D98" s="168">
        <f t="shared" si="6"/>
        <v>337.87</v>
      </c>
      <c r="E98" s="229">
        <v>17</v>
      </c>
      <c r="F98" s="226">
        <f t="shared" si="7"/>
        <v>93.043813510313115</v>
      </c>
      <c r="G98" s="227">
        <v>0</v>
      </c>
      <c r="H98" s="227">
        <v>0</v>
      </c>
      <c r="I98" s="227">
        <v>0</v>
      </c>
      <c r="J98" s="227">
        <v>0</v>
      </c>
      <c r="K98" s="227" t="s">
        <v>51</v>
      </c>
      <c r="L98" s="227" t="s">
        <v>51</v>
      </c>
      <c r="M98" s="168">
        <f t="shared" si="8"/>
        <v>0</v>
      </c>
      <c r="N98" s="228">
        <f t="shared" si="10"/>
        <v>5.71</v>
      </c>
      <c r="O98" s="46"/>
      <c r="P98" s="46"/>
    </row>
    <row r="99" spans="1:16" ht="17.5">
      <c r="A99" s="225">
        <f t="shared" si="9"/>
        <v>42975</v>
      </c>
      <c r="B99" s="127">
        <v>638.20000000000005</v>
      </c>
      <c r="C99" s="127">
        <v>354.15</v>
      </c>
      <c r="D99" s="168">
        <f t="shared" si="6"/>
        <v>341.91999999999996</v>
      </c>
      <c r="E99" s="168">
        <v>13</v>
      </c>
      <c r="F99" s="226">
        <f t="shared" si="7"/>
        <v>94.159116569823468</v>
      </c>
      <c r="G99" s="227">
        <v>0</v>
      </c>
      <c r="H99" s="227">
        <v>0</v>
      </c>
      <c r="I99" s="227">
        <v>0</v>
      </c>
      <c r="J99" s="227">
        <v>0</v>
      </c>
      <c r="K99" s="227" t="s">
        <v>51</v>
      </c>
      <c r="L99" s="227" t="s">
        <v>51</v>
      </c>
      <c r="M99" s="168">
        <f t="shared" si="8"/>
        <v>0</v>
      </c>
      <c r="N99" s="228">
        <f t="shared" si="10"/>
        <v>4.05</v>
      </c>
      <c r="O99" s="46"/>
      <c r="P99" s="46"/>
    </row>
    <row r="100" spans="1:16" ht="17.5">
      <c r="A100" s="225">
        <f t="shared" si="9"/>
        <v>42976</v>
      </c>
      <c r="B100" s="127">
        <v>638.6</v>
      </c>
      <c r="C100" s="127">
        <v>360.69</v>
      </c>
      <c r="D100" s="168">
        <f t="shared" si="6"/>
        <v>348.46</v>
      </c>
      <c r="E100" s="168">
        <v>70</v>
      </c>
      <c r="F100" s="226">
        <f t="shared" si="7"/>
        <v>95.960124473329117</v>
      </c>
      <c r="G100" s="227">
        <v>0</v>
      </c>
      <c r="H100" s="227">
        <v>0</v>
      </c>
      <c r="I100" s="227">
        <v>0</v>
      </c>
      <c r="J100" s="227">
        <v>0</v>
      </c>
      <c r="K100" s="227" t="s">
        <v>51</v>
      </c>
      <c r="L100" s="227" t="s">
        <v>51</v>
      </c>
      <c r="M100" s="168">
        <f t="shared" si="8"/>
        <v>0</v>
      </c>
      <c r="N100" s="228">
        <f t="shared" si="10"/>
        <v>6.54</v>
      </c>
      <c r="O100" s="46"/>
      <c r="P100" s="46"/>
    </row>
    <row r="101" spans="1:16" ht="17.5">
      <c r="A101" s="225">
        <f t="shared" si="9"/>
        <v>42977</v>
      </c>
      <c r="B101" s="127">
        <v>639.20000000000005</v>
      </c>
      <c r="C101" s="127">
        <v>370.46</v>
      </c>
      <c r="D101" s="168">
        <f t="shared" si="6"/>
        <v>358.22999999999996</v>
      </c>
      <c r="E101" s="168">
        <v>24</v>
      </c>
      <c r="F101" s="226">
        <f t="shared" si="7"/>
        <v>98.650620989728182</v>
      </c>
      <c r="G101" s="227">
        <v>0</v>
      </c>
      <c r="H101" s="227">
        <v>0</v>
      </c>
      <c r="I101" s="227">
        <v>0</v>
      </c>
      <c r="J101" s="227">
        <v>0</v>
      </c>
      <c r="K101" s="227" t="s">
        <v>51</v>
      </c>
      <c r="L101" s="227" t="s">
        <v>51</v>
      </c>
      <c r="M101" s="168">
        <f t="shared" si="8"/>
        <v>0</v>
      </c>
      <c r="N101" s="228">
        <f t="shared" si="10"/>
        <v>9.77</v>
      </c>
      <c r="O101" s="46"/>
      <c r="P101" s="46"/>
    </row>
    <row r="102" spans="1:16" ht="17.5">
      <c r="A102" s="225">
        <f t="shared" si="9"/>
        <v>42978</v>
      </c>
      <c r="B102" s="127">
        <v>639.45000000000005</v>
      </c>
      <c r="C102" s="127">
        <v>374.54</v>
      </c>
      <c r="D102" s="168">
        <f t="shared" si="6"/>
        <v>362.31</v>
      </c>
      <c r="E102" s="168">
        <v>15</v>
      </c>
      <c r="F102" s="226">
        <f t="shared" si="7"/>
        <v>99.774185553383091</v>
      </c>
      <c r="G102" s="227">
        <v>0</v>
      </c>
      <c r="H102" s="227">
        <v>0</v>
      </c>
      <c r="I102" s="227">
        <v>0</v>
      </c>
      <c r="J102" s="227">
        <v>0</v>
      </c>
      <c r="K102" s="227" t="s">
        <v>51</v>
      </c>
      <c r="L102" s="227" t="s">
        <v>51</v>
      </c>
      <c r="M102" s="168">
        <f t="shared" si="8"/>
        <v>0</v>
      </c>
      <c r="N102" s="228">
        <f t="shared" si="10"/>
        <v>4.08</v>
      </c>
      <c r="O102" s="46"/>
      <c r="P102" s="46"/>
    </row>
    <row r="103" spans="1:16" ht="19.5" customHeight="1">
      <c r="A103" s="225">
        <f t="shared" si="9"/>
        <v>42979</v>
      </c>
      <c r="B103" s="127">
        <v>639.5</v>
      </c>
      <c r="C103" s="127">
        <v>375.36</v>
      </c>
      <c r="D103" s="168">
        <f t="shared" si="6"/>
        <v>363.13</v>
      </c>
      <c r="E103" s="168">
        <v>0</v>
      </c>
      <c r="F103" s="226">
        <f t="shared" si="7"/>
        <v>100</v>
      </c>
      <c r="G103" s="227">
        <v>0</v>
      </c>
      <c r="H103" s="227">
        <v>620</v>
      </c>
      <c r="I103" s="227">
        <v>0</v>
      </c>
      <c r="J103" s="227">
        <v>0</v>
      </c>
      <c r="K103" s="227" t="s">
        <v>51</v>
      </c>
      <c r="L103" s="227" t="s">
        <v>51</v>
      </c>
      <c r="M103" s="168">
        <f t="shared" si="8"/>
        <v>620</v>
      </c>
      <c r="N103" s="228">
        <f t="shared" si="10"/>
        <v>2.34</v>
      </c>
      <c r="O103" s="46"/>
      <c r="P103" s="46"/>
    </row>
    <row r="104" spans="1:16" ht="17.5">
      <c r="A104" s="225">
        <f t="shared" si="9"/>
        <v>42980</v>
      </c>
      <c r="B104" s="127">
        <v>639.5</v>
      </c>
      <c r="C104" s="127">
        <v>375.36</v>
      </c>
      <c r="D104" s="168">
        <f t="shared" si="6"/>
        <v>363.13</v>
      </c>
      <c r="E104" s="168">
        <v>0</v>
      </c>
      <c r="F104" s="226">
        <f t="shared" si="7"/>
        <v>100</v>
      </c>
      <c r="G104" s="227">
        <v>0</v>
      </c>
      <c r="H104" s="227">
        <v>580</v>
      </c>
      <c r="I104" s="227">
        <v>0</v>
      </c>
      <c r="J104" s="227">
        <v>0</v>
      </c>
      <c r="K104" s="227" t="s">
        <v>51</v>
      </c>
      <c r="L104" s="227" t="s">
        <v>51</v>
      </c>
      <c r="M104" s="168">
        <f t="shared" si="8"/>
        <v>580</v>
      </c>
      <c r="N104" s="228">
        <f t="shared" si="10"/>
        <v>1.42</v>
      </c>
      <c r="O104" s="46"/>
      <c r="P104" s="46"/>
    </row>
    <row r="105" spans="1:16" ht="17.5">
      <c r="A105" s="225">
        <f t="shared" si="9"/>
        <v>42981</v>
      </c>
      <c r="B105" s="127">
        <v>639.5</v>
      </c>
      <c r="C105" s="127">
        <v>375.36</v>
      </c>
      <c r="D105" s="168">
        <f t="shared" si="6"/>
        <v>363.13</v>
      </c>
      <c r="E105" s="168">
        <v>0</v>
      </c>
      <c r="F105" s="226">
        <f t="shared" si="7"/>
        <v>100</v>
      </c>
      <c r="G105" s="227">
        <v>0</v>
      </c>
      <c r="H105" s="227">
        <v>580</v>
      </c>
      <c r="I105" s="227">
        <v>0</v>
      </c>
      <c r="J105" s="227">
        <v>0</v>
      </c>
      <c r="K105" s="227" t="s">
        <v>51</v>
      </c>
      <c r="L105" s="227" t="s">
        <v>51</v>
      </c>
      <c r="M105" s="168">
        <f t="shared" si="8"/>
        <v>580</v>
      </c>
      <c r="N105" s="228">
        <f t="shared" si="10"/>
        <v>1.42</v>
      </c>
      <c r="O105" s="46"/>
      <c r="P105" s="46"/>
    </row>
    <row r="106" spans="1:16" ht="17.5">
      <c r="A106" s="225">
        <f t="shared" si="9"/>
        <v>42982</v>
      </c>
      <c r="B106" s="127">
        <v>639.5</v>
      </c>
      <c r="C106" s="127">
        <v>375.36</v>
      </c>
      <c r="D106" s="168">
        <f t="shared" si="6"/>
        <v>363.13</v>
      </c>
      <c r="E106" s="168">
        <v>0</v>
      </c>
      <c r="F106" s="226">
        <f t="shared" si="7"/>
        <v>100</v>
      </c>
      <c r="G106" s="227">
        <v>0</v>
      </c>
      <c r="H106" s="227">
        <v>580</v>
      </c>
      <c r="I106" s="227">
        <v>0</v>
      </c>
      <c r="J106" s="227">
        <v>0</v>
      </c>
      <c r="K106" s="227" t="s">
        <v>51</v>
      </c>
      <c r="L106" s="227" t="s">
        <v>51</v>
      </c>
      <c r="M106" s="168">
        <f t="shared" si="8"/>
        <v>580</v>
      </c>
      <c r="N106" s="228">
        <f t="shared" si="10"/>
        <v>1.42</v>
      </c>
      <c r="O106" s="46"/>
      <c r="P106" s="46"/>
    </row>
    <row r="107" spans="1:16" ht="17.5">
      <c r="A107" s="225">
        <f t="shared" si="9"/>
        <v>42983</v>
      </c>
      <c r="B107" s="127">
        <v>639.5</v>
      </c>
      <c r="C107" s="127">
        <v>375.36</v>
      </c>
      <c r="D107" s="168">
        <f t="shared" si="6"/>
        <v>363.13</v>
      </c>
      <c r="E107" s="168">
        <v>0</v>
      </c>
      <c r="F107" s="226">
        <f t="shared" si="7"/>
        <v>100</v>
      </c>
      <c r="G107" s="227">
        <v>0</v>
      </c>
      <c r="H107" s="227">
        <v>580</v>
      </c>
      <c r="I107" s="227">
        <v>0</v>
      </c>
      <c r="J107" s="227">
        <v>0</v>
      </c>
      <c r="K107" s="227" t="s">
        <v>51</v>
      </c>
      <c r="L107" s="227" t="s">
        <v>51</v>
      </c>
      <c r="M107" s="168">
        <f t="shared" si="8"/>
        <v>580</v>
      </c>
      <c r="N107" s="228">
        <f t="shared" si="10"/>
        <v>1.42</v>
      </c>
      <c r="O107" s="46"/>
      <c r="P107" s="46"/>
    </row>
    <row r="108" spans="1:16" ht="17.5">
      <c r="A108" s="225">
        <f t="shared" si="9"/>
        <v>42984</v>
      </c>
      <c r="B108" s="127">
        <v>639.5</v>
      </c>
      <c r="C108" s="127">
        <v>375.36</v>
      </c>
      <c r="D108" s="168">
        <f t="shared" si="6"/>
        <v>363.13</v>
      </c>
      <c r="E108" s="168">
        <v>0</v>
      </c>
      <c r="F108" s="226">
        <f t="shared" si="7"/>
        <v>100</v>
      </c>
      <c r="G108" s="227">
        <v>0</v>
      </c>
      <c r="H108" s="227">
        <v>0</v>
      </c>
      <c r="I108" s="227">
        <v>0</v>
      </c>
      <c r="J108" s="227">
        <v>0</v>
      </c>
      <c r="K108" s="227" t="s">
        <v>51</v>
      </c>
      <c r="L108" s="227" t="s">
        <v>51</v>
      </c>
      <c r="M108" s="168">
        <f t="shared" si="8"/>
        <v>0</v>
      </c>
      <c r="N108" s="228">
        <f t="shared" si="10"/>
        <v>0</v>
      </c>
      <c r="O108" s="46"/>
      <c r="P108" s="46"/>
    </row>
    <row r="109" spans="1:16" ht="17.5">
      <c r="A109" s="225">
        <f t="shared" si="9"/>
        <v>42985</v>
      </c>
      <c r="B109" s="127">
        <v>639.5</v>
      </c>
      <c r="C109" s="127">
        <v>375.36</v>
      </c>
      <c r="D109" s="168">
        <f t="shared" si="6"/>
        <v>363.13</v>
      </c>
      <c r="E109" s="168">
        <v>0</v>
      </c>
      <c r="F109" s="226">
        <f t="shared" si="7"/>
        <v>100</v>
      </c>
      <c r="G109" s="227">
        <v>0</v>
      </c>
      <c r="H109" s="227">
        <v>0</v>
      </c>
      <c r="I109" s="227">
        <v>0</v>
      </c>
      <c r="J109" s="227">
        <v>0</v>
      </c>
      <c r="K109" s="227" t="s">
        <v>51</v>
      </c>
      <c r="L109" s="227" t="s">
        <v>51</v>
      </c>
      <c r="M109" s="168">
        <f t="shared" si="8"/>
        <v>0</v>
      </c>
      <c r="N109" s="228">
        <f t="shared" si="10"/>
        <v>0</v>
      </c>
      <c r="O109" s="46"/>
      <c r="P109" s="46"/>
    </row>
    <row r="110" spans="1:16" ht="17.5">
      <c r="A110" s="225">
        <f t="shared" si="9"/>
        <v>42986</v>
      </c>
      <c r="B110" s="127">
        <v>639.5</v>
      </c>
      <c r="C110" s="127">
        <v>375.36</v>
      </c>
      <c r="D110" s="168">
        <f t="shared" si="6"/>
        <v>363.13</v>
      </c>
      <c r="E110" s="168">
        <v>21</v>
      </c>
      <c r="F110" s="226">
        <f t="shared" si="7"/>
        <v>100</v>
      </c>
      <c r="G110" s="227">
        <v>1142</v>
      </c>
      <c r="H110" s="227">
        <v>595</v>
      </c>
      <c r="I110" s="227">
        <v>0</v>
      </c>
      <c r="J110" s="227">
        <v>0</v>
      </c>
      <c r="K110" s="227" t="s">
        <v>51</v>
      </c>
      <c r="L110" s="227" t="s">
        <v>51</v>
      </c>
      <c r="M110" s="168">
        <f t="shared" si="8"/>
        <v>1737</v>
      </c>
      <c r="N110" s="228">
        <f t="shared" si="10"/>
        <v>4.25</v>
      </c>
      <c r="O110" s="46"/>
      <c r="P110" s="46"/>
    </row>
    <row r="111" spans="1:16" ht="17.5">
      <c r="A111" s="225">
        <f t="shared" si="9"/>
        <v>42987</v>
      </c>
      <c r="B111" s="127">
        <v>639.5</v>
      </c>
      <c r="C111" s="127">
        <v>375.36</v>
      </c>
      <c r="D111" s="168">
        <f t="shared" si="6"/>
        <v>363.13</v>
      </c>
      <c r="E111" s="168">
        <v>5</v>
      </c>
      <c r="F111" s="226">
        <f t="shared" si="7"/>
        <v>100</v>
      </c>
      <c r="G111" s="227">
        <v>0</v>
      </c>
      <c r="H111" s="227">
        <v>595</v>
      </c>
      <c r="I111" s="227">
        <v>0</v>
      </c>
      <c r="J111" s="227">
        <v>0</v>
      </c>
      <c r="K111" s="227" t="s">
        <v>51</v>
      </c>
      <c r="L111" s="227" t="s">
        <v>51</v>
      </c>
      <c r="M111" s="168">
        <f t="shared" si="8"/>
        <v>595</v>
      </c>
      <c r="N111" s="228">
        <f t="shared" si="10"/>
        <v>1.46</v>
      </c>
      <c r="O111" s="46"/>
      <c r="P111" s="46"/>
    </row>
    <row r="112" spans="1:16" ht="17.5">
      <c r="A112" s="225">
        <f t="shared" si="9"/>
        <v>42988</v>
      </c>
      <c r="B112" s="127">
        <v>639.5</v>
      </c>
      <c r="C112" s="127">
        <v>375.36</v>
      </c>
      <c r="D112" s="168">
        <f t="shared" si="6"/>
        <v>363.13</v>
      </c>
      <c r="E112" s="168">
        <v>0</v>
      </c>
      <c r="F112" s="226">
        <f t="shared" si="7"/>
        <v>100</v>
      </c>
      <c r="G112" s="227">
        <v>0</v>
      </c>
      <c r="H112" s="227">
        <v>595</v>
      </c>
      <c r="I112" s="227">
        <v>0</v>
      </c>
      <c r="J112" s="227">
        <v>0</v>
      </c>
      <c r="K112" s="227" t="s">
        <v>51</v>
      </c>
      <c r="L112" s="227" t="s">
        <v>51</v>
      </c>
      <c r="M112" s="168">
        <f t="shared" si="8"/>
        <v>595</v>
      </c>
      <c r="N112" s="228">
        <f t="shared" si="10"/>
        <v>1.46</v>
      </c>
      <c r="O112" s="46"/>
      <c r="P112" s="46"/>
    </row>
    <row r="113" spans="1:16" ht="17.5">
      <c r="A113" s="225">
        <f t="shared" si="9"/>
        <v>42989</v>
      </c>
      <c r="B113" s="127">
        <v>639.5</v>
      </c>
      <c r="C113" s="127">
        <v>375.36</v>
      </c>
      <c r="D113" s="168">
        <f t="shared" si="6"/>
        <v>363.13</v>
      </c>
      <c r="E113" s="168">
        <v>9</v>
      </c>
      <c r="F113" s="226">
        <f t="shared" si="7"/>
        <v>100</v>
      </c>
      <c r="G113" s="227">
        <v>0</v>
      </c>
      <c r="H113" s="227">
        <v>595</v>
      </c>
      <c r="I113" s="227">
        <v>0</v>
      </c>
      <c r="J113" s="227">
        <v>0</v>
      </c>
      <c r="K113" s="227" t="s">
        <v>51</v>
      </c>
      <c r="L113" s="227" t="s">
        <v>51</v>
      </c>
      <c r="M113" s="168">
        <f t="shared" si="8"/>
        <v>595</v>
      </c>
      <c r="N113" s="228">
        <f t="shared" si="10"/>
        <v>1.46</v>
      </c>
      <c r="O113" s="46"/>
      <c r="P113" s="46"/>
    </row>
    <row r="114" spans="1:16" ht="17.5">
      <c r="A114" s="225">
        <f t="shared" si="9"/>
        <v>42990</v>
      </c>
      <c r="B114" s="127">
        <v>639.5</v>
      </c>
      <c r="C114" s="127">
        <v>375.36</v>
      </c>
      <c r="D114" s="168">
        <f t="shared" si="6"/>
        <v>363.13</v>
      </c>
      <c r="E114" s="168">
        <v>11</v>
      </c>
      <c r="F114" s="226">
        <f t="shared" si="7"/>
        <v>100</v>
      </c>
      <c r="G114" s="227">
        <v>0</v>
      </c>
      <c r="H114" s="227">
        <v>595</v>
      </c>
      <c r="I114" s="227">
        <v>0</v>
      </c>
      <c r="J114" s="227">
        <v>0</v>
      </c>
      <c r="K114" s="227" t="s">
        <v>51</v>
      </c>
      <c r="L114" s="227" t="s">
        <v>51</v>
      </c>
      <c r="M114" s="168">
        <f t="shared" si="8"/>
        <v>595</v>
      </c>
      <c r="N114" s="228">
        <f t="shared" si="10"/>
        <v>1.46</v>
      </c>
      <c r="O114" s="46"/>
      <c r="P114" s="46"/>
    </row>
    <row r="115" spans="1:16" ht="17.5">
      <c r="A115" s="225">
        <f t="shared" si="9"/>
        <v>42991</v>
      </c>
      <c r="B115" s="127">
        <v>639.5</v>
      </c>
      <c r="C115" s="127">
        <v>375.36</v>
      </c>
      <c r="D115" s="168">
        <f t="shared" si="6"/>
        <v>363.13</v>
      </c>
      <c r="E115" s="168">
        <v>26</v>
      </c>
      <c r="F115" s="226">
        <f t="shared" si="7"/>
        <v>100</v>
      </c>
      <c r="G115" s="227">
        <v>0</v>
      </c>
      <c r="H115" s="227">
        <v>595</v>
      </c>
      <c r="I115" s="227">
        <v>0</v>
      </c>
      <c r="J115" s="227">
        <v>0</v>
      </c>
      <c r="K115" s="227" t="s">
        <v>51</v>
      </c>
      <c r="L115" s="227" t="s">
        <v>51</v>
      </c>
      <c r="M115" s="168">
        <f t="shared" si="8"/>
        <v>595</v>
      </c>
      <c r="N115" s="228">
        <f t="shared" si="10"/>
        <v>1.46</v>
      </c>
      <c r="O115" s="46"/>
      <c r="P115" s="46"/>
    </row>
    <row r="116" spans="1:16" ht="17.5">
      <c r="A116" s="225">
        <f t="shared" si="9"/>
        <v>42992</v>
      </c>
      <c r="B116" s="127">
        <v>639.5</v>
      </c>
      <c r="C116" s="127">
        <v>375.36</v>
      </c>
      <c r="D116" s="168">
        <f t="shared" si="6"/>
        <v>363.13</v>
      </c>
      <c r="E116" s="168">
        <v>0</v>
      </c>
      <c r="F116" s="226">
        <f t="shared" si="7"/>
        <v>100</v>
      </c>
      <c r="G116" s="227">
        <v>0</v>
      </c>
      <c r="H116" s="227">
        <v>595</v>
      </c>
      <c r="I116" s="227">
        <v>0</v>
      </c>
      <c r="J116" s="227">
        <v>0</v>
      </c>
      <c r="K116" s="227" t="s">
        <v>51</v>
      </c>
      <c r="L116" s="227" t="s">
        <v>51</v>
      </c>
      <c r="M116" s="168">
        <f t="shared" si="8"/>
        <v>595</v>
      </c>
      <c r="N116" s="228">
        <f t="shared" si="10"/>
        <v>1.46</v>
      </c>
      <c r="O116" s="46"/>
      <c r="P116" s="46"/>
    </row>
    <row r="117" spans="1:16" ht="17.5">
      <c r="A117" s="225">
        <f t="shared" si="9"/>
        <v>42993</v>
      </c>
      <c r="B117" s="127">
        <v>639.5</v>
      </c>
      <c r="C117" s="127">
        <v>375.36</v>
      </c>
      <c r="D117" s="168">
        <f t="shared" si="6"/>
        <v>363.13</v>
      </c>
      <c r="E117" s="168">
        <v>75</v>
      </c>
      <c r="F117" s="226">
        <f t="shared" si="7"/>
        <v>100</v>
      </c>
      <c r="G117" s="227">
        <v>0</v>
      </c>
      <c r="H117" s="227">
        <v>595</v>
      </c>
      <c r="I117" s="227">
        <v>0</v>
      </c>
      <c r="J117" s="227">
        <v>0</v>
      </c>
      <c r="K117" s="227" t="s">
        <v>51</v>
      </c>
      <c r="L117" s="227" t="s">
        <v>51</v>
      </c>
      <c r="M117" s="168">
        <f t="shared" si="8"/>
        <v>595</v>
      </c>
      <c r="N117" s="228">
        <f t="shared" si="10"/>
        <v>1.46</v>
      </c>
      <c r="O117" s="46"/>
      <c r="P117" s="46"/>
    </row>
    <row r="118" spans="1:16" ht="17.5">
      <c r="A118" s="225">
        <f t="shared" si="9"/>
        <v>42994</v>
      </c>
      <c r="B118" s="127">
        <v>639.5</v>
      </c>
      <c r="C118" s="127">
        <v>375.36</v>
      </c>
      <c r="D118" s="168">
        <f t="shared" si="6"/>
        <v>363.13</v>
      </c>
      <c r="E118" s="168">
        <v>13</v>
      </c>
      <c r="F118" s="226">
        <f t="shared" si="7"/>
        <v>100</v>
      </c>
      <c r="G118" s="227">
        <v>0</v>
      </c>
      <c r="H118" s="227">
        <v>595</v>
      </c>
      <c r="I118" s="227">
        <v>0</v>
      </c>
      <c r="J118" s="227">
        <v>0</v>
      </c>
      <c r="K118" s="227" t="s">
        <v>51</v>
      </c>
      <c r="L118" s="227" t="s">
        <v>51</v>
      </c>
      <c r="M118" s="168">
        <f t="shared" si="8"/>
        <v>595</v>
      </c>
      <c r="N118" s="228">
        <f t="shared" si="10"/>
        <v>1.46</v>
      </c>
      <c r="O118" s="46"/>
      <c r="P118" s="46"/>
    </row>
    <row r="119" spans="1:16" ht="17.5">
      <c r="A119" s="225">
        <f t="shared" si="9"/>
        <v>42995</v>
      </c>
      <c r="B119" s="127">
        <v>639.5</v>
      </c>
      <c r="C119" s="127">
        <v>375.36</v>
      </c>
      <c r="D119" s="168">
        <f t="shared" si="6"/>
        <v>363.13</v>
      </c>
      <c r="E119" s="168">
        <v>0</v>
      </c>
      <c r="F119" s="226">
        <f t="shared" si="7"/>
        <v>100</v>
      </c>
      <c r="G119" s="227">
        <v>0</v>
      </c>
      <c r="H119" s="227">
        <v>595</v>
      </c>
      <c r="I119" s="227">
        <v>0</v>
      </c>
      <c r="J119" s="227">
        <v>0</v>
      </c>
      <c r="K119" s="227" t="s">
        <v>51</v>
      </c>
      <c r="L119" s="227" t="s">
        <v>51</v>
      </c>
      <c r="M119" s="168">
        <f t="shared" si="8"/>
        <v>595</v>
      </c>
      <c r="N119" s="228">
        <f t="shared" si="10"/>
        <v>1.46</v>
      </c>
      <c r="O119" s="46"/>
      <c r="P119" s="46"/>
    </row>
    <row r="120" spans="1:16" ht="17.5">
      <c r="A120" s="225">
        <f t="shared" si="9"/>
        <v>42996</v>
      </c>
      <c r="B120" s="127">
        <v>639.5</v>
      </c>
      <c r="C120" s="127">
        <v>375.36</v>
      </c>
      <c r="D120" s="168">
        <f t="shared" si="6"/>
        <v>363.13</v>
      </c>
      <c r="E120" s="168">
        <v>0</v>
      </c>
      <c r="F120" s="226">
        <f t="shared" si="7"/>
        <v>100</v>
      </c>
      <c r="G120" s="227">
        <v>0</v>
      </c>
      <c r="H120" s="227">
        <v>580</v>
      </c>
      <c r="I120" s="227">
        <v>0</v>
      </c>
      <c r="J120" s="227">
        <v>0</v>
      </c>
      <c r="K120" s="227" t="s">
        <v>51</v>
      </c>
      <c r="L120" s="227" t="s">
        <v>51</v>
      </c>
      <c r="M120" s="168">
        <f t="shared" si="8"/>
        <v>580</v>
      </c>
      <c r="N120" s="228">
        <f t="shared" si="10"/>
        <v>1.42</v>
      </c>
      <c r="O120" s="46"/>
      <c r="P120" s="46"/>
    </row>
    <row r="121" spans="1:16" ht="17.5">
      <c r="A121" s="225">
        <f t="shared" si="9"/>
        <v>42997</v>
      </c>
      <c r="B121" s="127">
        <v>639.5</v>
      </c>
      <c r="C121" s="127">
        <v>375.36</v>
      </c>
      <c r="D121" s="168">
        <f t="shared" si="6"/>
        <v>363.13</v>
      </c>
      <c r="E121" s="168">
        <v>32</v>
      </c>
      <c r="F121" s="226">
        <f t="shared" si="7"/>
        <v>100</v>
      </c>
      <c r="G121" s="227">
        <v>0</v>
      </c>
      <c r="H121" s="227">
        <v>0</v>
      </c>
      <c r="I121" s="227">
        <v>0</v>
      </c>
      <c r="J121" s="227">
        <v>0</v>
      </c>
      <c r="K121" s="227" t="s">
        <v>51</v>
      </c>
      <c r="L121" s="227" t="s">
        <v>51</v>
      </c>
      <c r="M121" s="168">
        <f t="shared" si="8"/>
        <v>0</v>
      </c>
      <c r="N121" s="228">
        <f t="shared" si="10"/>
        <v>0</v>
      </c>
      <c r="O121" s="46"/>
      <c r="P121" s="46"/>
    </row>
    <row r="122" spans="1:16" ht="17.5">
      <c r="A122" s="225">
        <f t="shared" si="9"/>
        <v>42998</v>
      </c>
      <c r="B122" s="127">
        <v>639.5</v>
      </c>
      <c r="C122" s="127">
        <v>375.36</v>
      </c>
      <c r="D122" s="168">
        <f t="shared" si="6"/>
        <v>363.13</v>
      </c>
      <c r="E122" s="168">
        <v>56</v>
      </c>
      <c r="F122" s="226">
        <f t="shared" si="7"/>
        <v>100</v>
      </c>
      <c r="G122" s="227">
        <v>3552</v>
      </c>
      <c r="H122" s="227">
        <v>580</v>
      </c>
      <c r="I122" s="227">
        <v>0</v>
      </c>
      <c r="J122" s="227">
        <v>0</v>
      </c>
      <c r="K122" s="227" t="s">
        <v>51</v>
      </c>
      <c r="L122" s="227" t="s">
        <v>51</v>
      </c>
      <c r="M122" s="168">
        <f t="shared" si="8"/>
        <v>4132</v>
      </c>
      <c r="N122" s="228">
        <f t="shared" si="10"/>
        <v>10.11</v>
      </c>
      <c r="O122" s="46"/>
      <c r="P122" s="46"/>
    </row>
    <row r="123" spans="1:16" ht="17.5">
      <c r="A123" s="225">
        <f t="shared" si="9"/>
        <v>42999</v>
      </c>
      <c r="B123" s="127">
        <v>639.5</v>
      </c>
      <c r="C123" s="127">
        <v>375.36</v>
      </c>
      <c r="D123" s="168">
        <f t="shared" si="6"/>
        <v>363.13</v>
      </c>
      <c r="E123" s="168">
        <v>16</v>
      </c>
      <c r="F123" s="226">
        <f t="shared" si="7"/>
        <v>100</v>
      </c>
      <c r="G123" s="227">
        <v>2664</v>
      </c>
      <c r="H123" s="227">
        <v>580</v>
      </c>
      <c r="I123" s="227">
        <v>0</v>
      </c>
      <c r="J123" s="227">
        <v>0</v>
      </c>
      <c r="K123" s="227" t="s">
        <v>51</v>
      </c>
      <c r="L123" s="227" t="s">
        <v>51</v>
      </c>
      <c r="M123" s="168">
        <f t="shared" si="8"/>
        <v>3244</v>
      </c>
      <c r="N123" s="228">
        <f t="shared" si="10"/>
        <v>7.94</v>
      </c>
      <c r="O123" s="46"/>
      <c r="P123" s="46"/>
    </row>
    <row r="124" spans="1:16" ht="17.5">
      <c r="A124" s="225">
        <f t="shared" si="9"/>
        <v>43000</v>
      </c>
      <c r="B124" s="127">
        <v>639.5</v>
      </c>
      <c r="C124" s="127">
        <v>375.36</v>
      </c>
      <c r="D124" s="168">
        <f t="shared" si="6"/>
        <v>363.13</v>
      </c>
      <c r="E124" s="168">
        <v>17</v>
      </c>
      <c r="F124" s="226">
        <f t="shared" si="7"/>
        <v>100</v>
      </c>
      <c r="G124" s="227">
        <v>888</v>
      </c>
      <c r="H124" s="227">
        <v>580</v>
      </c>
      <c r="I124" s="227">
        <v>0</v>
      </c>
      <c r="J124" s="227">
        <v>0</v>
      </c>
      <c r="K124" s="227" t="s">
        <v>51</v>
      </c>
      <c r="L124" s="227" t="s">
        <v>51</v>
      </c>
      <c r="M124" s="168">
        <f t="shared" si="8"/>
        <v>1468</v>
      </c>
      <c r="N124" s="228">
        <f t="shared" si="10"/>
        <v>3.59</v>
      </c>
      <c r="O124" s="46"/>
      <c r="P124" s="46"/>
    </row>
    <row r="125" spans="1:16" ht="17.5">
      <c r="A125" s="225">
        <f t="shared" si="9"/>
        <v>43001</v>
      </c>
      <c r="B125" s="127">
        <v>639.5</v>
      </c>
      <c r="C125" s="127">
        <v>375.36</v>
      </c>
      <c r="D125" s="168">
        <f t="shared" si="6"/>
        <v>363.13</v>
      </c>
      <c r="E125" s="168">
        <v>0</v>
      </c>
      <c r="F125" s="226">
        <f t="shared" si="7"/>
        <v>100</v>
      </c>
      <c r="G125" s="227">
        <v>888</v>
      </c>
      <c r="H125" s="227">
        <v>580</v>
      </c>
      <c r="I125" s="227">
        <v>0</v>
      </c>
      <c r="J125" s="227">
        <v>0</v>
      </c>
      <c r="K125" s="227" t="s">
        <v>51</v>
      </c>
      <c r="L125" s="227" t="s">
        <v>51</v>
      </c>
      <c r="M125" s="168">
        <f t="shared" si="8"/>
        <v>1468</v>
      </c>
      <c r="N125" s="228">
        <f t="shared" si="10"/>
        <v>3.59</v>
      </c>
      <c r="O125" s="46"/>
      <c r="P125" s="46"/>
    </row>
    <row r="126" spans="1:16" ht="17.5">
      <c r="A126" s="225">
        <f t="shared" si="9"/>
        <v>43002</v>
      </c>
      <c r="B126" s="127">
        <v>639.5</v>
      </c>
      <c r="C126" s="127">
        <v>375.36</v>
      </c>
      <c r="D126" s="168">
        <f t="shared" si="6"/>
        <v>363.13</v>
      </c>
      <c r="E126" s="168">
        <v>0</v>
      </c>
      <c r="F126" s="226">
        <f t="shared" si="7"/>
        <v>100</v>
      </c>
      <c r="G126" s="227">
        <v>0</v>
      </c>
      <c r="H126" s="227">
        <v>580</v>
      </c>
      <c r="I126" s="227">
        <v>0</v>
      </c>
      <c r="J126" s="227">
        <v>0</v>
      </c>
      <c r="K126" s="227" t="s">
        <v>51</v>
      </c>
      <c r="L126" s="227" t="s">
        <v>51</v>
      </c>
      <c r="M126" s="168">
        <f t="shared" si="8"/>
        <v>580</v>
      </c>
      <c r="N126" s="228">
        <f t="shared" si="10"/>
        <v>1.42</v>
      </c>
      <c r="O126" s="46"/>
      <c r="P126" s="46"/>
    </row>
    <row r="127" spans="1:16" ht="17.5">
      <c r="A127" s="225">
        <f t="shared" si="9"/>
        <v>43003</v>
      </c>
      <c r="B127" s="127">
        <v>639.5</v>
      </c>
      <c r="C127" s="127">
        <v>375.36</v>
      </c>
      <c r="D127" s="168">
        <f t="shared" si="6"/>
        <v>363.13</v>
      </c>
      <c r="E127" s="168">
        <v>0</v>
      </c>
      <c r="F127" s="226">
        <f t="shared" si="7"/>
        <v>100</v>
      </c>
      <c r="G127" s="227">
        <v>0</v>
      </c>
      <c r="H127" s="227">
        <v>580</v>
      </c>
      <c r="I127" s="227">
        <v>0</v>
      </c>
      <c r="J127" s="227">
        <v>0</v>
      </c>
      <c r="K127" s="227" t="s">
        <v>51</v>
      </c>
      <c r="L127" s="227" t="s">
        <v>51</v>
      </c>
      <c r="M127" s="168">
        <f t="shared" si="8"/>
        <v>580</v>
      </c>
      <c r="N127" s="228">
        <f t="shared" si="10"/>
        <v>1.42</v>
      </c>
      <c r="O127" s="46"/>
      <c r="P127" s="46"/>
    </row>
    <row r="128" spans="1:16" ht="17.5">
      <c r="A128" s="225">
        <f t="shared" si="9"/>
        <v>43004</v>
      </c>
      <c r="B128" s="127">
        <v>639.5</v>
      </c>
      <c r="C128" s="127">
        <v>375.36</v>
      </c>
      <c r="D128" s="168">
        <f t="shared" si="6"/>
        <v>363.13</v>
      </c>
      <c r="E128" s="168">
        <v>0</v>
      </c>
      <c r="F128" s="226">
        <f t="shared" si="7"/>
        <v>100</v>
      </c>
      <c r="G128" s="227">
        <v>0</v>
      </c>
      <c r="H128" s="227">
        <v>580</v>
      </c>
      <c r="I128" s="227">
        <v>0</v>
      </c>
      <c r="J128" s="227">
        <v>0</v>
      </c>
      <c r="K128" s="227" t="s">
        <v>51</v>
      </c>
      <c r="L128" s="227" t="s">
        <v>51</v>
      </c>
      <c r="M128" s="168">
        <f t="shared" si="8"/>
        <v>580</v>
      </c>
      <c r="N128" s="228">
        <f t="shared" si="10"/>
        <v>1.42</v>
      </c>
      <c r="O128" s="46"/>
      <c r="P128" s="46"/>
    </row>
    <row r="129" spans="1:16" ht="17.5">
      <c r="A129" s="225">
        <f t="shared" si="9"/>
        <v>43005</v>
      </c>
      <c r="B129" s="127">
        <v>639.5</v>
      </c>
      <c r="C129" s="127">
        <v>375.36</v>
      </c>
      <c r="D129" s="168">
        <f t="shared" si="6"/>
        <v>363.13</v>
      </c>
      <c r="E129" s="168">
        <v>4</v>
      </c>
      <c r="F129" s="226">
        <f t="shared" si="7"/>
        <v>100</v>
      </c>
      <c r="G129" s="227">
        <v>0</v>
      </c>
      <c r="H129" s="227">
        <v>580</v>
      </c>
      <c r="I129" s="227">
        <v>0</v>
      </c>
      <c r="J129" s="227">
        <v>0</v>
      </c>
      <c r="K129" s="227" t="s">
        <v>51</v>
      </c>
      <c r="L129" s="227" t="s">
        <v>51</v>
      </c>
      <c r="M129" s="168">
        <f t="shared" si="8"/>
        <v>580</v>
      </c>
      <c r="N129" s="228">
        <f t="shared" si="10"/>
        <v>1.42</v>
      </c>
      <c r="O129" s="46"/>
      <c r="P129" s="46"/>
    </row>
    <row r="130" spans="1:16" ht="17.5">
      <c r="A130" s="225">
        <f t="shared" si="9"/>
        <v>43006</v>
      </c>
      <c r="B130" s="127">
        <v>639.5</v>
      </c>
      <c r="C130" s="127">
        <v>375.36</v>
      </c>
      <c r="D130" s="168">
        <f t="shared" si="6"/>
        <v>363.13</v>
      </c>
      <c r="E130" s="168">
        <v>7</v>
      </c>
      <c r="F130" s="226">
        <f t="shared" si="7"/>
        <v>100</v>
      </c>
      <c r="G130" s="227">
        <v>0</v>
      </c>
      <c r="H130" s="227">
        <v>580</v>
      </c>
      <c r="I130" s="227">
        <v>0</v>
      </c>
      <c r="J130" s="227">
        <v>0</v>
      </c>
      <c r="K130" s="227" t="s">
        <v>51</v>
      </c>
      <c r="L130" s="227" t="s">
        <v>51</v>
      </c>
      <c r="M130" s="168">
        <f t="shared" si="8"/>
        <v>580</v>
      </c>
      <c r="N130" s="228">
        <f t="shared" si="10"/>
        <v>1.42</v>
      </c>
      <c r="O130" s="46"/>
      <c r="P130" s="46"/>
    </row>
    <row r="131" spans="1:16" ht="17.5">
      <c r="A131" s="225">
        <f t="shared" si="9"/>
        <v>43007</v>
      </c>
      <c r="B131" s="127">
        <v>639.5</v>
      </c>
      <c r="C131" s="127">
        <v>375.36</v>
      </c>
      <c r="D131" s="168">
        <f t="shared" si="6"/>
        <v>363.13</v>
      </c>
      <c r="E131" s="168">
        <v>7</v>
      </c>
      <c r="F131" s="226">
        <f t="shared" si="7"/>
        <v>100</v>
      </c>
      <c r="G131" s="227">
        <v>0</v>
      </c>
      <c r="H131" s="227">
        <v>580</v>
      </c>
      <c r="I131" s="227">
        <v>0</v>
      </c>
      <c r="J131" s="227">
        <v>0</v>
      </c>
      <c r="K131" s="227" t="s">
        <v>51</v>
      </c>
      <c r="L131" s="227" t="s">
        <v>51</v>
      </c>
      <c r="M131" s="168">
        <f t="shared" si="8"/>
        <v>580</v>
      </c>
      <c r="N131" s="228">
        <f t="shared" si="10"/>
        <v>1.42</v>
      </c>
      <c r="O131" s="46"/>
      <c r="P131" s="46"/>
    </row>
    <row r="132" spans="1:16" ht="17.5">
      <c r="A132" s="225">
        <f t="shared" si="9"/>
        <v>43008</v>
      </c>
      <c r="B132" s="127">
        <v>639.5</v>
      </c>
      <c r="C132" s="127">
        <v>375.36</v>
      </c>
      <c r="D132" s="168">
        <f t="shared" si="6"/>
        <v>363.13</v>
      </c>
      <c r="E132" s="168">
        <v>78</v>
      </c>
      <c r="F132" s="226">
        <f t="shared" si="7"/>
        <v>100</v>
      </c>
      <c r="G132" s="227">
        <v>0</v>
      </c>
      <c r="H132" s="227">
        <v>580</v>
      </c>
      <c r="I132" s="227">
        <v>0</v>
      </c>
      <c r="J132" s="227">
        <v>0</v>
      </c>
      <c r="K132" s="227" t="s">
        <v>51</v>
      </c>
      <c r="L132" s="227" t="s">
        <v>51</v>
      </c>
      <c r="M132" s="168">
        <f t="shared" si="8"/>
        <v>580</v>
      </c>
      <c r="N132" s="228">
        <f t="shared" si="10"/>
        <v>1.42</v>
      </c>
      <c r="O132" s="46"/>
      <c r="P132" s="46"/>
    </row>
    <row r="133" spans="1:16" ht="17.5">
      <c r="A133" s="225">
        <f t="shared" si="9"/>
        <v>43009</v>
      </c>
      <c r="B133" s="127">
        <v>639.5</v>
      </c>
      <c r="C133" s="127">
        <v>375.36</v>
      </c>
      <c r="D133" s="168">
        <f t="shared" si="6"/>
        <v>363.13</v>
      </c>
      <c r="E133" s="168">
        <v>0</v>
      </c>
      <c r="F133" s="226">
        <f t="shared" si="7"/>
        <v>100</v>
      </c>
      <c r="G133" s="227">
        <v>0</v>
      </c>
      <c r="H133" s="227">
        <v>0</v>
      </c>
      <c r="I133" s="227">
        <v>0</v>
      </c>
      <c r="J133" s="227">
        <v>0</v>
      </c>
      <c r="K133" s="227" t="s">
        <v>51</v>
      </c>
      <c r="L133" s="227" t="s">
        <v>51</v>
      </c>
      <c r="M133" s="168">
        <f t="shared" si="8"/>
        <v>0</v>
      </c>
      <c r="N133" s="228">
        <f t="shared" si="10"/>
        <v>0</v>
      </c>
      <c r="O133" s="46"/>
      <c r="P133" s="46"/>
    </row>
    <row r="134" spans="1:16" ht="17.5">
      <c r="A134" s="225">
        <f t="shared" si="9"/>
        <v>43010</v>
      </c>
      <c r="B134" s="127">
        <v>639.5</v>
      </c>
      <c r="C134" s="127">
        <v>375.36</v>
      </c>
      <c r="D134" s="168">
        <f t="shared" si="6"/>
        <v>363.13</v>
      </c>
      <c r="E134" s="168">
        <v>1</v>
      </c>
      <c r="F134" s="226">
        <f t="shared" si="7"/>
        <v>100</v>
      </c>
      <c r="G134" s="227">
        <v>0</v>
      </c>
      <c r="H134" s="227">
        <v>0</v>
      </c>
      <c r="I134" s="227">
        <v>0</v>
      </c>
      <c r="J134" s="227">
        <v>0</v>
      </c>
      <c r="K134" s="227" t="s">
        <v>51</v>
      </c>
      <c r="L134" s="227" t="s">
        <v>51</v>
      </c>
      <c r="M134" s="168">
        <f t="shared" si="8"/>
        <v>0</v>
      </c>
      <c r="N134" s="228">
        <f t="shared" si="10"/>
        <v>0</v>
      </c>
      <c r="O134" s="46"/>
      <c r="P134" s="46"/>
    </row>
    <row r="135" spans="1:16" ht="17.5">
      <c r="A135" s="225">
        <f t="shared" si="9"/>
        <v>43011</v>
      </c>
      <c r="B135" s="127">
        <v>639.5</v>
      </c>
      <c r="C135" s="127">
        <v>375.36</v>
      </c>
      <c r="D135" s="168">
        <f t="shared" si="6"/>
        <v>363.13</v>
      </c>
      <c r="E135" s="168">
        <v>0</v>
      </c>
      <c r="F135" s="226">
        <f t="shared" si="7"/>
        <v>100</v>
      </c>
      <c r="G135" s="227">
        <v>0</v>
      </c>
      <c r="H135" s="227">
        <v>0</v>
      </c>
      <c r="I135" s="227">
        <v>0</v>
      </c>
      <c r="J135" s="227">
        <v>0</v>
      </c>
      <c r="K135" s="227" t="s">
        <v>51</v>
      </c>
      <c r="L135" s="227" t="s">
        <v>51</v>
      </c>
      <c r="M135" s="168">
        <f t="shared" si="8"/>
        <v>0</v>
      </c>
      <c r="N135" s="228">
        <f t="shared" si="10"/>
        <v>0</v>
      </c>
      <c r="O135" s="46"/>
      <c r="P135" s="46"/>
    </row>
    <row r="136" spans="1:16" ht="17.5">
      <c r="A136" s="225">
        <f t="shared" si="9"/>
        <v>43012</v>
      </c>
      <c r="B136" s="127">
        <v>639.5</v>
      </c>
      <c r="C136" s="127">
        <v>375.36</v>
      </c>
      <c r="D136" s="168">
        <f t="shared" si="6"/>
        <v>363.13</v>
      </c>
      <c r="E136" s="168">
        <v>0</v>
      </c>
      <c r="F136" s="226">
        <f t="shared" si="7"/>
        <v>100</v>
      </c>
      <c r="G136" s="227">
        <v>0</v>
      </c>
      <c r="H136" s="227">
        <v>0</v>
      </c>
      <c r="I136" s="227">
        <v>0</v>
      </c>
      <c r="J136" s="227">
        <v>0</v>
      </c>
      <c r="K136" s="227" t="s">
        <v>51</v>
      </c>
      <c r="L136" s="227" t="s">
        <v>51</v>
      </c>
      <c r="M136" s="168">
        <f t="shared" si="8"/>
        <v>0</v>
      </c>
      <c r="N136" s="228">
        <f t="shared" si="10"/>
        <v>0</v>
      </c>
      <c r="O136" s="46"/>
      <c r="P136" s="46"/>
    </row>
    <row r="137" spans="1:16" ht="17.5">
      <c r="A137" s="225">
        <f t="shared" si="9"/>
        <v>43013</v>
      </c>
      <c r="B137" s="127">
        <v>639.5</v>
      </c>
      <c r="C137" s="127">
        <v>375.36</v>
      </c>
      <c r="D137" s="168">
        <f t="shared" si="6"/>
        <v>363.13</v>
      </c>
      <c r="E137" s="168">
        <v>0</v>
      </c>
      <c r="F137" s="226">
        <f t="shared" si="7"/>
        <v>100</v>
      </c>
      <c r="G137" s="227">
        <v>0</v>
      </c>
      <c r="H137" s="227">
        <v>0</v>
      </c>
      <c r="I137" s="227">
        <v>0</v>
      </c>
      <c r="J137" s="227">
        <v>0</v>
      </c>
      <c r="K137" s="227" t="s">
        <v>51</v>
      </c>
      <c r="L137" s="227" t="s">
        <v>51</v>
      </c>
      <c r="M137" s="168">
        <f t="shared" si="8"/>
        <v>0</v>
      </c>
      <c r="N137" s="228">
        <f t="shared" si="10"/>
        <v>0</v>
      </c>
      <c r="O137" s="46"/>
      <c r="P137" s="46"/>
    </row>
    <row r="138" spans="1:16" ht="17.5">
      <c r="A138" s="225">
        <f t="shared" si="9"/>
        <v>43014</v>
      </c>
      <c r="B138" s="127">
        <v>639.5</v>
      </c>
      <c r="C138" s="127">
        <v>375.36</v>
      </c>
      <c r="D138" s="168">
        <f t="shared" si="6"/>
        <v>363.13</v>
      </c>
      <c r="E138" s="168">
        <v>0</v>
      </c>
      <c r="F138" s="226">
        <f t="shared" si="7"/>
        <v>100</v>
      </c>
      <c r="G138" s="227">
        <v>0</v>
      </c>
      <c r="H138" s="227">
        <v>0</v>
      </c>
      <c r="I138" s="227">
        <v>0</v>
      </c>
      <c r="J138" s="227">
        <v>0</v>
      </c>
      <c r="K138" s="227" t="s">
        <v>51</v>
      </c>
      <c r="L138" s="227" t="s">
        <v>51</v>
      </c>
      <c r="M138" s="168">
        <f t="shared" si="8"/>
        <v>0</v>
      </c>
      <c r="N138" s="228">
        <f t="shared" si="10"/>
        <v>0</v>
      </c>
      <c r="O138" s="46"/>
      <c r="P138" s="46"/>
    </row>
    <row r="139" spans="1:16" ht="17.5">
      <c r="A139" s="225">
        <f t="shared" si="9"/>
        <v>43015</v>
      </c>
      <c r="B139" s="127">
        <v>639.5</v>
      </c>
      <c r="C139" s="127">
        <v>375.36</v>
      </c>
      <c r="D139" s="168">
        <f t="shared" si="6"/>
        <v>363.13</v>
      </c>
      <c r="E139" s="168">
        <v>21</v>
      </c>
      <c r="F139" s="226">
        <f t="shared" si="7"/>
        <v>100</v>
      </c>
      <c r="G139" s="227">
        <v>0</v>
      </c>
      <c r="H139" s="227">
        <v>0</v>
      </c>
      <c r="I139" s="227">
        <v>0</v>
      </c>
      <c r="J139" s="227">
        <v>0</v>
      </c>
      <c r="K139" s="227" t="s">
        <v>51</v>
      </c>
      <c r="L139" s="227" t="s">
        <v>51</v>
      </c>
      <c r="M139" s="168">
        <f t="shared" si="8"/>
        <v>0</v>
      </c>
      <c r="N139" s="228">
        <f t="shared" si="10"/>
        <v>0</v>
      </c>
      <c r="O139" s="46"/>
      <c r="P139" s="46"/>
    </row>
    <row r="140" spans="1:16" ht="17.5">
      <c r="A140" s="225">
        <f t="shared" si="9"/>
        <v>43016</v>
      </c>
      <c r="B140" s="127">
        <v>639.5</v>
      </c>
      <c r="C140" s="127">
        <v>375.36</v>
      </c>
      <c r="D140" s="168">
        <f t="shared" ref="D140:D163" si="11">C140-12.23</f>
        <v>363.13</v>
      </c>
      <c r="E140" s="168">
        <v>3</v>
      </c>
      <c r="F140" s="226">
        <f t="shared" ref="F140:F163" si="12">D140/363.13*100</f>
        <v>100</v>
      </c>
      <c r="G140" s="227">
        <v>0</v>
      </c>
      <c r="H140" s="227">
        <v>0</v>
      </c>
      <c r="I140" s="227">
        <v>0</v>
      </c>
      <c r="J140" s="227">
        <v>0</v>
      </c>
      <c r="K140" s="227" t="s">
        <v>51</v>
      </c>
      <c r="L140" s="227" t="s">
        <v>51</v>
      </c>
      <c r="M140" s="168">
        <f t="shared" ref="M140:M163" si="13">G140+H140+I140+J140</f>
        <v>0</v>
      </c>
      <c r="N140" s="228">
        <f t="shared" si="10"/>
        <v>0</v>
      </c>
      <c r="O140" s="46"/>
      <c r="P140" s="46"/>
    </row>
    <row r="141" spans="1:16" ht="17.5">
      <c r="A141" s="225">
        <f t="shared" ref="A141:A163" si="14">+A140+1</f>
        <v>43017</v>
      </c>
      <c r="B141" s="127">
        <v>639.5</v>
      </c>
      <c r="C141" s="127">
        <v>375.36</v>
      </c>
      <c r="D141" s="168">
        <f t="shared" si="11"/>
        <v>363.13</v>
      </c>
      <c r="E141" s="168">
        <v>8</v>
      </c>
      <c r="F141" s="226">
        <f t="shared" si="12"/>
        <v>100</v>
      </c>
      <c r="G141" s="227">
        <v>0</v>
      </c>
      <c r="H141" s="227">
        <v>0</v>
      </c>
      <c r="I141" s="227">
        <v>0</v>
      </c>
      <c r="J141" s="227">
        <v>0</v>
      </c>
      <c r="K141" s="227" t="s">
        <v>51</v>
      </c>
      <c r="L141" s="227" t="s">
        <v>51</v>
      </c>
      <c r="M141" s="168">
        <f t="shared" si="13"/>
        <v>0</v>
      </c>
      <c r="N141" s="228">
        <f t="shared" ref="N141:N163" si="15">ROUND((C141-C140)+(M141*0.002447),2)</f>
        <v>0</v>
      </c>
      <c r="O141" s="46"/>
      <c r="P141" s="46"/>
    </row>
    <row r="142" spans="1:16" ht="17.5">
      <c r="A142" s="225">
        <f t="shared" si="14"/>
        <v>43018</v>
      </c>
      <c r="B142" s="127">
        <v>639.5</v>
      </c>
      <c r="C142" s="127">
        <v>375.36</v>
      </c>
      <c r="D142" s="168">
        <f t="shared" si="11"/>
        <v>363.13</v>
      </c>
      <c r="E142" s="168">
        <v>0</v>
      </c>
      <c r="F142" s="226">
        <f t="shared" si="12"/>
        <v>100</v>
      </c>
      <c r="G142" s="227">
        <v>0</v>
      </c>
      <c r="H142" s="227">
        <v>0</v>
      </c>
      <c r="I142" s="227">
        <v>0</v>
      </c>
      <c r="J142" s="227">
        <v>0</v>
      </c>
      <c r="K142" s="227" t="s">
        <v>51</v>
      </c>
      <c r="L142" s="227" t="s">
        <v>51</v>
      </c>
      <c r="M142" s="168">
        <f t="shared" si="13"/>
        <v>0</v>
      </c>
      <c r="N142" s="228">
        <f t="shared" si="15"/>
        <v>0</v>
      </c>
      <c r="O142" s="46"/>
      <c r="P142" s="46"/>
    </row>
    <row r="143" spans="1:16" ht="17.5">
      <c r="A143" s="225">
        <f t="shared" si="14"/>
        <v>43019</v>
      </c>
      <c r="B143" s="127">
        <v>639.5</v>
      </c>
      <c r="C143" s="127">
        <v>375.36</v>
      </c>
      <c r="D143" s="168">
        <f t="shared" si="11"/>
        <v>363.13</v>
      </c>
      <c r="E143" s="168">
        <v>1</v>
      </c>
      <c r="F143" s="226">
        <f t="shared" si="12"/>
        <v>100</v>
      </c>
      <c r="G143" s="227">
        <v>0</v>
      </c>
      <c r="H143" s="227">
        <v>0</v>
      </c>
      <c r="I143" s="227">
        <v>0</v>
      </c>
      <c r="J143" s="227">
        <v>0</v>
      </c>
      <c r="K143" s="227" t="s">
        <v>51</v>
      </c>
      <c r="L143" s="227" t="s">
        <v>51</v>
      </c>
      <c r="M143" s="168">
        <f t="shared" si="13"/>
        <v>0</v>
      </c>
      <c r="N143" s="228">
        <f t="shared" si="15"/>
        <v>0</v>
      </c>
      <c r="O143" s="46"/>
      <c r="P143" s="46"/>
    </row>
    <row r="144" spans="1:16" ht="17.5">
      <c r="A144" s="225">
        <f t="shared" si="14"/>
        <v>43020</v>
      </c>
      <c r="B144" s="127">
        <v>639.5</v>
      </c>
      <c r="C144" s="127">
        <v>375.36</v>
      </c>
      <c r="D144" s="168">
        <f t="shared" si="11"/>
        <v>363.13</v>
      </c>
      <c r="E144" s="168">
        <v>7</v>
      </c>
      <c r="F144" s="226">
        <f t="shared" si="12"/>
        <v>100</v>
      </c>
      <c r="G144" s="227">
        <v>0</v>
      </c>
      <c r="H144" s="227">
        <v>0</v>
      </c>
      <c r="I144" s="227">
        <v>0</v>
      </c>
      <c r="J144" s="227">
        <v>0</v>
      </c>
      <c r="K144" s="227" t="s">
        <v>51</v>
      </c>
      <c r="L144" s="227" t="s">
        <v>51</v>
      </c>
      <c r="M144" s="168">
        <f t="shared" si="13"/>
        <v>0</v>
      </c>
      <c r="N144" s="228">
        <f t="shared" si="15"/>
        <v>0</v>
      </c>
      <c r="O144" s="46"/>
      <c r="P144" s="46"/>
    </row>
    <row r="145" spans="1:16" ht="17.5">
      <c r="A145" s="225">
        <f t="shared" si="14"/>
        <v>43021</v>
      </c>
      <c r="B145" s="127">
        <v>639.5</v>
      </c>
      <c r="C145" s="127">
        <v>375.36</v>
      </c>
      <c r="D145" s="168">
        <f t="shared" si="11"/>
        <v>363.13</v>
      </c>
      <c r="E145" s="168">
        <v>0</v>
      </c>
      <c r="F145" s="226">
        <f t="shared" si="12"/>
        <v>100</v>
      </c>
      <c r="G145" s="227">
        <v>0</v>
      </c>
      <c r="H145" s="227">
        <v>0</v>
      </c>
      <c r="I145" s="227">
        <v>0</v>
      </c>
      <c r="J145" s="227">
        <v>0</v>
      </c>
      <c r="K145" s="227" t="s">
        <v>51</v>
      </c>
      <c r="L145" s="227" t="s">
        <v>51</v>
      </c>
      <c r="M145" s="168">
        <f t="shared" si="13"/>
        <v>0</v>
      </c>
      <c r="N145" s="228">
        <f t="shared" si="15"/>
        <v>0</v>
      </c>
      <c r="O145" s="46"/>
      <c r="P145" s="46"/>
    </row>
    <row r="146" spans="1:16" ht="17.5">
      <c r="A146" s="225">
        <f t="shared" si="14"/>
        <v>43022</v>
      </c>
      <c r="B146" s="127">
        <v>639.5</v>
      </c>
      <c r="C146" s="127">
        <v>375.36</v>
      </c>
      <c r="D146" s="168">
        <f t="shared" si="11"/>
        <v>363.13</v>
      </c>
      <c r="E146" s="168">
        <v>0</v>
      </c>
      <c r="F146" s="226">
        <f t="shared" si="12"/>
        <v>100</v>
      </c>
      <c r="G146" s="227">
        <v>0</v>
      </c>
      <c r="H146" s="227">
        <v>0</v>
      </c>
      <c r="I146" s="227">
        <v>0</v>
      </c>
      <c r="J146" s="227">
        <v>0</v>
      </c>
      <c r="K146" s="227" t="s">
        <v>51</v>
      </c>
      <c r="L146" s="227" t="s">
        <v>51</v>
      </c>
      <c r="M146" s="168">
        <f t="shared" si="13"/>
        <v>0</v>
      </c>
      <c r="N146" s="228">
        <f t="shared" si="15"/>
        <v>0</v>
      </c>
      <c r="O146" s="46"/>
      <c r="P146" s="46"/>
    </row>
    <row r="147" spans="1:16" ht="17.5">
      <c r="A147" s="225">
        <f t="shared" si="14"/>
        <v>43023</v>
      </c>
      <c r="B147" s="127">
        <v>639.5</v>
      </c>
      <c r="C147" s="127">
        <v>375.36</v>
      </c>
      <c r="D147" s="168">
        <f t="shared" si="11"/>
        <v>363.13</v>
      </c>
      <c r="E147" s="168">
        <v>17</v>
      </c>
      <c r="F147" s="226">
        <f t="shared" si="12"/>
        <v>100</v>
      </c>
      <c r="G147" s="227">
        <v>0</v>
      </c>
      <c r="H147" s="227">
        <v>0</v>
      </c>
      <c r="I147" s="227">
        <v>0</v>
      </c>
      <c r="J147" s="227">
        <v>0</v>
      </c>
      <c r="K147" s="227" t="s">
        <v>51</v>
      </c>
      <c r="L147" s="227" t="s">
        <v>51</v>
      </c>
      <c r="M147" s="168">
        <f t="shared" si="13"/>
        <v>0</v>
      </c>
      <c r="N147" s="228">
        <f t="shared" si="15"/>
        <v>0</v>
      </c>
      <c r="O147" s="46"/>
      <c r="P147" s="46"/>
    </row>
    <row r="148" spans="1:16" ht="17.5">
      <c r="A148" s="225">
        <f t="shared" si="14"/>
        <v>43024</v>
      </c>
      <c r="B148" s="127">
        <v>639.5</v>
      </c>
      <c r="C148" s="127">
        <v>375.36</v>
      </c>
      <c r="D148" s="168">
        <f t="shared" si="11"/>
        <v>363.13</v>
      </c>
      <c r="E148" s="168">
        <v>7</v>
      </c>
      <c r="F148" s="226">
        <f t="shared" si="12"/>
        <v>100</v>
      </c>
      <c r="G148" s="227">
        <v>0</v>
      </c>
      <c r="H148" s="227">
        <v>0</v>
      </c>
      <c r="I148" s="227">
        <v>0</v>
      </c>
      <c r="J148" s="227">
        <v>0</v>
      </c>
      <c r="K148" s="227" t="s">
        <v>51</v>
      </c>
      <c r="L148" s="227" t="s">
        <v>51</v>
      </c>
      <c r="M148" s="168">
        <f t="shared" si="13"/>
        <v>0</v>
      </c>
      <c r="N148" s="228">
        <f t="shared" si="15"/>
        <v>0</v>
      </c>
      <c r="O148" s="46"/>
      <c r="P148" s="46"/>
    </row>
    <row r="149" spans="1:16" ht="17.5">
      <c r="A149" s="225">
        <f t="shared" si="14"/>
        <v>43025</v>
      </c>
      <c r="B149" s="127">
        <v>639.5</v>
      </c>
      <c r="C149" s="127">
        <v>375.36</v>
      </c>
      <c r="D149" s="168">
        <f t="shared" si="11"/>
        <v>363.13</v>
      </c>
      <c r="E149" s="168">
        <v>0</v>
      </c>
      <c r="F149" s="226">
        <f t="shared" si="12"/>
        <v>100</v>
      </c>
      <c r="G149" s="227">
        <v>0</v>
      </c>
      <c r="H149" s="227">
        <v>0</v>
      </c>
      <c r="I149" s="227">
        <v>0</v>
      </c>
      <c r="J149" s="227">
        <v>0</v>
      </c>
      <c r="K149" s="227" t="s">
        <v>51</v>
      </c>
      <c r="L149" s="227" t="s">
        <v>51</v>
      </c>
      <c r="M149" s="168">
        <f t="shared" si="13"/>
        <v>0</v>
      </c>
      <c r="N149" s="228">
        <f t="shared" si="15"/>
        <v>0</v>
      </c>
      <c r="O149" s="46"/>
      <c r="P149" s="46"/>
    </row>
    <row r="150" spans="1:16" ht="17.5">
      <c r="A150" s="225">
        <f t="shared" si="14"/>
        <v>43026</v>
      </c>
      <c r="B150" s="127">
        <v>639.5</v>
      </c>
      <c r="C150" s="127">
        <v>375.36</v>
      </c>
      <c r="D150" s="168">
        <f t="shared" si="11"/>
        <v>363.13</v>
      </c>
      <c r="E150" s="168">
        <v>0</v>
      </c>
      <c r="F150" s="226">
        <f t="shared" si="12"/>
        <v>100</v>
      </c>
      <c r="G150" s="227">
        <v>0</v>
      </c>
      <c r="H150" s="227">
        <v>0</v>
      </c>
      <c r="I150" s="227">
        <v>0</v>
      </c>
      <c r="J150" s="227">
        <v>0</v>
      </c>
      <c r="K150" s="227" t="s">
        <v>51</v>
      </c>
      <c r="L150" s="227" t="s">
        <v>51</v>
      </c>
      <c r="M150" s="168">
        <f t="shared" si="13"/>
        <v>0</v>
      </c>
      <c r="N150" s="228">
        <f t="shared" si="15"/>
        <v>0</v>
      </c>
      <c r="O150" s="46"/>
      <c r="P150" s="46"/>
    </row>
    <row r="151" spans="1:16" ht="17.5">
      <c r="A151" s="225">
        <f t="shared" si="14"/>
        <v>43027</v>
      </c>
      <c r="B151" s="127">
        <v>639.5</v>
      </c>
      <c r="C151" s="127">
        <v>375.36</v>
      </c>
      <c r="D151" s="168">
        <f t="shared" si="11"/>
        <v>363.13</v>
      </c>
      <c r="E151" s="168">
        <v>0</v>
      </c>
      <c r="F151" s="226">
        <f t="shared" si="12"/>
        <v>100</v>
      </c>
      <c r="G151" s="227">
        <v>0</v>
      </c>
      <c r="H151" s="227">
        <v>0</v>
      </c>
      <c r="I151" s="227">
        <v>0</v>
      </c>
      <c r="J151" s="227">
        <v>0</v>
      </c>
      <c r="K151" s="227" t="s">
        <v>51</v>
      </c>
      <c r="L151" s="227" t="s">
        <v>51</v>
      </c>
      <c r="M151" s="168">
        <f t="shared" si="13"/>
        <v>0</v>
      </c>
      <c r="N151" s="228">
        <f t="shared" si="15"/>
        <v>0</v>
      </c>
      <c r="O151" s="46"/>
      <c r="P151" s="46"/>
    </row>
    <row r="152" spans="1:16" ht="17.5">
      <c r="A152" s="225">
        <f t="shared" si="14"/>
        <v>43028</v>
      </c>
      <c r="B152" s="127">
        <v>639.5</v>
      </c>
      <c r="C152" s="127">
        <v>375.36</v>
      </c>
      <c r="D152" s="168">
        <f t="shared" si="11"/>
        <v>363.13</v>
      </c>
      <c r="E152" s="168">
        <v>0</v>
      </c>
      <c r="F152" s="226">
        <f t="shared" si="12"/>
        <v>100</v>
      </c>
      <c r="G152" s="227">
        <v>0</v>
      </c>
      <c r="H152" s="227">
        <v>0</v>
      </c>
      <c r="I152" s="227">
        <v>0</v>
      </c>
      <c r="J152" s="227">
        <v>0</v>
      </c>
      <c r="K152" s="227" t="s">
        <v>51</v>
      </c>
      <c r="L152" s="227" t="s">
        <v>51</v>
      </c>
      <c r="M152" s="168">
        <f t="shared" si="13"/>
        <v>0</v>
      </c>
      <c r="N152" s="228">
        <f t="shared" si="15"/>
        <v>0</v>
      </c>
      <c r="O152" s="46"/>
      <c r="P152" s="46"/>
    </row>
    <row r="153" spans="1:16" ht="17.5">
      <c r="A153" s="225">
        <f t="shared" si="14"/>
        <v>43029</v>
      </c>
      <c r="B153" s="127">
        <v>639.5</v>
      </c>
      <c r="C153" s="127">
        <v>375.36</v>
      </c>
      <c r="D153" s="168">
        <f t="shared" si="11"/>
        <v>363.13</v>
      </c>
      <c r="E153" s="168">
        <v>0</v>
      </c>
      <c r="F153" s="226">
        <f t="shared" si="12"/>
        <v>100</v>
      </c>
      <c r="G153" s="227">
        <v>0</v>
      </c>
      <c r="H153" s="227">
        <v>0</v>
      </c>
      <c r="I153" s="227">
        <v>0</v>
      </c>
      <c r="J153" s="227">
        <v>0</v>
      </c>
      <c r="K153" s="227" t="s">
        <v>51</v>
      </c>
      <c r="L153" s="227" t="s">
        <v>51</v>
      </c>
      <c r="M153" s="168">
        <f t="shared" si="13"/>
        <v>0</v>
      </c>
      <c r="N153" s="228">
        <f t="shared" si="15"/>
        <v>0</v>
      </c>
      <c r="O153" s="46"/>
      <c r="P153" s="46"/>
    </row>
    <row r="154" spans="1:16" ht="17.5">
      <c r="A154" s="225">
        <f t="shared" si="14"/>
        <v>43030</v>
      </c>
      <c r="B154" s="127">
        <v>639.5</v>
      </c>
      <c r="C154" s="127">
        <v>375.36</v>
      </c>
      <c r="D154" s="168">
        <f t="shared" si="11"/>
        <v>363.13</v>
      </c>
      <c r="E154" s="168">
        <v>0</v>
      </c>
      <c r="F154" s="226">
        <f t="shared" si="12"/>
        <v>100</v>
      </c>
      <c r="G154" s="227">
        <v>0</v>
      </c>
      <c r="H154" s="227">
        <v>0</v>
      </c>
      <c r="I154" s="227">
        <v>0</v>
      </c>
      <c r="J154" s="227">
        <v>0</v>
      </c>
      <c r="K154" s="227" t="s">
        <v>51</v>
      </c>
      <c r="L154" s="227" t="s">
        <v>51</v>
      </c>
      <c r="M154" s="168">
        <f t="shared" si="13"/>
        <v>0</v>
      </c>
      <c r="N154" s="228">
        <f t="shared" si="15"/>
        <v>0</v>
      </c>
      <c r="O154" s="46"/>
      <c r="P154" s="46"/>
    </row>
    <row r="155" spans="1:16" ht="17.5">
      <c r="A155" s="225">
        <f t="shared" si="14"/>
        <v>43031</v>
      </c>
      <c r="B155" s="127">
        <v>639.5</v>
      </c>
      <c r="C155" s="127">
        <v>375.36</v>
      </c>
      <c r="D155" s="168">
        <f t="shared" si="11"/>
        <v>363.13</v>
      </c>
      <c r="E155" s="168">
        <v>0</v>
      </c>
      <c r="F155" s="226">
        <f t="shared" si="12"/>
        <v>100</v>
      </c>
      <c r="G155" s="227">
        <v>0</v>
      </c>
      <c r="H155" s="227">
        <v>0</v>
      </c>
      <c r="I155" s="227">
        <v>0</v>
      </c>
      <c r="J155" s="227">
        <v>0</v>
      </c>
      <c r="K155" s="227" t="s">
        <v>51</v>
      </c>
      <c r="L155" s="227" t="s">
        <v>51</v>
      </c>
      <c r="M155" s="168">
        <f t="shared" si="13"/>
        <v>0</v>
      </c>
      <c r="N155" s="228">
        <f t="shared" si="15"/>
        <v>0</v>
      </c>
      <c r="O155" s="46"/>
      <c r="P155" s="46"/>
    </row>
    <row r="156" spans="1:16" ht="17.5">
      <c r="A156" s="225">
        <f t="shared" si="14"/>
        <v>43032</v>
      </c>
      <c r="B156" s="127">
        <v>639.5</v>
      </c>
      <c r="C156" s="127">
        <v>375.36</v>
      </c>
      <c r="D156" s="168">
        <f t="shared" si="11"/>
        <v>363.13</v>
      </c>
      <c r="E156" s="168">
        <v>0</v>
      </c>
      <c r="F156" s="226">
        <f t="shared" si="12"/>
        <v>100</v>
      </c>
      <c r="G156" s="227">
        <v>0</v>
      </c>
      <c r="H156" s="227">
        <v>0</v>
      </c>
      <c r="I156" s="227">
        <v>0</v>
      </c>
      <c r="J156" s="227">
        <v>0</v>
      </c>
      <c r="K156" s="227" t="s">
        <v>51</v>
      </c>
      <c r="L156" s="227" t="s">
        <v>51</v>
      </c>
      <c r="M156" s="168">
        <f t="shared" si="13"/>
        <v>0</v>
      </c>
      <c r="N156" s="228">
        <f t="shared" si="15"/>
        <v>0</v>
      </c>
      <c r="O156" s="46"/>
      <c r="P156" s="46"/>
    </row>
    <row r="157" spans="1:16" ht="17.5">
      <c r="A157" s="225">
        <f t="shared" si="14"/>
        <v>43033</v>
      </c>
      <c r="B157" s="127">
        <v>639.5</v>
      </c>
      <c r="C157" s="127">
        <v>375.36</v>
      </c>
      <c r="D157" s="168">
        <f t="shared" si="11"/>
        <v>363.13</v>
      </c>
      <c r="E157" s="168">
        <v>0</v>
      </c>
      <c r="F157" s="226">
        <f t="shared" si="12"/>
        <v>100</v>
      </c>
      <c r="G157" s="227">
        <v>0</v>
      </c>
      <c r="H157" s="227">
        <v>0</v>
      </c>
      <c r="I157" s="227">
        <v>0</v>
      </c>
      <c r="J157" s="227">
        <v>0</v>
      </c>
      <c r="K157" s="227" t="s">
        <v>51</v>
      </c>
      <c r="L157" s="227" t="s">
        <v>51</v>
      </c>
      <c r="M157" s="168">
        <f t="shared" si="13"/>
        <v>0</v>
      </c>
      <c r="N157" s="228">
        <f t="shared" si="15"/>
        <v>0</v>
      </c>
      <c r="O157" s="46"/>
      <c r="P157" s="46"/>
    </row>
    <row r="158" spans="1:16" ht="17.5">
      <c r="A158" s="225">
        <f t="shared" si="14"/>
        <v>43034</v>
      </c>
      <c r="B158" s="127">
        <v>639.5</v>
      </c>
      <c r="C158" s="127">
        <v>375.36</v>
      </c>
      <c r="D158" s="168">
        <f t="shared" si="11"/>
        <v>363.13</v>
      </c>
      <c r="E158" s="168">
        <v>0</v>
      </c>
      <c r="F158" s="226">
        <f t="shared" si="12"/>
        <v>100</v>
      </c>
      <c r="G158" s="227">
        <v>0</v>
      </c>
      <c r="H158" s="227">
        <v>0</v>
      </c>
      <c r="I158" s="227">
        <v>0</v>
      </c>
      <c r="J158" s="227">
        <v>0</v>
      </c>
      <c r="K158" s="227" t="s">
        <v>51</v>
      </c>
      <c r="L158" s="227" t="s">
        <v>51</v>
      </c>
      <c r="M158" s="168">
        <f t="shared" si="13"/>
        <v>0</v>
      </c>
      <c r="N158" s="228">
        <f t="shared" si="15"/>
        <v>0</v>
      </c>
      <c r="O158" s="46"/>
      <c r="P158" s="46"/>
    </row>
    <row r="159" spans="1:16" ht="17.5">
      <c r="A159" s="225">
        <f t="shared" si="14"/>
        <v>43035</v>
      </c>
      <c r="B159" s="127">
        <v>639.5</v>
      </c>
      <c r="C159" s="127">
        <v>375.36</v>
      </c>
      <c r="D159" s="168">
        <f t="shared" si="11"/>
        <v>363.13</v>
      </c>
      <c r="E159" s="168">
        <v>0</v>
      </c>
      <c r="F159" s="226">
        <f t="shared" si="12"/>
        <v>100</v>
      </c>
      <c r="G159" s="227">
        <v>0</v>
      </c>
      <c r="H159" s="227">
        <v>0</v>
      </c>
      <c r="I159" s="227">
        <v>0</v>
      </c>
      <c r="J159" s="227">
        <v>0</v>
      </c>
      <c r="K159" s="227" t="s">
        <v>51</v>
      </c>
      <c r="L159" s="227" t="s">
        <v>51</v>
      </c>
      <c r="M159" s="168">
        <f t="shared" si="13"/>
        <v>0</v>
      </c>
      <c r="N159" s="228">
        <f t="shared" si="15"/>
        <v>0</v>
      </c>
      <c r="O159" s="46"/>
      <c r="P159" s="46"/>
    </row>
    <row r="160" spans="1:16" ht="17.5">
      <c r="A160" s="225">
        <f t="shared" si="14"/>
        <v>43036</v>
      </c>
      <c r="B160" s="127">
        <v>639.5</v>
      </c>
      <c r="C160" s="127">
        <v>375.36</v>
      </c>
      <c r="D160" s="168">
        <f t="shared" si="11"/>
        <v>363.13</v>
      </c>
      <c r="E160" s="168">
        <v>0</v>
      </c>
      <c r="F160" s="226">
        <f t="shared" si="12"/>
        <v>100</v>
      </c>
      <c r="G160" s="227">
        <v>0</v>
      </c>
      <c r="H160" s="227">
        <v>0</v>
      </c>
      <c r="I160" s="227">
        <v>0</v>
      </c>
      <c r="J160" s="227">
        <v>0</v>
      </c>
      <c r="K160" s="227" t="s">
        <v>51</v>
      </c>
      <c r="L160" s="227" t="s">
        <v>51</v>
      </c>
      <c r="M160" s="168">
        <f t="shared" si="13"/>
        <v>0</v>
      </c>
      <c r="N160" s="228">
        <f t="shared" si="15"/>
        <v>0</v>
      </c>
      <c r="O160" s="46"/>
      <c r="P160" s="46"/>
    </row>
    <row r="161" spans="1:16" ht="17.5">
      <c r="A161" s="225">
        <f t="shared" si="14"/>
        <v>43037</v>
      </c>
      <c r="B161" s="127">
        <v>639.5</v>
      </c>
      <c r="C161" s="127">
        <v>375.36</v>
      </c>
      <c r="D161" s="168">
        <f t="shared" si="11"/>
        <v>363.13</v>
      </c>
      <c r="E161" s="168">
        <v>0</v>
      </c>
      <c r="F161" s="226">
        <f t="shared" si="12"/>
        <v>100</v>
      </c>
      <c r="G161" s="227">
        <v>0</v>
      </c>
      <c r="H161" s="227">
        <v>0</v>
      </c>
      <c r="I161" s="227">
        <v>0</v>
      </c>
      <c r="J161" s="227">
        <v>0</v>
      </c>
      <c r="K161" s="227" t="s">
        <v>51</v>
      </c>
      <c r="L161" s="227" t="s">
        <v>51</v>
      </c>
      <c r="M161" s="168">
        <f t="shared" si="13"/>
        <v>0</v>
      </c>
      <c r="N161" s="228">
        <f t="shared" si="15"/>
        <v>0</v>
      </c>
      <c r="O161" s="46"/>
      <c r="P161" s="46"/>
    </row>
    <row r="162" spans="1:16" ht="17.5">
      <c r="A162" s="225">
        <f t="shared" si="14"/>
        <v>43038</v>
      </c>
      <c r="B162" s="127">
        <v>639.5</v>
      </c>
      <c r="C162" s="127">
        <v>375.36</v>
      </c>
      <c r="D162" s="168">
        <f t="shared" si="11"/>
        <v>363.13</v>
      </c>
      <c r="E162" s="168">
        <v>0</v>
      </c>
      <c r="F162" s="226">
        <f t="shared" si="12"/>
        <v>100</v>
      </c>
      <c r="G162" s="227">
        <v>0</v>
      </c>
      <c r="H162" s="227">
        <v>0</v>
      </c>
      <c r="I162" s="227">
        <v>0</v>
      </c>
      <c r="J162" s="227">
        <v>0</v>
      </c>
      <c r="K162" s="227" t="s">
        <v>51</v>
      </c>
      <c r="L162" s="227" t="s">
        <v>51</v>
      </c>
      <c r="M162" s="168">
        <f t="shared" si="13"/>
        <v>0</v>
      </c>
      <c r="N162" s="228">
        <f t="shared" si="15"/>
        <v>0</v>
      </c>
      <c r="O162" s="46"/>
      <c r="P162" s="46"/>
    </row>
    <row r="163" spans="1:16" ht="17.5">
      <c r="A163" s="225">
        <f t="shared" si="14"/>
        <v>43039</v>
      </c>
      <c r="B163" s="127">
        <v>639.5</v>
      </c>
      <c r="C163" s="127">
        <v>375.36</v>
      </c>
      <c r="D163" s="168">
        <f t="shared" si="11"/>
        <v>363.13</v>
      </c>
      <c r="E163" s="168">
        <v>0</v>
      </c>
      <c r="F163" s="226">
        <f t="shared" si="12"/>
        <v>100</v>
      </c>
      <c r="G163" s="227">
        <v>0</v>
      </c>
      <c r="H163" s="227">
        <v>0</v>
      </c>
      <c r="I163" s="227">
        <v>0</v>
      </c>
      <c r="J163" s="227">
        <v>0</v>
      </c>
      <c r="K163" s="227" t="s">
        <v>51</v>
      </c>
      <c r="L163" s="227" t="s">
        <v>51</v>
      </c>
      <c r="M163" s="168">
        <f t="shared" si="13"/>
        <v>0</v>
      </c>
      <c r="N163" s="228">
        <f t="shared" si="15"/>
        <v>0</v>
      </c>
      <c r="O163" s="46"/>
      <c r="P163" s="46"/>
    </row>
    <row r="164" spans="1:16" ht="26.2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8">
        <f>SUM(M11:M163)</f>
        <v>26574</v>
      </c>
      <c r="N164" s="199">
        <f>SUM(N11:N163)</f>
        <v>425.7199999999998</v>
      </c>
      <c r="O164" s="47"/>
      <c r="P164" s="47"/>
    </row>
    <row r="165" spans="1:16" ht="26.2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61">
        <f>C163-C11</f>
        <v>373.64</v>
      </c>
      <c r="K165" s="461"/>
      <c r="L165" s="461"/>
      <c r="M165" s="199">
        <f>M164*0.002447</f>
        <v>65.026578000000001</v>
      </c>
      <c r="N165" s="199">
        <f>M165+J165</f>
        <v>438.66657799999996</v>
      </c>
      <c r="O165" s="48"/>
      <c r="P165" s="48"/>
    </row>
    <row r="166" spans="1:16" ht="107.25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  <c r="O166" s="49"/>
      <c r="P166" s="49"/>
    </row>
    <row r="167" spans="1:16" ht="18">
      <c r="A167" s="362" t="s">
        <v>84</v>
      </c>
      <c r="B167" s="363"/>
      <c r="C167" s="181">
        <f>SUM(E11:E40)</f>
        <v>405</v>
      </c>
      <c r="D167" s="181">
        <f>SUM(E41:E71)</f>
        <v>1087</v>
      </c>
      <c r="E167" s="181">
        <f>SUM(E72:E102)</f>
        <v>416</v>
      </c>
      <c r="F167" s="446">
        <f>SUM(E103:E132)</f>
        <v>377</v>
      </c>
      <c r="G167" s="447"/>
      <c r="H167" s="446">
        <f>SUM(E133:E163)</f>
        <v>65</v>
      </c>
      <c r="I167" s="447"/>
      <c r="J167" s="446">
        <f>C167+D167+E167+F167+H167</f>
        <v>2350</v>
      </c>
      <c r="K167" s="448"/>
      <c r="L167" s="449">
        <f>N164-N165</f>
        <v>-12.946578000000159</v>
      </c>
      <c r="M167" s="450"/>
      <c r="N167" s="441">
        <f>N165</f>
        <v>438.66657799999996</v>
      </c>
      <c r="O167" s="49"/>
      <c r="P167" s="49"/>
    </row>
    <row r="168" spans="1:16" ht="18">
      <c r="A168" s="362" t="s">
        <v>93</v>
      </c>
      <c r="B168" s="363"/>
      <c r="C168" s="182">
        <f>SUM(N11:N40)</f>
        <v>14.46</v>
      </c>
      <c r="D168" s="182">
        <f>SUM(N41:N71)</f>
        <v>260.45000000000005</v>
      </c>
      <c r="E168" s="182">
        <f>SUM(N72:N102)</f>
        <v>88.809999999999988</v>
      </c>
      <c r="F168" s="443">
        <f>SUM(N103:N132)</f>
        <v>62.000000000000014</v>
      </c>
      <c r="G168" s="444"/>
      <c r="H168" s="443">
        <f>SUM(N133:N163)</f>
        <v>0</v>
      </c>
      <c r="I168" s="444"/>
      <c r="J168" s="443">
        <f>C168+D168+E168+F168+H168</f>
        <v>425.72</v>
      </c>
      <c r="K168" s="445"/>
      <c r="L168" s="451"/>
      <c r="M168" s="452"/>
      <c r="N168" s="442"/>
      <c r="O168" s="49"/>
      <c r="P168" s="49"/>
    </row>
    <row r="169" spans="1:16" ht="17.5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 ht="17.5">
      <c r="A171" s="31"/>
      <c r="B171" s="31"/>
      <c r="C171" s="31"/>
      <c r="D171" s="32">
        <v>405</v>
      </c>
      <c r="E171" s="32">
        <v>1492</v>
      </c>
      <c r="F171" s="32">
        <f>D171-E171</f>
        <v>-1087</v>
      </c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</row>
  </sheetData>
  <mergeCells count="39">
    <mergeCell ref="A1:N1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6:B166"/>
    <mergeCell ref="A6:N6"/>
    <mergeCell ref="F7:F8"/>
    <mergeCell ref="N167:N168"/>
    <mergeCell ref="F168:G168"/>
    <mergeCell ref="H168:I168"/>
    <mergeCell ref="J168:K168"/>
    <mergeCell ref="N7:N8"/>
    <mergeCell ref="J164:L164"/>
    <mergeCell ref="J165:L165"/>
    <mergeCell ref="L167:M168"/>
    <mergeCell ref="A164:I165"/>
    <mergeCell ref="B7:B8"/>
    <mergeCell ref="C7:C8"/>
    <mergeCell ref="D7:D8"/>
    <mergeCell ref="E7:E8"/>
    <mergeCell ref="A7:A8"/>
    <mergeCell ref="A168:B168"/>
    <mergeCell ref="A167:B167"/>
    <mergeCell ref="G7:M7"/>
    <mergeCell ref="J166:K166"/>
    <mergeCell ref="F167:G167"/>
    <mergeCell ref="H167:I167"/>
    <mergeCell ref="F166:G166"/>
    <mergeCell ref="H166:I166"/>
    <mergeCell ref="J167:K167"/>
  </mergeCells>
  <pageMargins left="0.9" right="0.5" top="0.45" bottom="0.4" header="0.3" footer="0.25"/>
  <pageSetup paperSize="9" scale="75" orientation="portrait" r:id="rId1"/>
  <headerFooter>
    <oddHeader>&amp;C17.Warasgaon</oddHeader>
    <oddFooter xml:space="preserve">&amp;C&amp;"DV-TTSurekh,Normal"&amp;18 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R173"/>
  <sheetViews>
    <sheetView zoomScale="85" zoomScaleNormal="85" workbookViewId="0">
      <selection activeCell="B10" sqref="B10:D163"/>
    </sheetView>
  </sheetViews>
  <sheetFormatPr defaultColWidth="9.1796875" defaultRowHeight="12.5"/>
  <cols>
    <col min="1" max="1" width="12.1796875" style="36" customWidth="1"/>
    <col min="2" max="2" width="9.26953125" style="36" customWidth="1"/>
    <col min="3" max="3" width="8.26953125" style="36" customWidth="1"/>
    <col min="4" max="4" width="9.81640625" style="36" customWidth="1"/>
    <col min="5" max="5" width="7.7265625" style="36" customWidth="1"/>
    <col min="6" max="6" width="8.26953125" style="36" customWidth="1"/>
    <col min="7" max="7" width="7.1796875" style="36" customWidth="1"/>
    <col min="8" max="8" width="6.453125" style="36" customWidth="1"/>
    <col min="9" max="10" width="5.7265625" style="36" customWidth="1"/>
    <col min="11" max="11" width="5.453125" style="36" bestFit="1" customWidth="1"/>
    <col min="12" max="12" width="8" style="36" bestFit="1" customWidth="1"/>
    <col min="13" max="13" width="10.1796875" style="36" customWidth="1"/>
    <col min="14" max="14" width="10" style="36" customWidth="1"/>
    <col min="15" max="16384" width="9.1796875" style="36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140</v>
      </c>
      <c r="C3" s="412"/>
      <c r="D3" s="417" t="s">
        <v>141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636.27</v>
      </c>
      <c r="G5" s="359"/>
      <c r="H5" s="360">
        <v>310.61</v>
      </c>
      <c r="I5" s="361"/>
      <c r="J5" s="360">
        <v>301.61</v>
      </c>
      <c r="K5" s="361"/>
      <c r="L5" s="148">
        <v>9</v>
      </c>
      <c r="M5" s="138">
        <v>41036</v>
      </c>
      <c r="N5" s="167">
        <v>2000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3.2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221" t="s">
        <v>72</v>
      </c>
      <c r="H8" s="221" t="s">
        <v>76</v>
      </c>
      <c r="I8" s="54" t="s">
        <v>40</v>
      </c>
      <c r="J8" s="54" t="s">
        <v>52</v>
      </c>
      <c r="K8" s="221" t="s">
        <v>75</v>
      </c>
      <c r="L8" s="221" t="s">
        <v>80</v>
      </c>
      <c r="M8" s="137" t="s">
        <v>77</v>
      </c>
      <c r="N8" s="318"/>
    </row>
    <row r="9" spans="1:18">
      <c r="A9" s="123">
        <v>1</v>
      </c>
      <c r="B9" s="123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5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 t="shared" si="0"/>
        <v>13</v>
      </c>
      <c r="N9" s="123">
        <f t="shared" si="0"/>
        <v>14</v>
      </c>
    </row>
    <row r="10" spans="1:18">
      <c r="A10" s="123"/>
      <c r="B10" s="128">
        <v>582.5</v>
      </c>
      <c r="C10" s="128">
        <v>0</v>
      </c>
      <c r="D10" s="128">
        <v>0</v>
      </c>
      <c r="E10" s="123"/>
      <c r="F10" s="125"/>
      <c r="G10" s="123"/>
      <c r="H10" s="123"/>
      <c r="I10" s="123"/>
      <c r="J10" s="123"/>
      <c r="K10" s="123"/>
      <c r="L10" s="123"/>
      <c r="M10" s="123"/>
      <c r="N10" s="154"/>
    </row>
    <row r="11" spans="1:18">
      <c r="A11" s="126">
        <v>42887</v>
      </c>
      <c r="B11" s="127">
        <v>619.01</v>
      </c>
      <c r="C11" s="127">
        <v>108.43</v>
      </c>
      <c r="D11" s="128">
        <f>C11-9</f>
        <v>99.43</v>
      </c>
      <c r="E11" s="128">
        <v>0</v>
      </c>
      <c r="F11" s="129">
        <f>D11/301.61*100</f>
        <v>32.966413580451572</v>
      </c>
      <c r="G11" s="130">
        <v>0</v>
      </c>
      <c r="H11" s="130">
        <v>583</v>
      </c>
      <c r="I11" s="130">
        <v>1066</v>
      </c>
      <c r="J11" s="130">
        <v>0</v>
      </c>
      <c r="K11" s="130" t="s">
        <v>48</v>
      </c>
      <c r="L11" s="130" t="s">
        <v>48</v>
      </c>
      <c r="M11" s="128">
        <f>G11+H11+I11+J11</f>
        <v>1649</v>
      </c>
      <c r="N11" s="202">
        <v>0</v>
      </c>
      <c r="P11" s="52"/>
      <c r="Q11" s="53"/>
      <c r="R11" s="53"/>
    </row>
    <row r="12" spans="1:18">
      <c r="A12" s="126">
        <f>+A11+1</f>
        <v>42888</v>
      </c>
      <c r="B12" s="127">
        <v>618.55999999999995</v>
      </c>
      <c r="C12" s="127">
        <v>104.47</v>
      </c>
      <c r="D12" s="128">
        <f t="shared" ref="D12:D75" si="1">C12-9</f>
        <v>95.47</v>
      </c>
      <c r="E12" s="128">
        <v>30</v>
      </c>
      <c r="F12" s="129">
        <f t="shared" ref="F12:F75" si="2">D12/301.61*100</f>
        <v>31.653459765922882</v>
      </c>
      <c r="G12" s="130">
        <v>0</v>
      </c>
      <c r="H12" s="130">
        <v>573</v>
      </c>
      <c r="I12" s="130">
        <v>1012</v>
      </c>
      <c r="J12" s="130">
        <v>0</v>
      </c>
      <c r="K12" s="130" t="s">
        <v>48</v>
      </c>
      <c r="L12" s="130" t="s">
        <v>50</v>
      </c>
      <c r="M12" s="128">
        <f t="shared" ref="M12:M75" si="3">G12+H12+I12+J12</f>
        <v>1585</v>
      </c>
      <c r="N12" s="202">
        <v>0</v>
      </c>
      <c r="Q12" s="53"/>
    </row>
    <row r="13" spans="1:18">
      <c r="A13" s="126">
        <f t="shared" ref="A13:A76" si="4">+A12+1</f>
        <v>42889</v>
      </c>
      <c r="B13" s="127">
        <v>618.04</v>
      </c>
      <c r="C13" s="127">
        <v>100.37</v>
      </c>
      <c r="D13" s="128">
        <f t="shared" si="1"/>
        <v>91.37</v>
      </c>
      <c r="E13" s="128">
        <v>1</v>
      </c>
      <c r="F13" s="129">
        <f t="shared" si="2"/>
        <v>30.29408839229469</v>
      </c>
      <c r="G13" s="130">
        <v>0</v>
      </c>
      <c r="H13" s="130">
        <v>573</v>
      </c>
      <c r="I13" s="130">
        <v>986</v>
      </c>
      <c r="J13" s="130">
        <v>0</v>
      </c>
      <c r="K13" s="130" t="s">
        <v>48</v>
      </c>
      <c r="L13" s="130" t="s">
        <v>50</v>
      </c>
      <c r="M13" s="128">
        <f t="shared" si="3"/>
        <v>1559</v>
      </c>
      <c r="N13" s="202">
        <v>0</v>
      </c>
    </row>
    <row r="14" spans="1:18">
      <c r="A14" s="126">
        <f t="shared" si="4"/>
        <v>42890</v>
      </c>
      <c r="B14" s="127">
        <v>617.58000000000004</v>
      </c>
      <c r="C14" s="127">
        <v>96.68</v>
      </c>
      <c r="D14" s="128">
        <f t="shared" si="1"/>
        <v>87.68</v>
      </c>
      <c r="E14" s="128">
        <v>0</v>
      </c>
      <c r="F14" s="129">
        <f t="shared" si="2"/>
        <v>29.070654156029313</v>
      </c>
      <c r="G14" s="130">
        <v>0</v>
      </c>
      <c r="H14" s="130">
        <v>573</v>
      </c>
      <c r="I14" s="130">
        <v>930</v>
      </c>
      <c r="J14" s="130">
        <v>0</v>
      </c>
      <c r="K14" s="130" t="s">
        <v>48</v>
      </c>
      <c r="L14" s="130" t="s">
        <v>50</v>
      </c>
      <c r="M14" s="128">
        <f t="shared" si="3"/>
        <v>1503</v>
      </c>
      <c r="N14" s="202">
        <v>0</v>
      </c>
    </row>
    <row r="15" spans="1:18">
      <c r="A15" s="126">
        <f t="shared" si="4"/>
        <v>42891</v>
      </c>
      <c r="B15" s="127">
        <v>617.12</v>
      </c>
      <c r="C15" s="127">
        <v>93.06</v>
      </c>
      <c r="D15" s="128">
        <f t="shared" si="1"/>
        <v>84.06</v>
      </c>
      <c r="E15" s="128">
        <v>0</v>
      </c>
      <c r="F15" s="129">
        <f t="shared" si="2"/>
        <v>27.870428699313681</v>
      </c>
      <c r="G15" s="130">
        <v>0</v>
      </c>
      <c r="H15" s="130">
        <v>573</v>
      </c>
      <c r="I15" s="130">
        <v>900</v>
      </c>
      <c r="J15" s="130">
        <v>0</v>
      </c>
      <c r="K15" s="130" t="s">
        <v>48</v>
      </c>
      <c r="L15" s="130" t="s">
        <v>50</v>
      </c>
      <c r="M15" s="128">
        <f t="shared" si="3"/>
        <v>1473</v>
      </c>
      <c r="N15" s="202">
        <v>0</v>
      </c>
    </row>
    <row r="16" spans="1:18">
      <c r="A16" s="126">
        <f t="shared" si="4"/>
        <v>42892</v>
      </c>
      <c r="B16" s="127">
        <v>616.79</v>
      </c>
      <c r="C16" s="127">
        <v>90.36</v>
      </c>
      <c r="D16" s="128">
        <f t="shared" si="1"/>
        <v>81.36</v>
      </c>
      <c r="E16" s="128">
        <v>0</v>
      </c>
      <c r="F16" s="129">
        <f t="shared" si="2"/>
        <v>26.975232916680479</v>
      </c>
      <c r="G16" s="130">
        <v>0</v>
      </c>
      <c r="H16" s="130">
        <v>573</v>
      </c>
      <c r="I16" s="130">
        <v>0</v>
      </c>
      <c r="J16" s="130">
        <v>0</v>
      </c>
      <c r="K16" s="130" t="s">
        <v>48</v>
      </c>
      <c r="L16" s="130" t="s">
        <v>50</v>
      </c>
      <c r="M16" s="128">
        <f t="shared" si="3"/>
        <v>573</v>
      </c>
      <c r="N16" s="202">
        <v>0</v>
      </c>
    </row>
    <row r="17" spans="1:14">
      <c r="A17" s="126">
        <f t="shared" si="4"/>
        <v>42893</v>
      </c>
      <c r="B17" s="127">
        <v>616.54</v>
      </c>
      <c r="C17" s="127">
        <v>88.41</v>
      </c>
      <c r="D17" s="128">
        <f t="shared" si="1"/>
        <v>79.41</v>
      </c>
      <c r="E17" s="128">
        <v>5</v>
      </c>
      <c r="F17" s="129">
        <f t="shared" si="2"/>
        <v>26.328702629223166</v>
      </c>
      <c r="G17" s="130">
        <v>0</v>
      </c>
      <c r="H17" s="130">
        <v>584</v>
      </c>
      <c r="I17" s="130"/>
      <c r="J17" s="130">
        <v>0</v>
      </c>
      <c r="K17" s="130" t="s">
        <v>48</v>
      </c>
      <c r="L17" s="130" t="s">
        <v>50</v>
      </c>
      <c r="M17" s="128">
        <f t="shared" si="3"/>
        <v>584</v>
      </c>
      <c r="N17" s="202">
        <f t="shared" ref="N17:N76" si="5">ROUND((C17-C16)+(M17*0.002447),2)</f>
        <v>-0.52</v>
      </c>
    </row>
    <row r="18" spans="1:14">
      <c r="A18" s="126">
        <f t="shared" si="4"/>
        <v>42894</v>
      </c>
      <c r="B18" s="127">
        <v>616.29999999999995</v>
      </c>
      <c r="C18" s="127">
        <v>86.51</v>
      </c>
      <c r="D18" s="128">
        <f t="shared" si="1"/>
        <v>77.510000000000005</v>
      </c>
      <c r="E18" s="128">
        <v>0</v>
      </c>
      <c r="F18" s="129">
        <f t="shared" si="2"/>
        <v>25.698750041444253</v>
      </c>
      <c r="G18" s="130">
        <v>0</v>
      </c>
      <c r="H18" s="130">
        <v>584</v>
      </c>
      <c r="I18" s="130"/>
      <c r="J18" s="130">
        <v>0</v>
      </c>
      <c r="K18" s="130" t="s">
        <v>48</v>
      </c>
      <c r="L18" s="130" t="s">
        <v>50</v>
      </c>
      <c r="M18" s="128">
        <f t="shared" si="3"/>
        <v>584</v>
      </c>
      <c r="N18" s="202">
        <f t="shared" si="5"/>
        <v>-0.47</v>
      </c>
    </row>
    <row r="19" spans="1:14">
      <c r="A19" s="126">
        <f t="shared" si="4"/>
        <v>42895</v>
      </c>
      <c r="B19" s="127">
        <v>616.09</v>
      </c>
      <c r="C19" s="127">
        <v>84.79</v>
      </c>
      <c r="D19" s="128">
        <f t="shared" si="1"/>
        <v>75.790000000000006</v>
      </c>
      <c r="E19" s="128">
        <v>0</v>
      </c>
      <c r="F19" s="129">
        <f t="shared" si="2"/>
        <v>25.128477172507544</v>
      </c>
      <c r="G19" s="130">
        <v>0</v>
      </c>
      <c r="H19" s="130">
        <v>547</v>
      </c>
      <c r="I19" s="130"/>
      <c r="J19" s="130">
        <v>0</v>
      </c>
      <c r="K19" s="130" t="s">
        <v>48</v>
      </c>
      <c r="L19" s="130" t="s">
        <v>50</v>
      </c>
      <c r="M19" s="128">
        <f t="shared" si="3"/>
        <v>547</v>
      </c>
      <c r="N19" s="202">
        <f t="shared" si="5"/>
        <v>-0.38</v>
      </c>
    </row>
    <row r="20" spans="1:14">
      <c r="A20" s="126">
        <f t="shared" si="4"/>
        <v>42896</v>
      </c>
      <c r="B20" s="127">
        <v>615.92999999999995</v>
      </c>
      <c r="C20" s="127">
        <v>83.57</v>
      </c>
      <c r="D20" s="128">
        <f t="shared" si="1"/>
        <v>74.569999999999993</v>
      </c>
      <c r="E20" s="128">
        <v>0</v>
      </c>
      <c r="F20" s="129">
        <f t="shared" si="2"/>
        <v>24.723981300354758</v>
      </c>
      <c r="G20" s="130">
        <v>0</v>
      </c>
      <c r="H20" s="130">
        <v>547</v>
      </c>
      <c r="I20" s="130">
        <v>0</v>
      </c>
      <c r="J20" s="130">
        <v>0</v>
      </c>
      <c r="K20" s="130" t="s">
        <v>48</v>
      </c>
      <c r="L20" s="130" t="s">
        <v>50</v>
      </c>
      <c r="M20" s="128">
        <f t="shared" si="3"/>
        <v>547</v>
      </c>
      <c r="N20" s="202">
        <v>0</v>
      </c>
    </row>
    <row r="21" spans="1:14">
      <c r="A21" s="126">
        <f t="shared" si="4"/>
        <v>42897</v>
      </c>
      <c r="B21" s="127">
        <v>615.9</v>
      </c>
      <c r="C21" s="127">
        <v>83.31</v>
      </c>
      <c r="D21" s="128">
        <f t="shared" si="1"/>
        <v>74.31</v>
      </c>
      <c r="E21" s="128">
        <v>11</v>
      </c>
      <c r="F21" s="129">
        <f t="shared" si="2"/>
        <v>24.637777262027122</v>
      </c>
      <c r="G21" s="130">
        <v>0</v>
      </c>
      <c r="H21" s="130">
        <v>0</v>
      </c>
      <c r="I21" s="130">
        <v>0</v>
      </c>
      <c r="J21" s="130">
        <v>0</v>
      </c>
      <c r="K21" s="130" t="s">
        <v>48</v>
      </c>
      <c r="L21" s="130" t="s">
        <v>50</v>
      </c>
      <c r="M21" s="128">
        <f t="shared" si="3"/>
        <v>0</v>
      </c>
      <c r="N21" s="202">
        <f t="shared" si="5"/>
        <v>-0.26</v>
      </c>
    </row>
    <row r="22" spans="1:14">
      <c r="A22" s="126">
        <f t="shared" si="4"/>
        <v>42898</v>
      </c>
      <c r="B22" s="127">
        <v>615.9</v>
      </c>
      <c r="C22" s="127">
        <v>83.31</v>
      </c>
      <c r="D22" s="128">
        <f t="shared" si="1"/>
        <v>74.31</v>
      </c>
      <c r="E22" s="128">
        <v>0</v>
      </c>
      <c r="F22" s="129">
        <f t="shared" si="2"/>
        <v>24.637777262027122</v>
      </c>
      <c r="G22" s="130">
        <v>0</v>
      </c>
      <c r="H22" s="130">
        <v>0</v>
      </c>
      <c r="I22" s="130">
        <v>0</v>
      </c>
      <c r="J22" s="130">
        <v>0</v>
      </c>
      <c r="K22" s="130" t="s">
        <v>48</v>
      </c>
      <c r="L22" s="130" t="s">
        <v>50</v>
      </c>
      <c r="M22" s="128">
        <f t="shared" si="3"/>
        <v>0</v>
      </c>
      <c r="N22" s="202">
        <f t="shared" si="5"/>
        <v>0</v>
      </c>
    </row>
    <row r="23" spans="1:14">
      <c r="A23" s="126">
        <f t="shared" si="4"/>
        <v>42899</v>
      </c>
      <c r="B23" s="127">
        <v>615.9</v>
      </c>
      <c r="C23" s="127">
        <v>83.31</v>
      </c>
      <c r="D23" s="128">
        <f t="shared" si="1"/>
        <v>74.31</v>
      </c>
      <c r="E23" s="128">
        <v>19</v>
      </c>
      <c r="F23" s="129">
        <f t="shared" si="2"/>
        <v>24.637777262027122</v>
      </c>
      <c r="G23" s="130">
        <v>0</v>
      </c>
      <c r="H23" s="130">
        <v>0</v>
      </c>
      <c r="I23" s="130">
        <v>0</v>
      </c>
      <c r="J23" s="130">
        <v>0</v>
      </c>
      <c r="K23" s="130" t="s">
        <v>48</v>
      </c>
      <c r="L23" s="130" t="s">
        <v>50</v>
      </c>
      <c r="M23" s="128">
        <f t="shared" si="3"/>
        <v>0</v>
      </c>
      <c r="N23" s="202">
        <v>0</v>
      </c>
    </row>
    <row r="24" spans="1:14">
      <c r="A24" s="126">
        <f t="shared" si="4"/>
        <v>42900</v>
      </c>
      <c r="B24" s="127">
        <v>615.9</v>
      </c>
      <c r="C24" s="127">
        <v>83.31</v>
      </c>
      <c r="D24" s="128">
        <f t="shared" si="1"/>
        <v>74.31</v>
      </c>
      <c r="E24" s="128">
        <v>0</v>
      </c>
      <c r="F24" s="129">
        <f t="shared" si="2"/>
        <v>24.637777262027122</v>
      </c>
      <c r="G24" s="130">
        <v>0</v>
      </c>
      <c r="H24" s="130">
        <v>0</v>
      </c>
      <c r="I24" s="130">
        <v>0</v>
      </c>
      <c r="J24" s="130">
        <v>0</v>
      </c>
      <c r="K24" s="130" t="s">
        <v>48</v>
      </c>
      <c r="L24" s="130" t="s">
        <v>50</v>
      </c>
      <c r="M24" s="128">
        <f t="shared" si="3"/>
        <v>0</v>
      </c>
      <c r="N24" s="202">
        <f t="shared" si="5"/>
        <v>0</v>
      </c>
    </row>
    <row r="25" spans="1:14">
      <c r="A25" s="126">
        <f t="shared" si="4"/>
        <v>42901</v>
      </c>
      <c r="B25" s="127">
        <v>615.9</v>
      </c>
      <c r="C25" s="127">
        <v>83.31</v>
      </c>
      <c r="D25" s="128">
        <f t="shared" si="1"/>
        <v>74.31</v>
      </c>
      <c r="E25" s="128">
        <v>2</v>
      </c>
      <c r="F25" s="129">
        <f t="shared" si="2"/>
        <v>24.637777262027122</v>
      </c>
      <c r="G25" s="130">
        <v>0</v>
      </c>
      <c r="H25" s="130">
        <v>0</v>
      </c>
      <c r="I25" s="130">
        <v>0</v>
      </c>
      <c r="J25" s="130">
        <v>0</v>
      </c>
      <c r="K25" s="130" t="s">
        <v>48</v>
      </c>
      <c r="L25" s="130" t="s">
        <v>50</v>
      </c>
      <c r="M25" s="128">
        <f t="shared" si="3"/>
        <v>0</v>
      </c>
      <c r="N25" s="202">
        <v>0</v>
      </c>
    </row>
    <row r="26" spans="1:14">
      <c r="A26" s="126">
        <f t="shared" si="4"/>
        <v>42902</v>
      </c>
      <c r="B26" s="127">
        <v>615.9</v>
      </c>
      <c r="C26" s="127">
        <v>83.31</v>
      </c>
      <c r="D26" s="128">
        <f t="shared" si="1"/>
        <v>74.31</v>
      </c>
      <c r="E26" s="128">
        <v>0</v>
      </c>
      <c r="F26" s="129">
        <f t="shared" si="2"/>
        <v>24.637777262027122</v>
      </c>
      <c r="G26" s="130">
        <v>0</v>
      </c>
      <c r="H26" s="130">
        <v>0</v>
      </c>
      <c r="I26" s="130">
        <v>0</v>
      </c>
      <c r="J26" s="130">
        <v>0</v>
      </c>
      <c r="K26" s="130" t="s">
        <v>48</v>
      </c>
      <c r="L26" s="130" t="s">
        <v>50</v>
      </c>
      <c r="M26" s="128">
        <f t="shared" si="3"/>
        <v>0</v>
      </c>
      <c r="N26" s="202">
        <f t="shared" si="5"/>
        <v>0</v>
      </c>
    </row>
    <row r="27" spans="1:14">
      <c r="A27" s="126">
        <f t="shared" si="4"/>
        <v>42903</v>
      </c>
      <c r="B27" s="127">
        <v>615.97</v>
      </c>
      <c r="C27" s="127">
        <v>83.8</v>
      </c>
      <c r="D27" s="128">
        <f t="shared" si="1"/>
        <v>74.8</v>
      </c>
      <c r="E27" s="128">
        <v>2</v>
      </c>
      <c r="F27" s="129">
        <f t="shared" si="2"/>
        <v>24.800238718875367</v>
      </c>
      <c r="G27" s="130">
        <v>0</v>
      </c>
      <c r="H27" s="130">
        <v>0</v>
      </c>
      <c r="I27" s="130">
        <v>0</v>
      </c>
      <c r="J27" s="130">
        <v>0</v>
      </c>
      <c r="K27" s="130" t="s">
        <v>48</v>
      </c>
      <c r="L27" s="130" t="s">
        <v>50</v>
      </c>
      <c r="M27" s="128">
        <f t="shared" si="3"/>
        <v>0</v>
      </c>
      <c r="N27" s="202">
        <f t="shared" si="5"/>
        <v>0.49</v>
      </c>
    </row>
    <row r="28" spans="1:14">
      <c r="A28" s="126">
        <f t="shared" si="4"/>
        <v>42904</v>
      </c>
      <c r="B28" s="127">
        <v>615.97</v>
      </c>
      <c r="C28" s="127">
        <v>83.8</v>
      </c>
      <c r="D28" s="128">
        <f t="shared" si="1"/>
        <v>74.8</v>
      </c>
      <c r="E28" s="128">
        <v>0</v>
      </c>
      <c r="F28" s="129">
        <f t="shared" si="2"/>
        <v>24.800238718875367</v>
      </c>
      <c r="G28" s="130">
        <v>0</v>
      </c>
      <c r="H28" s="130">
        <v>0</v>
      </c>
      <c r="I28" s="130">
        <v>0</v>
      </c>
      <c r="J28" s="130">
        <v>0</v>
      </c>
      <c r="K28" s="130" t="s">
        <v>48</v>
      </c>
      <c r="L28" s="130" t="s">
        <v>50</v>
      </c>
      <c r="M28" s="128">
        <f t="shared" si="3"/>
        <v>0</v>
      </c>
      <c r="N28" s="202">
        <v>0</v>
      </c>
    </row>
    <row r="29" spans="1:14">
      <c r="A29" s="126">
        <f t="shared" si="4"/>
        <v>42905</v>
      </c>
      <c r="B29" s="127">
        <v>615.97</v>
      </c>
      <c r="C29" s="127">
        <v>83.8</v>
      </c>
      <c r="D29" s="128">
        <f t="shared" si="1"/>
        <v>74.8</v>
      </c>
      <c r="E29" s="128">
        <v>0</v>
      </c>
      <c r="F29" s="129">
        <f t="shared" si="2"/>
        <v>24.800238718875367</v>
      </c>
      <c r="G29" s="130">
        <v>0</v>
      </c>
      <c r="H29" s="130">
        <v>0</v>
      </c>
      <c r="I29" s="130">
        <v>0</v>
      </c>
      <c r="J29" s="130">
        <v>0</v>
      </c>
      <c r="K29" s="130" t="s">
        <v>48</v>
      </c>
      <c r="L29" s="130" t="s">
        <v>50</v>
      </c>
      <c r="M29" s="128">
        <f t="shared" si="3"/>
        <v>0</v>
      </c>
      <c r="N29" s="202">
        <f t="shared" si="5"/>
        <v>0</v>
      </c>
    </row>
    <row r="30" spans="1:14">
      <c r="A30" s="126">
        <f t="shared" si="4"/>
        <v>42906</v>
      </c>
      <c r="B30" s="127">
        <v>616.03</v>
      </c>
      <c r="C30" s="127">
        <v>84.28</v>
      </c>
      <c r="D30" s="128">
        <f t="shared" si="1"/>
        <v>75.28</v>
      </c>
      <c r="E30" s="128">
        <v>18</v>
      </c>
      <c r="F30" s="129">
        <f t="shared" si="2"/>
        <v>24.959384635787938</v>
      </c>
      <c r="G30" s="130">
        <v>0</v>
      </c>
      <c r="H30" s="130">
        <v>0</v>
      </c>
      <c r="I30" s="130">
        <v>0</v>
      </c>
      <c r="J30" s="130">
        <v>0</v>
      </c>
      <c r="K30" s="130" t="s">
        <v>48</v>
      </c>
      <c r="L30" s="130" t="s">
        <v>50</v>
      </c>
      <c r="M30" s="128">
        <f t="shared" si="3"/>
        <v>0</v>
      </c>
      <c r="N30" s="202">
        <f t="shared" si="5"/>
        <v>0.48</v>
      </c>
    </row>
    <row r="31" spans="1:14">
      <c r="A31" s="126">
        <f t="shared" si="4"/>
        <v>42907</v>
      </c>
      <c r="B31" s="127">
        <v>615.9</v>
      </c>
      <c r="C31" s="127">
        <v>83.31</v>
      </c>
      <c r="D31" s="128">
        <f t="shared" si="1"/>
        <v>74.31</v>
      </c>
      <c r="E31" s="128">
        <v>2</v>
      </c>
      <c r="F31" s="129">
        <f t="shared" si="2"/>
        <v>24.637777262027122</v>
      </c>
      <c r="G31" s="130">
        <v>0</v>
      </c>
      <c r="H31" s="130">
        <v>564</v>
      </c>
      <c r="I31" s="130">
        <v>0</v>
      </c>
      <c r="J31" s="130">
        <v>0</v>
      </c>
      <c r="K31" s="130" t="s">
        <v>48</v>
      </c>
      <c r="L31" s="130" t="s">
        <v>50</v>
      </c>
      <c r="M31" s="128">
        <f t="shared" si="3"/>
        <v>564</v>
      </c>
      <c r="N31" s="202">
        <f t="shared" si="5"/>
        <v>0.41</v>
      </c>
    </row>
    <row r="32" spans="1:14">
      <c r="A32" s="126">
        <f t="shared" si="4"/>
        <v>42908</v>
      </c>
      <c r="B32" s="127">
        <v>615.72</v>
      </c>
      <c r="C32" s="127">
        <v>81.84</v>
      </c>
      <c r="D32" s="128">
        <f t="shared" si="1"/>
        <v>72.84</v>
      </c>
      <c r="E32" s="128">
        <v>3</v>
      </c>
      <c r="F32" s="129">
        <f t="shared" si="2"/>
        <v>24.15039289148238</v>
      </c>
      <c r="G32" s="130">
        <v>0</v>
      </c>
      <c r="H32" s="130">
        <v>564</v>
      </c>
      <c r="I32" s="130">
        <v>0</v>
      </c>
      <c r="J32" s="130">
        <v>0</v>
      </c>
      <c r="K32" s="130" t="s">
        <v>48</v>
      </c>
      <c r="L32" s="130" t="s">
        <v>50</v>
      </c>
      <c r="M32" s="128">
        <f t="shared" si="3"/>
        <v>564</v>
      </c>
      <c r="N32" s="202">
        <f t="shared" si="5"/>
        <v>-0.09</v>
      </c>
    </row>
    <row r="33" spans="1:14">
      <c r="A33" s="126">
        <f t="shared" si="4"/>
        <v>42909</v>
      </c>
      <c r="B33" s="127">
        <v>615.57000000000005</v>
      </c>
      <c r="C33" s="127">
        <v>80.790000000000006</v>
      </c>
      <c r="D33" s="128">
        <f t="shared" si="1"/>
        <v>71.790000000000006</v>
      </c>
      <c r="E33" s="128">
        <v>12</v>
      </c>
      <c r="F33" s="129">
        <f t="shared" si="2"/>
        <v>23.802261198236131</v>
      </c>
      <c r="G33" s="130">
        <v>0</v>
      </c>
      <c r="H33" s="130">
        <v>564</v>
      </c>
      <c r="I33" s="130">
        <v>0</v>
      </c>
      <c r="J33" s="130">
        <v>0</v>
      </c>
      <c r="K33" s="130" t="s">
        <v>48</v>
      </c>
      <c r="L33" s="130" t="s">
        <v>50</v>
      </c>
      <c r="M33" s="128">
        <f t="shared" si="3"/>
        <v>564</v>
      </c>
      <c r="N33" s="202">
        <v>0</v>
      </c>
    </row>
    <row r="34" spans="1:14">
      <c r="A34" s="126">
        <f t="shared" si="4"/>
        <v>42910</v>
      </c>
      <c r="B34" s="127">
        <v>615.48</v>
      </c>
      <c r="C34" s="127">
        <v>80.17</v>
      </c>
      <c r="D34" s="128">
        <f t="shared" si="1"/>
        <v>71.17</v>
      </c>
      <c r="E34" s="128">
        <v>8</v>
      </c>
      <c r="F34" s="129">
        <f t="shared" si="2"/>
        <v>23.596697722224064</v>
      </c>
      <c r="G34" s="130">
        <v>0</v>
      </c>
      <c r="H34" s="130">
        <v>564</v>
      </c>
      <c r="I34" s="130">
        <v>0</v>
      </c>
      <c r="J34" s="130">
        <v>0</v>
      </c>
      <c r="K34" s="130" t="s">
        <v>48</v>
      </c>
      <c r="L34" s="130" t="s">
        <v>50</v>
      </c>
      <c r="M34" s="128">
        <f t="shared" si="3"/>
        <v>564</v>
      </c>
      <c r="N34" s="202">
        <f t="shared" si="5"/>
        <v>0.76</v>
      </c>
    </row>
    <row r="35" spans="1:14">
      <c r="A35" s="126">
        <f t="shared" si="4"/>
        <v>42911</v>
      </c>
      <c r="B35" s="127">
        <v>615.48</v>
      </c>
      <c r="C35" s="127">
        <v>80.17</v>
      </c>
      <c r="D35" s="128">
        <f t="shared" si="1"/>
        <v>71.17</v>
      </c>
      <c r="E35" s="128">
        <v>23</v>
      </c>
      <c r="F35" s="129">
        <f t="shared" si="2"/>
        <v>23.596697722224064</v>
      </c>
      <c r="G35" s="130">
        <v>0</v>
      </c>
      <c r="H35" s="130">
        <v>564</v>
      </c>
      <c r="I35" s="130">
        <v>0</v>
      </c>
      <c r="J35" s="130">
        <v>0</v>
      </c>
      <c r="K35" s="130" t="s">
        <v>48</v>
      </c>
      <c r="L35" s="130" t="s">
        <v>50</v>
      </c>
      <c r="M35" s="128">
        <f t="shared" si="3"/>
        <v>564</v>
      </c>
      <c r="N35" s="202">
        <f t="shared" si="5"/>
        <v>1.38</v>
      </c>
    </row>
    <row r="36" spans="1:14">
      <c r="A36" s="126">
        <f t="shared" si="4"/>
        <v>42912</v>
      </c>
      <c r="B36" s="127">
        <v>615.72</v>
      </c>
      <c r="C36" s="127">
        <v>81.84</v>
      </c>
      <c r="D36" s="128">
        <f t="shared" si="1"/>
        <v>72.84</v>
      </c>
      <c r="E36" s="128">
        <v>61</v>
      </c>
      <c r="F36" s="129">
        <f t="shared" si="2"/>
        <v>24.15039289148238</v>
      </c>
      <c r="G36" s="130">
        <v>0</v>
      </c>
      <c r="H36" s="130">
        <v>550</v>
      </c>
      <c r="I36" s="130">
        <v>0</v>
      </c>
      <c r="J36" s="130">
        <v>0</v>
      </c>
      <c r="K36" s="130" t="s">
        <v>48</v>
      </c>
      <c r="L36" s="130" t="s">
        <v>50</v>
      </c>
      <c r="M36" s="128">
        <f t="shared" si="3"/>
        <v>550</v>
      </c>
      <c r="N36" s="202">
        <f t="shared" si="5"/>
        <v>3.02</v>
      </c>
    </row>
    <row r="37" spans="1:14">
      <c r="A37" s="126">
        <f t="shared" si="4"/>
        <v>42913</v>
      </c>
      <c r="B37" s="127">
        <v>615.84</v>
      </c>
      <c r="C37" s="127">
        <v>82.83</v>
      </c>
      <c r="D37" s="128">
        <f t="shared" si="1"/>
        <v>73.83</v>
      </c>
      <c r="E37" s="128">
        <v>49</v>
      </c>
      <c r="F37" s="129">
        <f t="shared" si="2"/>
        <v>24.47863134511455</v>
      </c>
      <c r="G37" s="130">
        <v>0</v>
      </c>
      <c r="H37" s="130">
        <v>550</v>
      </c>
      <c r="I37" s="130">
        <v>0</v>
      </c>
      <c r="J37" s="130">
        <v>0</v>
      </c>
      <c r="K37" s="130" t="s">
        <v>48</v>
      </c>
      <c r="L37" s="130" t="s">
        <v>50</v>
      </c>
      <c r="M37" s="128">
        <f t="shared" si="3"/>
        <v>550</v>
      </c>
      <c r="N37" s="202">
        <f t="shared" si="5"/>
        <v>2.34</v>
      </c>
    </row>
    <row r="38" spans="1:14">
      <c r="A38" s="126">
        <f t="shared" si="4"/>
        <v>42914</v>
      </c>
      <c r="B38" s="127">
        <v>616.45000000000005</v>
      </c>
      <c r="C38" s="127">
        <v>87.67</v>
      </c>
      <c r="D38" s="128">
        <f t="shared" si="1"/>
        <v>78.67</v>
      </c>
      <c r="E38" s="128">
        <v>36</v>
      </c>
      <c r="F38" s="129">
        <f t="shared" si="2"/>
        <v>26.083352673982958</v>
      </c>
      <c r="G38" s="130">
        <v>0</v>
      </c>
      <c r="H38" s="130">
        <v>550</v>
      </c>
      <c r="I38" s="130">
        <v>0</v>
      </c>
      <c r="J38" s="130">
        <v>0</v>
      </c>
      <c r="K38" s="130" t="s">
        <v>48</v>
      </c>
      <c r="L38" s="130" t="s">
        <v>50</v>
      </c>
      <c r="M38" s="128">
        <f t="shared" si="3"/>
        <v>550</v>
      </c>
      <c r="N38" s="202">
        <f t="shared" si="5"/>
        <v>6.19</v>
      </c>
    </row>
    <row r="39" spans="1:14">
      <c r="A39" s="126">
        <f t="shared" si="4"/>
        <v>42915</v>
      </c>
      <c r="B39" s="127">
        <v>617.05999999999995</v>
      </c>
      <c r="C39" s="127">
        <v>92.54</v>
      </c>
      <c r="D39" s="128">
        <f t="shared" si="1"/>
        <v>83.54</v>
      </c>
      <c r="E39" s="128">
        <v>39</v>
      </c>
      <c r="F39" s="129">
        <f t="shared" si="2"/>
        <v>27.698020622658397</v>
      </c>
      <c r="G39" s="130">
        <v>0</v>
      </c>
      <c r="H39" s="130">
        <v>550</v>
      </c>
      <c r="I39" s="130">
        <v>0</v>
      </c>
      <c r="J39" s="130">
        <v>0</v>
      </c>
      <c r="K39" s="130" t="s">
        <v>48</v>
      </c>
      <c r="L39" s="130" t="s">
        <v>50</v>
      </c>
      <c r="M39" s="128">
        <f t="shared" si="3"/>
        <v>550</v>
      </c>
      <c r="N39" s="202">
        <f t="shared" si="5"/>
        <v>6.22</v>
      </c>
    </row>
    <row r="40" spans="1:14">
      <c r="A40" s="126">
        <f t="shared" si="4"/>
        <v>42916</v>
      </c>
      <c r="B40" s="127">
        <v>618.01</v>
      </c>
      <c r="C40" s="127">
        <v>100.11</v>
      </c>
      <c r="D40" s="128">
        <f t="shared" si="1"/>
        <v>91.11</v>
      </c>
      <c r="E40" s="128">
        <v>78</v>
      </c>
      <c r="F40" s="129">
        <f t="shared" si="2"/>
        <v>30.207884353967039</v>
      </c>
      <c r="G40" s="130">
        <v>0</v>
      </c>
      <c r="H40" s="130">
        <v>0</v>
      </c>
      <c r="I40" s="130">
        <v>0</v>
      </c>
      <c r="J40" s="130">
        <v>0</v>
      </c>
      <c r="K40" s="130" t="s">
        <v>48</v>
      </c>
      <c r="L40" s="130" t="s">
        <v>50</v>
      </c>
      <c r="M40" s="128">
        <f t="shared" si="3"/>
        <v>0</v>
      </c>
      <c r="N40" s="202">
        <f t="shared" si="5"/>
        <v>7.57</v>
      </c>
    </row>
    <row r="41" spans="1:14">
      <c r="A41" s="126">
        <f t="shared" si="4"/>
        <v>42917</v>
      </c>
      <c r="B41" s="127">
        <v>618.86</v>
      </c>
      <c r="C41" s="127">
        <v>107.04</v>
      </c>
      <c r="D41" s="128">
        <f t="shared" si="1"/>
        <v>98.04</v>
      </c>
      <c r="E41" s="128">
        <v>38</v>
      </c>
      <c r="F41" s="129">
        <f t="shared" si="2"/>
        <v>32.505553529392259</v>
      </c>
      <c r="G41" s="130">
        <v>0</v>
      </c>
      <c r="H41" s="130">
        <v>0</v>
      </c>
      <c r="I41" s="130">
        <v>0</v>
      </c>
      <c r="J41" s="130">
        <v>0</v>
      </c>
      <c r="K41" s="130" t="s">
        <v>48</v>
      </c>
      <c r="L41" s="130" t="s">
        <v>50</v>
      </c>
      <c r="M41" s="128">
        <f t="shared" si="3"/>
        <v>0</v>
      </c>
      <c r="N41" s="202">
        <f t="shared" si="5"/>
        <v>6.93</v>
      </c>
    </row>
    <row r="42" spans="1:14">
      <c r="A42" s="126">
        <f t="shared" si="4"/>
        <v>42918</v>
      </c>
      <c r="B42" s="127">
        <v>619.59</v>
      </c>
      <c r="C42" s="127">
        <v>113.67</v>
      </c>
      <c r="D42" s="128">
        <f t="shared" si="1"/>
        <v>104.67</v>
      </c>
      <c r="E42" s="128">
        <v>38</v>
      </c>
      <c r="F42" s="129">
        <f t="shared" si="2"/>
        <v>34.703756506747126</v>
      </c>
      <c r="G42" s="130">
        <v>0</v>
      </c>
      <c r="H42" s="130">
        <v>0</v>
      </c>
      <c r="I42" s="130">
        <v>0</v>
      </c>
      <c r="J42" s="130">
        <v>0</v>
      </c>
      <c r="K42" s="130" t="s">
        <v>48</v>
      </c>
      <c r="L42" s="130" t="s">
        <v>50</v>
      </c>
      <c r="M42" s="128">
        <f t="shared" si="3"/>
        <v>0</v>
      </c>
      <c r="N42" s="202">
        <f t="shared" si="5"/>
        <v>6.63</v>
      </c>
    </row>
    <row r="43" spans="1:14">
      <c r="A43" s="126">
        <f t="shared" si="4"/>
        <v>42919</v>
      </c>
      <c r="B43" s="127">
        <v>620.29999999999995</v>
      </c>
      <c r="C43" s="127">
        <v>120.64</v>
      </c>
      <c r="D43" s="128">
        <f t="shared" si="1"/>
        <v>111.64</v>
      </c>
      <c r="E43" s="128">
        <v>31</v>
      </c>
      <c r="F43" s="129">
        <f t="shared" si="2"/>
        <v>37.014687841915055</v>
      </c>
      <c r="G43" s="130">
        <v>0</v>
      </c>
      <c r="H43" s="130">
        <v>0</v>
      </c>
      <c r="I43" s="130">
        <v>0</v>
      </c>
      <c r="J43" s="130">
        <v>0</v>
      </c>
      <c r="K43" s="130" t="s">
        <v>48</v>
      </c>
      <c r="L43" s="130" t="s">
        <v>50</v>
      </c>
      <c r="M43" s="128">
        <f t="shared" si="3"/>
        <v>0</v>
      </c>
      <c r="N43" s="202">
        <f t="shared" si="5"/>
        <v>6.97</v>
      </c>
    </row>
    <row r="44" spans="1:14">
      <c r="A44" s="126">
        <f t="shared" si="4"/>
        <v>42920</v>
      </c>
      <c r="B44" s="127">
        <v>620.9</v>
      </c>
      <c r="C44" s="127">
        <v>125.62</v>
      </c>
      <c r="D44" s="128">
        <f t="shared" si="1"/>
        <v>116.62</v>
      </c>
      <c r="E44" s="128">
        <v>8</v>
      </c>
      <c r="F44" s="129">
        <f t="shared" si="2"/>
        <v>38.665826729882966</v>
      </c>
      <c r="G44" s="130">
        <v>0</v>
      </c>
      <c r="H44" s="130">
        <v>0</v>
      </c>
      <c r="I44" s="130">
        <v>0</v>
      </c>
      <c r="J44" s="130">
        <v>0</v>
      </c>
      <c r="K44" s="130" t="s">
        <v>48</v>
      </c>
      <c r="L44" s="130" t="s">
        <v>50</v>
      </c>
      <c r="M44" s="128">
        <f t="shared" si="3"/>
        <v>0</v>
      </c>
      <c r="N44" s="202">
        <f t="shared" si="5"/>
        <v>4.9800000000000004</v>
      </c>
    </row>
    <row r="45" spans="1:14">
      <c r="A45" s="126">
        <f t="shared" si="4"/>
        <v>42921</v>
      </c>
      <c r="B45" s="127">
        <v>621.27</v>
      </c>
      <c r="C45" s="127">
        <v>128.96</v>
      </c>
      <c r="D45" s="128">
        <f t="shared" si="1"/>
        <v>119.96000000000001</v>
      </c>
      <c r="E45" s="128">
        <v>32</v>
      </c>
      <c r="F45" s="129">
        <f t="shared" si="2"/>
        <v>39.773217068399589</v>
      </c>
      <c r="G45" s="130">
        <v>0</v>
      </c>
      <c r="H45" s="130">
        <v>0</v>
      </c>
      <c r="I45" s="130">
        <v>0</v>
      </c>
      <c r="J45" s="130">
        <v>0</v>
      </c>
      <c r="K45" s="130" t="s">
        <v>48</v>
      </c>
      <c r="L45" s="130" t="s">
        <v>50</v>
      </c>
      <c r="M45" s="128">
        <f t="shared" si="3"/>
        <v>0</v>
      </c>
      <c r="N45" s="202">
        <f t="shared" si="5"/>
        <v>3.34</v>
      </c>
    </row>
    <row r="46" spans="1:14">
      <c r="A46" s="126">
        <f t="shared" si="4"/>
        <v>42922</v>
      </c>
      <c r="B46" s="127">
        <v>621.76</v>
      </c>
      <c r="C46" s="127">
        <v>133.41</v>
      </c>
      <c r="D46" s="128">
        <f t="shared" si="1"/>
        <v>124.41</v>
      </c>
      <c r="E46" s="128">
        <v>11</v>
      </c>
      <c r="F46" s="129">
        <f t="shared" si="2"/>
        <v>41.248632339776528</v>
      </c>
      <c r="G46" s="130">
        <v>0</v>
      </c>
      <c r="H46" s="130">
        <v>0</v>
      </c>
      <c r="I46" s="130">
        <v>0</v>
      </c>
      <c r="J46" s="130">
        <v>0</v>
      </c>
      <c r="K46" s="130" t="s">
        <v>48</v>
      </c>
      <c r="L46" s="130" t="s">
        <v>50</v>
      </c>
      <c r="M46" s="128">
        <f t="shared" si="3"/>
        <v>0</v>
      </c>
      <c r="N46" s="202">
        <f t="shared" si="5"/>
        <v>4.45</v>
      </c>
    </row>
    <row r="47" spans="1:14">
      <c r="A47" s="126">
        <f t="shared" si="4"/>
        <v>42923</v>
      </c>
      <c r="B47" s="127">
        <v>622.15</v>
      </c>
      <c r="C47" s="127">
        <v>137.38</v>
      </c>
      <c r="D47" s="128">
        <f t="shared" si="1"/>
        <v>128.38</v>
      </c>
      <c r="E47" s="128">
        <v>7</v>
      </c>
      <c r="F47" s="129">
        <f t="shared" si="2"/>
        <v>42.564901694240902</v>
      </c>
      <c r="G47" s="130">
        <v>0</v>
      </c>
      <c r="H47" s="130">
        <v>0</v>
      </c>
      <c r="I47" s="130">
        <v>0</v>
      </c>
      <c r="J47" s="130">
        <v>0</v>
      </c>
      <c r="K47" s="130" t="s">
        <v>48</v>
      </c>
      <c r="L47" s="130" t="s">
        <v>50</v>
      </c>
      <c r="M47" s="128">
        <f t="shared" si="3"/>
        <v>0</v>
      </c>
      <c r="N47" s="202">
        <f t="shared" si="5"/>
        <v>3.97</v>
      </c>
    </row>
    <row r="48" spans="1:14">
      <c r="A48" s="126">
        <f t="shared" si="4"/>
        <v>42924</v>
      </c>
      <c r="B48" s="127">
        <v>622.46</v>
      </c>
      <c r="C48" s="127">
        <v>140.46</v>
      </c>
      <c r="D48" s="128">
        <f t="shared" si="1"/>
        <v>131.46</v>
      </c>
      <c r="E48" s="128">
        <v>4</v>
      </c>
      <c r="F48" s="129">
        <f t="shared" si="2"/>
        <v>43.586087994429896</v>
      </c>
      <c r="G48" s="130">
        <v>0</v>
      </c>
      <c r="H48" s="130">
        <v>0</v>
      </c>
      <c r="I48" s="130">
        <v>0</v>
      </c>
      <c r="J48" s="130">
        <v>0</v>
      </c>
      <c r="K48" s="130" t="s">
        <v>48</v>
      </c>
      <c r="L48" s="130" t="s">
        <v>50</v>
      </c>
      <c r="M48" s="128">
        <f t="shared" si="3"/>
        <v>0</v>
      </c>
      <c r="N48" s="202">
        <f t="shared" si="5"/>
        <v>3.08</v>
      </c>
    </row>
    <row r="49" spans="1:14">
      <c r="A49" s="126">
        <f t="shared" si="4"/>
        <v>42925</v>
      </c>
      <c r="B49" s="127">
        <v>622.66999999999996</v>
      </c>
      <c r="C49" s="127">
        <v>142.63999999999999</v>
      </c>
      <c r="D49" s="128">
        <f t="shared" si="1"/>
        <v>133.63999999999999</v>
      </c>
      <c r="E49" s="128">
        <v>0</v>
      </c>
      <c r="F49" s="129">
        <f t="shared" si="2"/>
        <v>44.30887570040781</v>
      </c>
      <c r="G49" s="130">
        <v>0</v>
      </c>
      <c r="H49" s="130">
        <v>0</v>
      </c>
      <c r="I49" s="130">
        <v>0</v>
      </c>
      <c r="J49" s="130">
        <v>0</v>
      </c>
      <c r="K49" s="130" t="s">
        <v>48</v>
      </c>
      <c r="L49" s="130" t="s">
        <v>50</v>
      </c>
      <c r="M49" s="128">
        <f t="shared" si="3"/>
        <v>0</v>
      </c>
      <c r="N49" s="202">
        <f t="shared" si="5"/>
        <v>2.1800000000000002</v>
      </c>
    </row>
    <row r="50" spans="1:14">
      <c r="A50" s="126">
        <f t="shared" si="4"/>
        <v>42926</v>
      </c>
      <c r="B50" s="127">
        <v>622.82000000000005</v>
      </c>
      <c r="C50" s="127">
        <v>144.16999999999999</v>
      </c>
      <c r="D50" s="128">
        <f t="shared" si="1"/>
        <v>135.16999999999999</v>
      </c>
      <c r="E50" s="128">
        <v>0</v>
      </c>
      <c r="F50" s="129">
        <f t="shared" si="2"/>
        <v>44.816153310566619</v>
      </c>
      <c r="G50" s="130">
        <v>0</v>
      </c>
      <c r="H50" s="130">
        <v>0</v>
      </c>
      <c r="I50" s="130">
        <v>0</v>
      </c>
      <c r="J50" s="130">
        <v>0</v>
      </c>
      <c r="K50" s="130" t="s">
        <v>48</v>
      </c>
      <c r="L50" s="130" t="s">
        <v>50</v>
      </c>
      <c r="M50" s="128">
        <f t="shared" si="3"/>
        <v>0</v>
      </c>
      <c r="N50" s="202">
        <f t="shared" si="5"/>
        <v>1.53</v>
      </c>
    </row>
    <row r="51" spans="1:14">
      <c r="A51" s="126">
        <f t="shared" si="4"/>
        <v>42927</v>
      </c>
      <c r="B51" s="127">
        <v>622.95000000000005</v>
      </c>
      <c r="C51" s="127">
        <v>145.41999999999999</v>
      </c>
      <c r="D51" s="128">
        <f t="shared" si="1"/>
        <v>136.41999999999999</v>
      </c>
      <c r="E51" s="128">
        <v>1</v>
      </c>
      <c r="F51" s="129">
        <f t="shared" si="2"/>
        <v>45.230595802526437</v>
      </c>
      <c r="G51" s="130">
        <v>0</v>
      </c>
      <c r="H51" s="130">
        <v>0</v>
      </c>
      <c r="I51" s="130">
        <v>0</v>
      </c>
      <c r="J51" s="130">
        <v>0</v>
      </c>
      <c r="K51" s="130" t="s">
        <v>48</v>
      </c>
      <c r="L51" s="130" t="s">
        <v>50</v>
      </c>
      <c r="M51" s="128">
        <f t="shared" si="3"/>
        <v>0</v>
      </c>
      <c r="N51" s="202">
        <f t="shared" si="5"/>
        <v>1.25</v>
      </c>
    </row>
    <row r="52" spans="1:14">
      <c r="A52" s="126">
        <f t="shared" si="4"/>
        <v>42928</v>
      </c>
      <c r="B52" s="127">
        <v>623.1</v>
      </c>
      <c r="C52" s="127">
        <v>146.94999999999999</v>
      </c>
      <c r="D52" s="128">
        <f t="shared" si="1"/>
        <v>137.94999999999999</v>
      </c>
      <c r="E52" s="128">
        <v>19</v>
      </c>
      <c r="F52" s="129">
        <f t="shared" si="2"/>
        <v>45.737873412685246</v>
      </c>
      <c r="G52" s="130">
        <v>0</v>
      </c>
      <c r="H52" s="130">
        <v>0</v>
      </c>
      <c r="I52" s="130">
        <v>0</v>
      </c>
      <c r="J52" s="130">
        <v>0</v>
      </c>
      <c r="K52" s="130" t="s">
        <v>48</v>
      </c>
      <c r="L52" s="130" t="s">
        <v>50</v>
      </c>
      <c r="M52" s="128">
        <f t="shared" si="3"/>
        <v>0</v>
      </c>
      <c r="N52" s="202">
        <f t="shared" si="5"/>
        <v>1.53</v>
      </c>
    </row>
    <row r="53" spans="1:14">
      <c r="A53" s="126">
        <f t="shared" si="4"/>
        <v>42929</v>
      </c>
      <c r="B53" s="127">
        <v>623.30999999999995</v>
      </c>
      <c r="C53" s="127">
        <v>149.1</v>
      </c>
      <c r="D53" s="128">
        <f t="shared" si="1"/>
        <v>140.1</v>
      </c>
      <c r="E53" s="128">
        <v>18</v>
      </c>
      <c r="F53" s="129">
        <f t="shared" si="2"/>
        <v>46.450714498856129</v>
      </c>
      <c r="G53" s="130">
        <v>0</v>
      </c>
      <c r="H53" s="130">
        <v>0</v>
      </c>
      <c r="I53" s="130">
        <v>0</v>
      </c>
      <c r="J53" s="130">
        <v>0</v>
      </c>
      <c r="K53" s="130" t="s">
        <v>48</v>
      </c>
      <c r="L53" s="130" t="s">
        <v>50</v>
      </c>
      <c r="M53" s="128">
        <f t="shared" si="3"/>
        <v>0</v>
      </c>
      <c r="N53" s="202">
        <f t="shared" si="5"/>
        <v>2.15</v>
      </c>
    </row>
    <row r="54" spans="1:14">
      <c r="A54" s="126">
        <f t="shared" si="4"/>
        <v>42930</v>
      </c>
      <c r="B54" s="127">
        <v>623.95000000000005</v>
      </c>
      <c r="C54" s="127">
        <v>155.59</v>
      </c>
      <c r="D54" s="128">
        <f t="shared" si="1"/>
        <v>146.59</v>
      </c>
      <c r="E54" s="128">
        <v>56</v>
      </c>
      <c r="F54" s="129">
        <f t="shared" si="2"/>
        <v>48.602499917111501</v>
      </c>
      <c r="G54" s="130">
        <v>0</v>
      </c>
      <c r="H54" s="130">
        <v>0</v>
      </c>
      <c r="I54" s="130">
        <v>0</v>
      </c>
      <c r="J54" s="130">
        <v>0</v>
      </c>
      <c r="K54" s="130" t="s">
        <v>48</v>
      </c>
      <c r="L54" s="130" t="s">
        <v>50</v>
      </c>
      <c r="M54" s="128">
        <f t="shared" si="3"/>
        <v>0</v>
      </c>
      <c r="N54" s="202">
        <f t="shared" si="5"/>
        <v>6.49</v>
      </c>
    </row>
    <row r="55" spans="1:14">
      <c r="A55" s="126">
        <f t="shared" si="4"/>
        <v>42931</v>
      </c>
      <c r="B55" s="127">
        <v>625.02</v>
      </c>
      <c r="C55" s="127">
        <v>166.61</v>
      </c>
      <c r="D55" s="128">
        <f t="shared" si="1"/>
        <v>157.61000000000001</v>
      </c>
      <c r="E55" s="128">
        <v>65</v>
      </c>
      <c r="F55" s="129">
        <f t="shared" si="2"/>
        <v>52.256224926229237</v>
      </c>
      <c r="G55" s="130">
        <v>0</v>
      </c>
      <c r="H55" s="130">
        <v>0</v>
      </c>
      <c r="I55" s="130">
        <v>0</v>
      </c>
      <c r="J55" s="130">
        <v>0</v>
      </c>
      <c r="K55" s="130" t="s">
        <v>48</v>
      </c>
      <c r="L55" s="130" t="s">
        <v>50</v>
      </c>
      <c r="M55" s="128">
        <f t="shared" si="3"/>
        <v>0</v>
      </c>
      <c r="N55" s="202">
        <f t="shared" si="5"/>
        <v>11.02</v>
      </c>
    </row>
    <row r="56" spans="1:14">
      <c r="A56" s="126">
        <f t="shared" si="4"/>
        <v>42932</v>
      </c>
      <c r="B56" s="127">
        <v>626.04999999999995</v>
      </c>
      <c r="C56" s="127">
        <v>178.21</v>
      </c>
      <c r="D56" s="128">
        <f t="shared" si="1"/>
        <v>169.21</v>
      </c>
      <c r="E56" s="128">
        <v>63</v>
      </c>
      <c r="F56" s="129">
        <f t="shared" si="2"/>
        <v>56.10225125161633</v>
      </c>
      <c r="G56" s="130">
        <v>0</v>
      </c>
      <c r="H56" s="130">
        <v>0</v>
      </c>
      <c r="I56" s="130">
        <v>0</v>
      </c>
      <c r="J56" s="130">
        <v>0</v>
      </c>
      <c r="K56" s="130" t="s">
        <v>48</v>
      </c>
      <c r="L56" s="130" t="s">
        <v>50</v>
      </c>
      <c r="M56" s="128">
        <f t="shared" si="3"/>
        <v>0</v>
      </c>
      <c r="N56" s="202">
        <f t="shared" si="5"/>
        <v>11.6</v>
      </c>
    </row>
    <row r="57" spans="1:14">
      <c r="A57" s="126">
        <f t="shared" si="4"/>
        <v>42933</v>
      </c>
      <c r="B57" s="127">
        <v>627.03</v>
      </c>
      <c r="C57" s="127">
        <v>189.14</v>
      </c>
      <c r="D57" s="128">
        <f t="shared" si="1"/>
        <v>180.14</v>
      </c>
      <c r="E57" s="128">
        <v>60</v>
      </c>
      <c r="F57" s="129">
        <f t="shared" si="2"/>
        <v>59.726136401312942</v>
      </c>
      <c r="G57" s="130">
        <v>0</v>
      </c>
      <c r="H57" s="130">
        <v>0</v>
      </c>
      <c r="I57" s="130">
        <v>0</v>
      </c>
      <c r="J57" s="130">
        <v>0</v>
      </c>
      <c r="K57" s="130" t="s">
        <v>48</v>
      </c>
      <c r="L57" s="130" t="s">
        <v>50</v>
      </c>
      <c r="M57" s="128">
        <f t="shared" si="3"/>
        <v>0</v>
      </c>
      <c r="N57" s="202">
        <f t="shared" si="5"/>
        <v>10.93</v>
      </c>
    </row>
    <row r="58" spans="1:14">
      <c r="A58" s="126">
        <f t="shared" si="4"/>
        <v>42934</v>
      </c>
      <c r="B58" s="127">
        <v>628.16</v>
      </c>
      <c r="C58" s="127">
        <v>202.09</v>
      </c>
      <c r="D58" s="128">
        <f t="shared" si="1"/>
        <v>193.09</v>
      </c>
      <c r="E58" s="128">
        <v>55</v>
      </c>
      <c r="F58" s="129">
        <f t="shared" si="2"/>
        <v>64.019760618016647</v>
      </c>
      <c r="G58" s="130">
        <v>0</v>
      </c>
      <c r="H58" s="130">
        <v>0</v>
      </c>
      <c r="I58" s="130">
        <v>0</v>
      </c>
      <c r="J58" s="130">
        <v>0</v>
      </c>
      <c r="K58" s="130" t="s">
        <v>48</v>
      </c>
      <c r="L58" s="130" t="s">
        <v>50</v>
      </c>
      <c r="M58" s="128">
        <f t="shared" si="3"/>
        <v>0</v>
      </c>
      <c r="N58" s="202">
        <f t="shared" si="5"/>
        <v>12.95</v>
      </c>
    </row>
    <row r="59" spans="1:14">
      <c r="A59" s="126">
        <f t="shared" si="4"/>
        <v>42935</v>
      </c>
      <c r="B59" s="127">
        <v>628.98</v>
      </c>
      <c r="C59" s="127">
        <v>212.23</v>
      </c>
      <c r="D59" s="128">
        <f t="shared" si="1"/>
        <v>203.23</v>
      </c>
      <c r="E59" s="128">
        <v>36</v>
      </c>
      <c r="F59" s="129">
        <f t="shared" si="2"/>
        <v>67.381718112794658</v>
      </c>
      <c r="G59" s="130">
        <v>0</v>
      </c>
      <c r="H59" s="130">
        <v>0</v>
      </c>
      <c r="I59" s="130">
        <v>0</v>
      </c>
      <c r="J59" s="130">
        <v>0</v>
      </c>
      <c r="K59" s="130" t="s">
        <v>48</v>
      </c>
      <c r="L59" s="130" t="s">
        <v>50</v>
      </c>
      <c r="M59" s="128">
        <f t="shared" si="3"/>
        <v>0</v>
      </c>
      <c r="N59" s="202">
        <f t="shared" si="5"/>
        <v>10.14</v>
      </c>
    </row>
    <row r="60" spans="1:14">
      <c r="A60" s="126">
        <f t="shared" si="4"/>
        <v>42936</v>
      </c>
      <c r="B60" s="127">
        <v>629.65</v>
      </c>
      <c r="C60" s="127">
        <v>220.5</v>
      </c>
      <c r="D60" s="128">
        <f t="shared" si="1"/>
        <v>211.5</v>
      </c>
      <c r="E60" s="128">
        <v>38</v>
      </c>
      <c r="F60" s="129">
        <f t="shared" si="2"/>
        <v>70.123669639600806</v>
      </c>
      <c r="G60" s="130">
        <v>0</v>
      </c>
      <c r="H60" s="130">
        <v>0</v>
      </c>
      <c r="I60" s="130">
        <v>0</v>
      </c>
      <c r="J60" s="130">
        <v>0</v>
      </c>
      <c r="K60" s="130" t="s">
        <v>48</v>
      </c>
      <c r="L60" s="130" t="s">
        <v>50</v>
      </c>
      <c r="M60" s="128">
        <f t="shared" si="3"/>
        <v>0</v>
      </c>
      <c r="N60" s="202">
        <f t="shared" si="5"/>
        <v>8.27</v>
      </c>
    </row>
    <row r="61" spans="1:14">
      <c r="A61" s="126">
        <f t="shared" si="4"/>
        <v>42937</v>
      </c>
      <c r="B61" s="127">
        <v>630.63</v>
      </c>
      <c r="C61" s="127">
        <v>232.53</v>
      </c>
      <c r="D61" s="128">
        <f t="shared" si="1"/>
        <v>223.53</v>
      </c>
      <c r="E61" s="128">
        <v>91</v>
      </c>
      <c r="F61" s="129">
        <f t="shared" si="2"/>
        <v>74.112264182222077</v>
      </c>
      <c r="G61" s="130">
        <v>0</v>
      </c>
      <c r="H61" s="130">
        <v>0</v>
      </c>
      <c r="I61" s="130">
        <v>0</v>
      </c>
      <c r="J61" s="130">
        <v>0</v>
      </c>
      <c r="K61" s="130" t="s">
        <v>48</v>
      </c>
      <c r="L61" s="130" t="s">
        <v>50</v>
      </c>
      <c r="M61" s="128">
        <f t="shared" si="3"/>
        <v>0</v>
      </c>
      <c r="N61" s="202">
        <f t="shared" si="5"/>
        <v>12.03</v>
      </c>
    </row>
    <row r="62" spans="1:14">
      <c r="A62" s="126">
        <f t="shared" si="4"/>
        <v>42938</v>
      </c>
      <c r="B62" s="127">
        <v>632.27</v>
      </c>
      <c r="C62" s="127">
        <v>254.34</v>
      </c>
      <c r="D62" s="128">
        <f t="shared" si="1"/>
        <v>245.34</v>
      </c>
      <c r="E62" s="128">
        <v>120</v>
      </c>
      <c r="F62" s="129">
        <f t="shared" si="2"/>
        <v>81.343456781936936</v>
      </c>
      <c r="G62" s="130">
        <v>0</v>
      </c>
      <c r="H62" s="130">
        <v>0</v>
      </c>
      <c r="I62" s="130">
        <v>0</v>
      </c>
      <c r="J62" s="130">
        <v>0</v>
      </c>
      <c r="K62" s="130" t="s">
        <v>48</v>
      </c>
      <c r="L62" s="130" t="s">
        <v>50</v>
      </c>
      <c r="M62" s="128">
        <f t="shared" si="3"/>
        <v>0</v>
      </c>
      <c r="N62" s="202">
        <f t="shared" si="5"/>
        <v>21.81</v>
      </c>
    </row>
    <row r="63" spans="1:14">
      <c r="A63" s="126">
        <f t="shared" si="4"/>
        <v>42939</v>
      </c>
      <c r="B63" s="127">
        <v>633.46</v>
      </c>
      <c r="C63" s="127">
        <v>270.31</v>
      </c>
      <c r="D63" s="128">
        <f t="shared" si="1"/>
        <v>261.31</v>
      </c>
      <c r="E63" s="128">
        <v>74</v>
      </c>
      <c r="F63" s="129">
        <f t="shared" si="2"/>
        <v>86.638374059215536</v>
      </c>
      <c r="G63" s="130">
        <v>0</v>
      </c>
      <c r="H63" s="130">
        <v>0</v>
      </c>
      <c r="I63" s="130">
        <v>0</v>
      </c>
      <c r="J63" s="130">
        <v>0</v>
      </c>
      <c r="K63" s="130" t="s">
        <v>48</v>
      </c>
      <c r="L63" s="130" t="s">
        <v>50</v>
      </c>
      <c r="M63" s="128">
        <f t="shared" si="3"/>
        <v>0</v>
      </c>
      <c r="N63" s="202">
        <f t="shared" si="5"/>
        <v>15.97</v>
      </c>
    </row>
    <row r="64" spans="1:14">
      <c r="A64" s="126">
        <f t="shared" si="4"/>
        <v>42940</v>
      </c>
      <c r="B64" s="127">
        <v>634.13</v>
      </c>
      <c r="C64" s="127">
        <v>279.51</v>
      </c>
      <c r="D64" s="128">
        <f t="shared" si="1"/>
        <v>270.51</v>
      </c>
      <c r="E64" s="128">
        <v>33</v>
      </c>
      <c r="F64" s="129">
        <f t="shared" si="2"/>
        <v>89.688670800039787</v>
      </c>
      <c r="G64" s="130">
        <v>0</v>
      </c>
      <c r="H64" s="130">
        <v>0</v>
      </c>
      <c r="I64" s="130">
        <v>0</v>
      </c>
      <c r="J64" s="130">
        <v>0</v>
      </c>
      <c r="K64" s="130" t="s">
        <v>48</v>
      </c>
      <c r="L64" s="130" t="s">
        <v>50</v>
      </c>
      <c r="M64" s="128">
        <f t="shared" si="3"/>
        <v>0</v>
      </c>
      <c r="N64" s="202">
        <f t="shared" si="5"/>
        <v>9.1999999999999993</v>
      </c>
    </row>
    <row r="65" spans="1:14">
      <c r="A65" s="126">
        <f t="shared" si="4"/>
        <v>42941</v>
      </c>
      <c r="B65" s="127">
        <v>634.71</v>
      </c>
      <c r="C65" s="127">
        <v>287.95</v>
      </c>
      <c r="D65" s="128">
        <f t="shared" si="1"/>
        <v>278.95</v>
      </c>
      <c r="E65" s="128">
        <v>26</v>
      </c>
      <c r="F65" s="129">
        <f t="shared" si="2"/>
        <v>92.486986505752455</v>
      </c>
      <c r="G65" s="130">
        <v>0</v>
      </c>
      <c r="H65" s="130">
        <v>0</v>
      </c>
      <c r="I65" s="130">
        <v>0</v>
      </c>
      <c r="J65" s="130">
        <v>0</v>
      </c>
      <c r="K65" s="130" t="s">
        <v>48</v>
      </c>
      <c r="L65" s="130" t="s">
        <v>50</v>
      </c>
      <c r="M65" s="128">
        <f t="shared" si="3"/>
        <v>0</v>
      </c>
      <c r="N65" s="202">
        <f t="shared" si="5"/>
        <v>8.44</v>
      </c>
    </row>
    <row r="66" spans="1:14">
      <c r="A66" s="126">
        <f t="shared" si="4"/>
        <v>42942</v>
      </c>
      <c r="B66" s="127">
        <v>635.14</v>
      </c>
      <c r="C66" s="127">
        <v>294.18</v>
      </c>
      <c r="D66" s="128">
        <f t="shared" si="1"/>
        <v>285.18</v>
      </c>
      <c r="E66" s="128">
        <v>15</v>
      </c>
      <c r="F66" s="129">
        <f t="shared" si="2"/>
        <v>94.55256788568019</v>
      </c>
      <c r="G66" s="130">
        <v>0</v>
      </c>
      <c r="H66" s="130">
        <v>0</v>
      </c>
      <c r="I66" s="130">
        <v>0</v>
      </c>
      <c r="J66" s="130">
        <v>0</v>
      </c>
      <c r="K66" s="130" t="s">
        <v>48</v>
      </c>
      <c r="L66" s="130" t="s">
        <v>50</v>
      </c>
      <c r="M66" s="128">
        <f t="shared" si="3"/>
        <v>0</v>
      </c>
      <c r="N66" s="202">
        <f t="shared" si="5"/>
        <v>6.23</v>
      </c>
    </row>
    <row r="67" spans="1:14">
      <c r="A67" s="126">
        <f t="shared" si="4"/>
        <v>42943</v>
      </c>
      <c r="B67" s="127">
        <v>635.41</v>
      </c>
      <c r="C67" s="127">
        <v>298.18</v>
      </c>
      <c r="D67" s="128">
        <f t="shared" si="1"/>
        <v>289.18</v>
      </c>
      <c r="E67" s="128">
        <v>14</v>
      </c>
      <c r="F67" s="129">
        <f t="shared" si="2"/>
        <v>95.878783859951582</v>
      </c>
      <c r="G67" s="130">
        <v>0</v>
      </c>
      <c r="H67" s="130">
        <v>0</v>
      </c>
      <c r="I67" s="130">
        <v>0</v>
      </c>
      <c r="J67" s="130">
        <v>0</v>
      </c>
      <c r="K67" s="130" t="s">
        <v>48</v>
      </c>
      <c r="L67" s="130" t="s">
        <v>50</v>
      </c>
      <c r="M67" s="128">
        <f t="shared" si="3"/>
        <v>0</v>
      </c>
      <c r="N67" s="202">
        <f t="shared" si="5"/>
        <v>4</v>
      </c>
    </row>
    <row r="68" spans="1:14">
      <c r="A68" s="126">
        <f t="shared" si="4"/>
        <v>42944</v>
      </c>
      <c r="B68" s="127">
        <v>635.75</v>
      </c>
      <c r="C68" s="127">
        <v>303.08</v>
      </c>
      <c r="D68" s="128">
        <f t="shared" si="1"/>
        <v>294.08</v>
      </c>
      <c r="E68" s="128">
        <v>46</v>
      </c>
      <c r="F68" s="129">
        <f t="shared" si="2"/>
        <v>97.503398428434068</v>
      </c>
      <c r="G68" s="130">
        <v>0</v>
      </c>
      <c r="H68" s="130">
        <v>582</v>
      </c>
      <c r="I68" s="130">
        <v>0</v>
      </c>
      <c r="J68" s="130">
        <v>0</v>
      </c>
      <c r="K68" s="130" t="s">
        <v>48</v>
      </c>
      <c r="L68" s="130" t="s">
        <v>50</v>
      </c>
      <c r="M68" s="128">
        <f t="shared" si="3"/>
        <v>582</v>
      </c>
      <c r="N68" s="202">
        <f t="shared" si="5"/>
        <v>6.32</v>
      </c>
    </row>
    <row r="69" spans="1:14">
      <c r="A69" s="126">
        <f t="shared" si="4"/>
        <v>42945</v>
      </c>
      <c r="B69" s="127">
        <v>635.92999999999995</v>
      </c>
      <c r="C69" s="127">
        <v>305.74</v>
      </c>
      <c r="D69" s="128">
        <f t="shared" si="1"/>
        <v>296.74</v>
      </c>
      <c r="E69" s="128">
        <v>32</v>
      </c>
      <c r="F69" s="129">
        <f t="shared" si="2"/>
        <v>98.385332051324554</v>
      </c>
      <c r="G69" s="130">
        <v>2576</v>
      </c>
      <c r="H69" s="130">
        <v>601</v>
      </c>
      <c r="I69" s="130">
        <v>0</v>
      </c>
      <c r="J69" s="130">
        <v>0</v>
      </c>
      <c r="K69" s="130" t="s">
        <v>48</v>
      </c>
      <c r="L69" s="130" t="s">
        <v>50</v>
      </c>
      <c r="M69" s="128">
        <f t="shared" si="3"/>
        <v>3177</v>
      </c>
      <c r="N69" s="202">
        <f t="shared" si="5"/>
        <v>10.43</v>
      </c>
    </row>
    <row r="70" spans="1:14">
      <c r="A70" s="126">
        <f t="shared" si="4"/>
        <v>42946</v>
      </c>
      <c r="B70" s="127">
        <v>635.80999999999995</v>
      </c>
      <c r="C70" s="127">
        <v>303.95999999999998</v>
      </c>
      <c r="D70" s="128">
        <f t="shared" si="1"/>
        <v>294.95999999999998</v>
      </c>
      <c r="E70" s="128">
        <v>35</v>
      </c>
      <c r="F70" s="129">
        <f t="shared" si="2"/>
        <v>97.795165942773764</v>
      </c>
      <c r="G70" s="130">
        <v>2146</v>
      </c>
      <c r="H70" s="130">
        <v>601</v>
      </c>
      <c r="I70" s="130">
        <v>0</v>
      </c>
      <c r="J70" s="130">
        <v>0</v>
      </c>
      <c r="K70" s="130" t="s">
        <v>48</v>
      </c>
      <c r="L70" s="130" t="s">
        <v>50</v>
      </c>
      <c r="M70" s="128">
        <f t="shared" si="3"/>
        <v>2747</v>
      </c>
      <c r="N70" s="202">
        <f t="shared" si="5"/>
        <v>4.9400000000000004</v>
      </c>
    </row>
    <row r="71" spans="1:14">
      <c r="A71" s="126">
        <f t="shared" si="4"/>
        <v>42947</v>
      </c>
      <c r="B71" s="127">
        <v>635.9</v>
      </c>
      <c r="C71" s="127">
        <v>305.27999999999997</v>
      </c>
      <c r="D71" s="128">
        <f t="shared" si="1"/>
        <v>296.27999999999997</v>
      </c>
      <c r="E71" s="128">
        <v>8</v>
      </c>
      <c r="F71" s="129">
        <f t="shared" si="2"/>
        <v>98.23281721428333</v>
      </c>
      <c r="G71" s="130">
        <v>0</v>
      </c>
      <c r="H71" s="130">
        <v>599</v>
      </c>
      <c r="I71" s="130">
        <v>0</v>
      </c>
      <c r="J71" s="130">
        <v>0</v>
      </c>
      <c r="K71" s="130" t="s">
        <v>48</v>
      </c>
      <c r="L71" s="130" t="s">
        <v>50</v>
      </c>
      <c r="M71" s="128">
        <f t="shared" si="3"/>
        <v>599</v>
      </c>
      <c r="N71" s="202">
        <f t="shared" si="5"/>
        <v>2.79</v>
      </c>
    </row>
    <row r="72" spans="1:14">
      <c r="A72" s="126">
        <f t="shared" si="4"/>
        <v>42948</v>
      </c>
      <c r="B72" s="127">
        <v>635.99</v>
      </c>
      <c r="C72" s="127">
        <v>306.62</v>
      </c>
      <c r="D72" s="128">
        <f t="shared" si="1"/>
        <v>297.62</v>
      </c>
      <c r="E72" s="128">
        <v>10</v>
      </c>
      <c r="F72" s="129">
        <f t="shared" si="2"/>
        <v>98.677099565664264</v>
      </c>
      <c r="G72" s="130">
        <v>0</v>
      </c>
      <c r="H72" s="130">
        <v>609</v>
      </c>
      <c r="I72" s="130">
        <v>0</v>
      </c>
      <c r="J72" s="130">
        <v>0</v>
      </c>
      <c r="K72" s="130" t="s">
        <v>48</v>
      </c>
      <c r="L72" s="130" t="s">
        <v>50</v>
      </c>
      <c r="M72" s="128">
        <f t="shared" si="3"/>
        <v>609</v>
      </c>
      <c r="N72" s="202">
        <f t="shared" si="5"/>
        <v>2.83</v>
      </c>
    </row>
    <row r="73" spans="1:14">
      <c r="A73" s="126">
        <f t="shared" si="4"/>
        <v>42949</v>
      </c>
      <c r="B73" s="127">
        <v>636.16999999999996</v>
      </c>
      <c r="C73" s="127">
        <v>309.27999999999997</v>
      </c>
      <c r="D73" s="128">
        <f t="shared" si="1"/>
        <v>300.27999999999997</v>
      </c>
      <c r="E73" s="128">
        <v>19</v>
      </c>
      <c r="F73" s="129">
        <f t="shared" si="2"/>
        <v>99.55903318855475</v>
      </c>
      <c r="G73" s="130">
        <v>0</v>
      </c>
      <c r="H73" s="130">
        <v>609</v>
      </c>
      <c r="I73" s="130">
        <v>0</v>
      </c>
      <c r="J73" s="130">
        <v>0</v>
      </c>
      <c r="K73" s="130" t="s">
        <v>48</v>
      </c>
      <c r="L73" s="130" t="s">
        <v>50</v>
      </c>
      <c r="M73" s="128">
        <f t="shared" si="3"/>
        <v>609</v>
      </c>
      <c r="N73" s="202">
        <f t="shared" si="5"/>
        <v>4.1500000000000004</v>
      </c>
    </row>
    <row r="74" spans="1:14">
      <c r="A74" s="126">
        <f t="shared" si="4"/>
        <v>42950</v>
      </c>
      <c r="B74" s="127">
        <v>636.27</v>
      </c>
      <c r="C74" s="127">
        <v>310.61</v>
      </c>
      <c r="D74" s="128">
        <f t="shared" si="1"/>
        <v>301.61</v>
      </c>
      <c r="E74" s="128">
        <v>11</v>
      </c>
      <c r="F74" s="129">
        <f t="shared" si="2"/>
        <v>100</v>
      </c>
      <c r="G74" s="130">
        <v>0</v>
      </c>
      <c r="H74" s="130">
        <v>609</v>
      </c>
      <c r="I74" s="130">
        <v>0</v>
      </c>
      <c r="J74" s="130">
        <v>0</v>
      </c>
      <c r="K74" s="130" t="s">
        <v>48</v>
      </c>
      <c r="L74" s="130" t="s">
        <v>50</v>
      </c>
      <c r="M74" s="128">
        <f t="shared" si="3"/>
        <v>609</v>
      </c>
      <c r="N74" s="202">
        <f t="shared" si="5"/>
        <v>2.82</v>
      </c>
    </row>
    <row r="75" spans="1:14">
      <c r="A75" s="126">
        <f t="shared" si="4"/>
        <v>42951</v>
      </c>
      <c r="B75" s="127">
        <v>636.27</v>
      </c>
      <c r="C75" s="127">
        <v>310.61</v>
      </c>
      <c r="D75" s="128">
        <f t="shared" si="1"/>
        <v>301.61</v>
      </c>
      <c r="E75" s="128">
        <v>16</v>
      </c>
      <c r="F75" s="129">
        <f t="shared" si="2"/>
        <v>100</v>
      </c>
      <c r="G75" s="130">
        <v>990</v>
      </c>
      <c r="H75" s="130">
        <v>612</v>
      </c>
      <c r="I75" s="130">
        <v>0</v>
      </c>
      <c r="J75" s="130">
        <v>0</v>
      </c>
      <c r="K75" s="130" t="s">
        <v>48</v>
      </c>
      <c r="L75" s="130" t="s">
        <v>50</v>
      </c>
      <c r="M75" s="128">
        <f t="shared" si="3"/>
        <v>1602</v>
      </c>
      <c r="N75" s="202">
        <f t="shared" si="5"/>
        <v>3.92</v>
      </c>
    </row>
    <row r="76" spans="1:14">
      <c r="A76" s="126">
        <f t="shared" si="4"/>
        <v>42952</v>
      </c>
      <c r="B76" s="127">
        <v>636.23</v>
      </c>
      <c r="C76" s="127">
        <v>310.18</v>
      </c>
      <c r="D76" s="128">
        <f t="shared" ref="D76:D139" si="6">C76-9</f>
        <v>301.18</v>
      </c>
      <c r="E76" s="128">
        <v>2</v>
      </c>
      <c r="F76" s="129">
        <f t="shared" ref="F76:F139" si="7">D76/301.61*100</f>
        <v>99.857431782765829</v>
      </c>
      <c r="G76" s="130">
        <v>495</v>
      </c>
      <c r="H76" s="130">
        <v>612</v>
      </c>
      <c r="I76" s="130">
        <v>0</v>
      </c>
      <c r="J76" s="130">
        <v>0</v>
      </c>
      <c r="K76" s="130" t="s">
        <v>48</v>
      </c>
      <c r="L76" s="130" t="s">
        <v>50</v>
      </c>
      <c r="M76" s="128">
        <f t="shared" ref="M76:M139" si="8">G76+H76+I76+J76</f>
        <v>1107</v>
      </c>
      <c r="N76" s="202">
        <f t="shared" si="5"/>
        <v>2.2799999999999998</v>
      </c>
    </row>
    <row r="77" spans="1:14">
      <c r="A77" s="126">
        <f t="shared" ref="A77:A140" si="9">+A76+1</f>
        <v>42953</v>
      </c>
      <c r="B77" s="127">
        <v>636.23</v>
      </c>
      <c r="C77" s="127">
        <v>310.18</v>
      </c>
      <c r="D77" s="128">
        <f t="shared" si="6"/>
        <v>301.18</v>
      </c>
      <c r="E77" s="128">
        <v>0</v>
      </c>
      <c r="F77" s="129">
        <f t="shared" si="7"/>
        <v>99.857431782765829</v>
      </c>
      <c r="G77" s="130">
        <v>0</v>
      </c>
      <c r="H77" s="130">
        <v>612</v>
      </c>
      <c r="I77" s="130">
        <v>0</v>
      </c>
      <c r="J77" s="130">
        <v>0</v>
      </c>
      <c r="K77" s="130" t="s">
        <v>48</v>
      </c>
      <c r="L77" s="130" t="s">
        <v>50</v>
      </c>
      <c r="M77" s="128">
        <f t="shared" si="8"/>
        <v>612</v>
      </c>
      <c r="N77" s="202">
        <f t="shared" ref="N77:N140" si="10">ROUND((C77-C76)+(M77*0.002447),2)</f>
        <v>1.5</v>
      </c>
    </row>
    <row r="78" spans="1:14">
      <c r="A78" s="126">
        <f t="shared" si="9"/>
        <v>42954</v>
      </c>
      <c r="B78" s="127">
        <v>636.23</v>
      </c>
      <c r="C78" s="127">
        <v>310.18</v>
      </c>
      <c r="D78" s="128">
        <f t="shared" si="6"/>
        <v>301.18</v>
      </c>
      <c r="E78" s="128">
        <v>0</v>
      </c>
      <c r="F78" s="129">
        <f t="shared" si="7"/>
        <v>99.857431782765829</v>
      </c>
      <c r="G78" s="130">
        <v>0</v>
      </c>
      <c r="H78" s="130">
        <v>610</v>
      </c>
      <c r="I78" s="130">
        <v>0</v>
      </c>
      <c r="J78" s="130">
        <v>0</v>
      </c>
      <c r="K78" s="130" t="s">
        <v>48</v>
      </c>
      <c r="L78" s="130" t="s">
        <v>50</v>
      </c>
      <c r="M78" s="128">
        <f t="shared" si="8"/>
        <v>610</v>
      </c>
      <c r="N78" s="202">
        <f t="shared" si="10"/>
        <v>1.49</v>
      </c>
    </row>
    <row r="79" spans="1:14">
      <c r="A79" s="126">
        <f t="shared" si="9"/>
        <v>42955</v>
      </c>
      <c r="B79" s="127">
        <v>636.23</v>
      </c>
      <c r="C79" s="127">
        <v>310.18</v>
      </c>
      <c r="D79" s="128">
        <f t="shared" si="6"/>
        <v>301.18</v>
      </c>
      <c r="E79" s="128">
        <v>0</v>
      </c>
      <c r="F79" s="129">
        <f t="shared" si="7"/>
        <v>99.857431782765829</v>
      </c>
      <c r="G79" s="130">
        <v>0</v>
      </c>
      <c r="H79" s="130">
        <v>610</v>
      </c>
      <c r="I79" s="130">
        <v>0</v>
      </c>
      <c r="J79" s="130">
        <v>0</v>
      </c>
      <c r="K79" s="130" t="s">
        <v>48</v>
      </c>
      <c r="L79" s="130" t="s">
        <v>50</v>
      </c>
      <c r="M79" s="128">
        <f t="shared" si="8"/>
        <v>610</v>
      </c>
      <c r="N79" s="202">
        <f t="shared" si="10"/>
        <v>1.49</v>
      </c>
    </row>
    <row r="80" spans="1:14">
      <c r="A80" s="126">
        <f t="shared" si="9"/>
        <v>42956</v>
      </c>
      <c r="B80" s="127">
        <v>636.23</v>
      </c>
      <c r="C80" s="127">
        <v>310.18</v>
      </c>
      <c r="D80" s="128">
        <f t="shared" si="6"/>
        <v>301.18</v>
      </c>
      <c r="E80" s="128">
        <v>0</v>
      </c>
      <c r="F80" s="129">
        <f t="shared" si="7"/>
        <v>99.857431782765829</v>
      </c>
      <c r="G80" s="130">
        <v>0</v>
      </c>
      <c r="H80" s="130">
        <v>610</v>
      </c>
      <c r="I80" s="130">
        <v>0</v>
      </c>
      <c r="J80" s="130">
        <v>0</v>
      </c>
      <c r="K80" s="130" t="s">
        <v>48</v>
      </c>
      <c r="L80" s="130" t="s">
        <v>50</v>
      </c>
      <c r="M80" s="128">
        <f t="shared" si="8"/>
        <v>610</v>
      </c>
      <c r="N80" s="202">
        <f t="shared" si="10"/>
        <v>1.49</v>
      </c>
    </row>
    <row r="81" spans="1:14">
      <c r="A81" s="126">
        <f t="shared" si="9"/>
        <v>42957</v>
      </c>
      <c r="B81" s="127">
        <v>636.23</v>
      </c>
      <c r="C81" s="127">
        <v>310.18</v>
      </c>
      <c r="D81" s="128">
        <f t="shared" si="6"/>
        <v>301.18</v>
      </c>
      <c r="E81" s="128">
        <v>18</v>
      </c>
      <c r="F81" s="129">
        <f t="shared" si="7"/>
        <v>99.857431782765829</v>
      </c>
      <c r="G81" s="130">
        <v>0</v>
      </c>
      <c r="H81" s="130">
        <v>610</v>
      </c>
      <c r="I81" s="130">
        <v>0</v>
      </c>
      <c r="J81" s="130">
        <v>0</v>
      </c>
      <c r="K81" s="130" t="s">
        <v>48</v>
      </c>
      <c r="L81" s="130" t="s">
        <v>50</v>
      </c>
      <c r="M81" s="128">
        <f t="shared" si="8"/>
        <v>610</v>
      </c>
      <c r="N81" s="202">
        <f t="shared" si="10"/>
        <v>1.49</v>
      </c>
    </row>
    <row r="82" spans="1:14">
      <c r="A82" s="126">
        <f t="shared" si="9"/>
        <v>42958</v>
      </c>
      <c r="B82" s="127">
        <v>636.23</v>
      </c>
      <c r="C82" s="127">
        <v>310.18</v>
      </c>
      <c r="D82" s="128">
        <f t="shared" si="6"/>
        <v>301.18</v>
      </c>
      <c r="E82" s="128">
        <v>10</v>
      </c>
      <c r="F82" s="129">
        <f t="shared" si="7"/>
        <v>99.857431782765829</v>
      </c>
      <c r="G82" s="130">
        <v>0</v>
      </c>
      <c r="H82" s="130">
        <v>610</v>
      </c>
      <c r="I82" s="130">
        <v>0</v>
      </c>
      <c r="J82" s="130">
        <v>0</v>
      </c>
      <c r="K82" s="130" t="s">
        <v>48</v>
      </c>
      <c r="L82" s="130" t="s">
        <v>50</v>
      </c>
      <c r="M82" s="128">
        <f t="shared" si="8"/>
        <v>610</v>
      </c>
      <c r="N82" s="202">
        <f t="shared" si="10"/>
        <v>1.49</v>
      </c>
    </row>
    <row r="83" spans="1:14">
      <c r="A83" s="126">
        <f t="shared" si="9"/>
        <v>42959</v>
      </c>
      <c r="B83" s="127">
        <v>636.23</v>
      </c>
      <c r="C83" s="127">
        <v>310.18</v>
      </c>
      <c r="D83" s="128">
        <f t="shared" si="6"/>
        <v>301.18</v>
      </c>
      <c r="E83" s="128">
        <v>8</v>
      </c>
      <c r="F83" s="129">
        <f t="shared" si="7"/>
        <v>99.857431782765829</v>
      </c>
      <c r="G83" s="130">
        <v>0</v>
      </c>
      <c r="H83" s="130">
        <v>610</v>
      </c>
      <c r="I83" s="130">
        <v>0</v>
      </c>
      <c r="J83" s="130">
        <v>0</v>
      </c>
      <c r="K83" s="130" t="s">
        <v>48</v>
      </c>
      <c r="L83" s="130" t="s">
        <v>50</v>
      </c>
      <c r="M83" s="128">
        <f t="shared" si="8"/>
        <v>610</v>
      </c>
      <c r="N83" s="202">
        <f t="shared" si="10"/>
        <v>1.49</v>
      </c>
    </row>
    <row r="84" spans="1:14">
      <c r="A84" s="126">
        <f t="shared" si="9"/>
        <v>42960</v>
      </c>
      <c r="B84" s="127">
        <v>636.23</v>
      </c>
      <c r="C84" s="127">
        <v>310.18</v>
      </c>
      <c r="D84" s="128">
        <f t="shared" si="6"/>
        <v>301.18</v>
      </c>
      <c r="E84" s="128">
        <v>9</v>
      </c>
      <c r="F84" s="129">
        <f t="shared" si="7"/>
        <v>99.857431782765829</v>
      </c>
      <c r="G84" s="130">
        <v>0</v>
      </c>
      <c r="H84" s="130">
        <v>610</v>
      </c>
      <c r="I84" s="130">
        <v>0</v>
      </c>
      <c r="J84" s="130">
        <v>0</v>
      </c>
      <c r="K84" s="130" t="s">
        <v>48</v>
      </c>
      <c r="L84" s="130" t="s">
        <v>50</v>
      </c>
      <c r="M84" s="128">
        <f t="shared" si="8"/>
        <v>610</v>
      </c>
      <c r="N84" s="202">
        <f t="shared" si="10"/>
        <v>1.49</v>
      </c>
    </row>
    <row r="85" spans="1:14">
      <c r="A85" s="126">
        <f t="shared" si="9"/>
        <v>42961</v>
      </c>
      <c r="B85" s="127">
        <v>636.23</v>
      </c>
      <c r="C85" s="127">
        <v>310.18</v>
      </c>
      <c r="D85" s="128">
        <f t="shared" si="6"/>
        <v>301.18</v>
      </c>
      <c r="E85" s="128">
        <v>0</v>
      </c>
      <c r="F85" s="129">
        <f t="shared" si="7"/>
        <v>99.857431782765829</v>
      </c>
      <c r="G85" s="130">
        <v>0</v>
      </c>
      <c r="H85" s="130">
        <v>610</v>
      </c>
      <c r="I85" s="130">
        <v>0</v>
      </c>
      <c r="J85" s="130">
        <v>0</v>
      </c>
      <c r="K85" s="130" t="s">
        <v>48</v>
      </c>
      <c r="L85" s="130" t="s">
        <v>50</v>
      </c>
      <c r="M85" s="128">
        <f t="shared" si="8"/>
        <v>610</v>
      </c>
      <c r="N85" s="202">
        <f t="shared" si="10"/>
        <v>1.49</v>
      </c>
    </row>
    <row r="86" spans="1:14">
      <c r="A86" s="126">
        <f t="shared" si="9"/>
        <v>42962</v>
      </c>
      <c r="B86" s="127">
        <v>636.23</v>
      </c>
      <c r="C86" s="127">
        <v>310.18</v>
      </c>
      <c r="D86" s="128">
        <f t="shared" si="6"/>
        <v>301.18</v>
      </c>
      <c r="E86" s="128">
        <v>7</v>
      </c>
      <c r="F86" s="129">
        <f t="shared" si="7"/>
        <v>99.857431782765829</v>
      </c>
      <c r="G86" s="130">
        <v>0</v>
      </c>
      <c r="H86" s="130">
        <v>612</v>
      </c>
      <c r="I86" s="130">
        <v>0</v>
      </c>
      <c r="J86" s="130">
        <v>0</v>
      </c>
      <c r="K86" s="130" t="s">
        <v>48</v>
      </c>
      <c r="L86" s="130" t="s">
        <v>50</v>
      </c>
      <c r="M86" s="128">
        <f t="shared" si="8"/>
        <v>612</v>
      </c>
      <c r="N86" s="202">
        <f t="shared" si="10"/>
        <v>1.5</v>
      </c>
    </row>
    <row r="87" spans="1:14">
      <c r="A87" s="126">
        <f t="shared" si="9"/>
        <v>42963</v>
      </c>
      <c r="B87" s="128">
        <v>636.27</v>
      </c>
      <c r="C87" s="127">
        <v>310.61</v>
      </c>
      <c r="D87" s="128">
        <f t="shared" si="6"/>
        <v>301.61</v>
      </c>
      <c r="E87" s="128">
        <v>3</v>
      </c>
      <c r="F87" s="129">
        <f t="shared" si="7"/>
        <v>100</v>
      </c>
      <c r="G87" s="130">
        <v>0</v>
      </c>
      <c r="H87" s="130">
        <v>612</v>
      </c>
      <c r="I87" s="130">
        <v>0</v>
      </c>
      <c r="J87" s="130">
        <v>0</v>
      </c>
      <c r="K87" s="130" t="s">
        <v>48</v>
      </c>
      <c r="L87" s="130" t="s">
        <v>50</v>
      </c>
      <c r="M87" s="128">
        <f t="shared" si="8"/>
        <v>612</v>
      </c>
      <c r="N87" s="202">
        <f t="shared" si="10"/>
        <v>1.93</v>
      </c>
    </row>
    <row r="88" spans="1:14">
      <c r="A88" s="126">
        <f t="shared" si="9"/>
        <v>42964</v>
      </c>
      <c r="B88" s="128">
        <v>636.27</v>
      </c>
      <c r="C88" s="127">
        <v>310.61</v>
      </c>
      <c r="D88" s="128">
        <f t="shared" si="6"/>
        <v>301.61</v>
      </c>
      <c r="E88" s="128">
        <v>3</v>
      </c>
      <c r="F88" s="129">
        <f t="shared" si="7"/>
        <v>100</v>
      </c>
      <c r="G88" s="130">
        <v>0</v>
      </c>
      <c r="H88" s="130">
        <v>612</v>
      </c>
      <c r="I88" s="130">
        <v>0</v>
      </c>
      <c r="J88" s="130">
        <v>0</v>
      </c>
      <c r="K88" s="130" t="s">
        <v>48</v>
      </c>
      <c r="L88" s="130" t="s">
        <v>50</v>
      </c>
      <c r="M88" s="128">
        <f t="shared" si="8"/>
        <v>612</v>
      </c>
      <c r="N88" s="202">
        <f t="shared" si="10"/>
        <v>1.5</v>
      </c>
    </row>
    <row r="89" spans="1:14">
      <c r="A89" s="126">
        <f t="shared" si="9"/>
        <v>42965</v>
      </c>
      <c r="B89" s="128">
        <v>636.27</v>
      </c>
      <c r="C89" s="127">
        <v>310.61</v>
      </c>
      <c r="D89" s="128">
        <f t="shared" si="6"/>
        <v>301.61</v>
      </c>
      <c r="E89" s="128">
        <v>0</v>
      </c>
      <c r="F89" s="129">
        <f t="shared" si="7"/>
        <v>100</v>
      </c>
      <c r="G89" s="130">
        <v>0</v>
      </c>
      <c r="H89" s="130">
        <v>612</v>
      </c>
      <c r="I89" s="130">
        <v>0</v>
      </c>
      <c r="J89" s="130">
        <v>0</v>
      </c>
      <c r="K89" s="130" t="s">
        <v>48</v>
      </c>
      <c r="L89" s="130" t="s">
        <v>50</v>
      </c>
      <c r="M89" s="128">
        <f t="shared" si="8"/>
        <v>612</v>
      </c>
      <c r="N89" s="202">
        <f t="shared" si="10"/>
        <v>1.5</v>
      </c>
    </row>
    <row r="90" spans="1:14">
      <c r="A90" s="126">
        <f t="shared" si="9"/>
        <v>42966</v>
      </c>
      <c r="B90" s="128">
        <v>636.27</v>
      </c>
      <c r="C90" s="127">
        <v>310.61</v>
      </c>
      <c r="D90" s="128">
        <f t="shared" si="6"/>
        <v>301.61</v>
      </c>
      <c r="E90" s="128">
        <v>15</v>
      </c>
      <c r="F90" s="129">
        <f t="shared" si="7"/>
        <v>100</v>
      </c>
      <c r="G90" s="130">
        <v>0</v>
      </c>
      <c r="H90" s="130">
        <v>612</v>
      </c>
      <c r="I90" s="130">
        <v>0</v>
      </c>
      <c r="J90" s="130">
        <v>0</v>
      </c>
      <c r="K90" s="130" t="s">
        <v>48</v>
      </c>
      <c r="L90" s="130" t="s">
        <v>50</v>
      </c>
      <c r="M90" s="128">
        <f t="shared" si="8"/>
        <v>612</v>
      </c>
      <c r="N90" s="202">
        <f t="shared" si="10"/>
        <v>1.5</v>
      </c>
    </row>
    <row r="91" spans="1:14">
      <c r="A91" s="126">
        <f t="shared" si="9"/>
        <v>42967</v>
      </c>
      <c r="B91" s="128">
        <v>636.27</v>
      </c>
      <c r="C91" s="127">
        <v>310.61</v>
      </c>
      <c r="D91" s="128">
        <f t="shared" si="6"/>
        <v>301.61</v>
      </c>
      <c r="E91" s="128">
        <v>16</v>
      </c>
      <c r="F91" s="129">
        <f t="shared" si="7"/>
        <v>100</v>
      </c>
      <c r="G91" s="130">
        <v>0</v>
      </c>
      <c r="H91" s="130">
        <v>612</v>
      </c>
      <c r="I91" s="130">
        <v>0</v>
      </c>
      <c r="J91" s="130">
        <v>0</v>
      </c>
      <c r="K91" s="130" t="s">
        <v>48</v>
      </c>
      <c r="L91" s="130" t="s">
        <v>50</v>
      </c>
      <c r="M91" s="128">
        <f t="shared" si="8"/>
        <v>612</v>
      </c>
      <c r="N91" s="202">
        <f t="shared" si="10"/>
        <v>1.5</v>
      </c>
    </row>
    <row r="92" spans="1:14">
      <c r="A92" s="126">
        <f t="shared" si="9"/>
        <v>42968</v>
      </c>
      <c r="B92" s="128">
        <v>636.27</v>
      </c>
      <c r="C92" s="127">
        <v>310.61</v>
      </c>
      <c r="D92" s="128">
        <f t="shared" si="6"/>
        <v>301.61</v>
      </c>
      <c r="E92" s="128">
        <v>48</v>
      </c>
      <c r="F92" s="129">
        <f t="shared" si="7"/>
        <v>100</v>
      </c>
      <c r="G92" s="130">
        <v>990</v>
      </c>
      <c r="H92" s="130">
        <v>612</v>
      </c>
      <c r="I92" s="130">
        <v>0</v>
      </c>
      <c r="J92" s="130">
        <v>0</v>
      </c>
      <c r="K92" s="130" t="s">
        <v>48</v>
      </c>
      <c r="L92" s="130" t="s">
        <v>50</v>
      </c>
      <c r="M92" s="128">
        <f t="shared" si="8"/>
        <v>1602</v>
      </c>
      <c r="N92" s="202">
        <f t="shared" si="10"/>
        <v>3.92</v>
      </c>
    </row>
    <row r="93" spans="1:14">
      <c r="A93" s="126">
        <f t="shared" si="9"/>
        <v>42969</v>
      </c>
      <c r="B93" s="128">
        <v>636.27</v>
      </c>
      <c r="C93" s="127">
        <v>310.61</v>
      </c>
      <c r="D93" s="128">
        <f t="shared" si="6"/>
        <v>301.61</v>
      </c>
      <c r="E93" s="128">
        <v>2</v>
      </c>
      <c r="F93" s="129">
        <f t="shared" si="7"/>
        <v>100</v>
      </c>
      <c r="G93" s="130">
        <v>0</v>
      </c>
      <c r="H93" s="130">
        <v>612</v>
      </c>
      <c r="I93" s="130">
        <v>0</v>
      </c>
      <c r="J93" s="130">
        <v>0</v>
      </c>
      <c r="K93" s="130" t="s">
        <v>48</v>
      </c>
      <c r="L93" s="130" t="s">
        <v>50</v>
      </c>
      <c r="M93" s="128">
        <f t="shared" si="8"/>
        <v>612</v>
      </c>
      <c r="N93" s="202">
        <f t="shared" si="10"/>
        <v>1.5</v>
      </c>
    </row>
    <row r="94" spans="1:14">
      <c r="A94" s="126">
        <f t="shared" si="9"/>
        <v>42970</v>
      </c>
      <c r="B94" s="128">
        <v>636.27</v>
      </c>
      <c r="C94" s="127">
        <v>310.61</v>
      </c>
      <c r="D94" s="128">
        <f t="shared" si="6"/>
        <v>301.61</v>
      </c>
      <c r="E94" s="128">
        <v>0</v>
      </c>
      <c r="F94" s="129">
        <f t="shared" si="7"/>
        <v>100</v>
      </c>
      <c r="G94" s="130">
        <v>0</v>
      </c>
      <c r="H94" s="130">
        <v>612</v>
      </c>
      <c r="I94" s="130">
        <v>0</v>
      </c>
      <c r="J94" s="130">
        <v>0</v>
      </c>
      <c r="K94" s="130" t="s">
        <v>48</v>
      </c>
      <c r="L94" s="130" t="s">
        <v>50</v>
      </c>
      <c r="M94" s="128">
        <f t="shared" si="8"/>
        <v>612</v>
      </c>
      <c r="N94" s="202">
        <f t="shared" si="10"/>
        <v>1.5</v>
      </c>
    </row>
    <row r="95" spans="1:14">
      <c r="A95" s="126">
        <f t="shared" si="9"/>
        <v>42971</v>
      </c>
      <c r="B95" s="128">
        <v>636.27</v>
      </c>
      <c r="C95" s="127">
        <v>310.61</v>
      </c>
      <c r="D95" s="128">
        <f t="shared" si="6"/>
        <v>301.61</v>
      </c>
      <c r="E95" s="128">
        <v>6</v>
      </c>
      <c r="F95" s="129">
        <f t="shared" si="7"/>
        <v>100</v>
      </c>
      <c r="G95" s="130">
        <v>0</v>
      </c>
      <c r="H95" s="130">
        <v>612</v>
      </c>
      <c r="I95" s="130">
        <v>0</v>
      </c>
      <c r="J95" s="130">
        <v>0</v>
      </c>
      <c r="K95" s="130" t="s">
        <v>48</v>
      </c>
      <c r="L95" s="130" t="s">
        <v>50</v>
      </c>
      <c r="M95" s="128">
        <f t="shared" si="8"/>
        <v>612</v>
      </c>
      <c r="N95" s="202">
        <f t="shared" si="10"/>
        <v>1.5</v>
      </c>
    </row>
    <row r="96" spans="1:14">
      <c r="A96" s="126">
        <f t="shared" si="9"/>
        <v>42972</v>
      </c>
      <c r="B96" s="128">
        <v>636.27</v>
      </c>
      <c r="C96" s="127">
        <v>310.61</v>
      </c>
      <c r="D96" s="128">
        <f t="shared" si="6"/>
        <v>301.61</v>
      </c>
      <c r="E96" s="128">
        <v>1</v>
      </c>
      <c r="F96" s="129">
        <f t="shared" si="7"/>
        <v>100</v>
      </c>
      <c r="G96" s="130">
        <v>0</v>
      </c>
      <c r="H96" s="130">
        <v>612</v>
      </c>
      <c r="I96" s="130">
        <v>0</v>
      </c>
      <c r="J96" s="130">
        <v>0</v>
      </c>
      <c r="K96" s="130" t="s">
        <v>48</v>
      </c>
      <c r="L96" s="130" t="s">
        <v>50</v>
      </c>
      <c r="M96" s="128">
        <f t="shared" si="8"/>
        <v>612</v>
      </c>
      <c r="N96" s="202">
        <f t="shared" si="10"/>
        <v>1.5</v>
      </c>
    </row>
    <row r="97" spans="1:14">
      <c r="A97" s="126">
        <f t="shared" si="9"/>
        <v>42973</v>
      </c>
      <c r="B97" s="128">
        <v>636.27</v>
      </c>
      <c r="C97" s="127">
        <v>310.61</v>
      </c>
      <c r="D97" s="128">
        <f t="shared" si="6"/>
        <v>301.61</v>
      </c>
      <c r="E97" s="128">
        <v>70</v>
      </c>
      <c r="F97" s="129">
        <f t="shared" si="7"/>
        <v>100</v>
      </c>
      <c r="G97" s="130">
        <v>990</v>
      </c>
      <c r="H97" s="130">
        <v>612</v>
      </c>
      <c r="I97" s="130">
        <v>0</v>
      </c>
      <c r="J97" s="130">
        <v>0</v>
      </c>
      <c r="K97" s="130" t="s">
        <v>48</v>
      </c>
      <c r="L97" s="130" t="s">
        <v>50</v>
      </c>
      <c r="M97" s="128">
        <f t="shared" si="8"/>
        <v>1602</v>
      </c>
      <c r="N97" s="202">
        <f t="shared" si="10"/>
        <v>3.92</v>
      </c>
    </row>
    <row r="98" spans="1:14">
      <c r="A98" s="126">
        <f t="shared" si="9"/>
        <v>42974</v>
      </c>
      <c r="B98" s="128">
        <v>636.27</v>
      </c>
      <c r="C98" s="127">
        <v>310.61</v>
      </c>
      <c r="D98" s="128">
        <f t="shared" si="6"/>
        <v>301.61</v>
      </c>
      <c r="E98" s="128">
        <v>17</v>
      </c>
      <c r="F98" s="129">
        <f t="shared" si="7"/>
        <v>100</v>
      </c>
      <c r="G98" s="130">
        <v>990</v>
      </c>
      <c r="H98" s="130">
        <v>625</v>
      </c>
      <c r="I98" s="130">
        <v>0</v>
      </c>
      <c r="J98" s="130">
        <v>0</v>
      </c>
      <c r="K98" s="130" t="s">
        <v>48</v>
      </c>
      <c r="L98" s="130" t="s">
        <v>50</v>
      </c>
      <c r="M98" s="128">
        <f t="shared" si="8"/>
        <v>1615</v>
      </c>
      <c r="N98" s="202">
        <f t="shared" si="10"/>
        <v>3.95</v>
      </c>
    </row>
    <row r="99" spans="1:14">
      <c r="A99" s="126">
        <f t="shared" si="9"/>
        <v>42975</v>
      </c>
      <c r="B99" s="128">
        <v>636.27</v>
      </c>
      <c r="C99" s="127">
        <v>310.61</v>
      </c>
      <c r="D99" s="128">
        <f t="shared" si="6"/>
        <v>301.61</v>
      </c>
      <c r="E99" s="128">
        <v>12</v>
      </c>
      <c r="F99" s="129">
        <f t="shared" si="7"/>
        <v>100</v>
      </c>
      <c r="G99" s="130">
        <v>990</v>
      </c>
      <c r="H99" s="130">
        <v>625</v>
      </c>
      <c r="I99" s="130">
        <v>0</v>
      </c>
      <c r="J99" s="130">
        <v>0</v>
      </c>
      <c r="K99" s="130" t="s">
        <v>48</v>
      </c>
      <c r="L99" s="130" t="s">
        <v>50</v>
      </c>
      <c r="M99" s="128">
        <f t="shared" si="8"/>
        <v>1615</v>
      </c>
      <c r="N99" s="202">
        <f t="shared" si="10"/>
        <v>3.95</v>
      </c>
    </row>
    <row r="100" spans="1:14">
      <c r="A100" s="126">
        <f t="shared" si="9"/>
        <v>42976</v>
      </c>
      <c r="B100" s="128">
        <v>636.27</v>
      </c>
      <c r="C100" s="127">
        <v>310.61</v>
      </c>
      <c r="D100" s="128">
        <f t="shared" si="6"/>
        <v>301.61</v>
      </c>
      <c r="E100" s="128">
        <v>68</v>
      </c>
      <c r="F100" s="129">
        <f t="shared" si="7"/>
        <v>100</v>
      </c>
      <c r="G100" s="130">
        <v>2834</v>
      </c>
      <c r="H100" s="130">
        <v>625</v>
      </c>
      <c r="I100" s="130">
        <v>0</v>
      </c>
      <c r="J100" s="130">
        <v>0</v>
      </c>
      <c r="K100" s="130" t="s">
        <v>48</v>
      </c>
      <c r="L100" s="130" t="s">
        <v>50</v>
      </c>
      <c r="M100" s="128">
        <f t="shared" si="8"/>
        <v>3459</v>
      </c>
      <c r="N100" s="202">
        <f t="shared" si="10"/>
        <v>8.4600000000000009</v>
      </c>
    </row>
    <row r="101" spans="1:14">
      <c r="A101" s="126">
        <f t="shared" si="9"/>
        <v>42977</v>
      </c>
      <c r="B101" s="128">
        <v>636.27</v>
      </c>
      <c r="C101" s="127">
        <v>310.61</v>
      </c>
      <c r="D101" s="128">
        <f t="shared" si="6"/>
        <v>301.61</v>
      </c>
      <c r="E101" s="128">
        <v>22</v>
      </c>
      <c r="F101" s="129">
        <f t="shared" si="7"/>
        <v>100</v>
      </c>
      <c r="G101" s="130">
        <v>2834</v>
      </c>
      <c r="H101" s="130">
        <v>625</v>
      </c>
      <c r="I101" s="130">
        <v>0</v>
      </c>
      <c r="J101" s="130">
        <v>0</v>
      </c>
      <c r="K101" s="130" t="s">
        <v>48</v>
      </c>
      <c r="L101" s="130" t="s">
        <v>50</v>
      </c>
      <c r="M101" s="128">
        <f t="shared" si="8"/>
        <v>3459</v>
      </c>
      <c r="N101" s="202">
        <f t="shared" si="10"/>
        <v>8.4600000000000009</v>
      </c>
    </row>
    <row r="102" spans="1:14">
      <c r="A102" s="126">
        <f t="shared" si="9"/>
        <v>42978</v>
      </c>
      <c r="B102" s="128">
        <v>636.27</v>
      </c>
      <c r="C102" s="127">
        <v>310.61</v>
      </c>
      <c r="D102" s="128">
        <f t="shared" si="6"/>
        <v>301.61</v>
      </c>
      <c r="E102" s="128">
        <v>15</v>
      </c>
      <c r="F102" s="129">
        <f t="shared" si="7"/>
        <v>100</v>
      </c>
      <c r="G102" s="130">
        <v>495</v>
      </c>
      <c r="H102" s="130">
        <v>625</v>
      </c>
      <c r="I102" s="130">
        <v>0</v>
      </c>
      <c r="J102" s="130">
        <v>0</v>
      </c>
      <c r="K102" s="130" t="s">
        <v>48</v>
      </c>
      <c r="L102" s="130" t="s">
        <v>50</v>
      </c>
      <c r="M102" s="128">
        <f t="shared" si="8"/>
        <v>1120</v>
      </c>
      <c r="N102" s="202">
        <f t="shared" si="10"/>
        <v>2.74</v>
      </c>
    </row>
    <row r="103" spans="1:14">
      <c r="A103" s="126">
        <f t="shared" si="9"/>
        <v>42979</v>
      </c>
      <c r="B103" s="128">
        <v>636.27</v>
      </c>
      <c r="C103" s="127">
        <v>310.61</v>
      </c>
      <c r="D103" s="128">
        <f t="shared" si="6"/>
        <v>301.61</v>
      </c>
      <c r="E103" s="128">
        <v>0</v>
      </c>
      <c r="F103" s="129">
        <f t="shared" si="7"/>
        <v>100</v>
      </c>
      <c r="G103" s="130">
        <v>495</v>
      </c>
      <c r="H103" s="130">
        <v>625</v>
      </c>
      <c r="I103" s="130">
        <v>0</v>
      </c>
      <c r="J103" s="130">
        <v>0</v>
      </c>
      <c r="K103" s="130" t="s">
        <v>48</v>
      </c>
      <c r="L103" s="130" t="s">
        <v>50</v>
      </c>
      <c r="M103" s="128">
        <f t="shared" si="8"/>
        <v>1120</v>
      </c>
      <c r="N103" s="202">
        <f t="shared" si="10"/>
        <v>2.74</v>
      </c>
    </row>
    <row r="104" spans="1:14">
      <c r="A104" s="126">
        <f t="shared" si="9"/>
        <v>42980</v>
      </c>
      <c r="B104" s="128">
        <v>636.27</v>
      </c>
      <c r="C104" s="127">
        <v>310.61</v>
      </c>
      <c r="D104" s="128">
        <f t="shared" si="6"/>
        <v>301.61</v>
      </c>
      <c r="E104" s="128">
        <v>0</v>
      </c>
      <c r="F104" s="129">
        <f t="shared" si="7"/>
        <v>100</v>
      </c>
      <c r="G104" s="130">
        <v>0</v>
      </c>
      <c r="H104" s="130">
        <v>625</v>
      </c>
      <c r="I104" s="130">
        <v>0</v>
      </c>
      <c r="J104" s="130">
        <v>0</v>
      </c>
      <c r="K104" s="130" t="s">
        <v>48</v>
      </c>
      <c r="L104" s="130" t="s">
        <v>50</v>
      </c>
      <c r="M104" s="128">
        <f t="shared" si="8"/>
        <v>625</v>
      </c>
      <c r="N104" s="202">
        <f t="shared" si="10"/>
        <v>1.53</v>
      </c>
    </row>
    <row r="105" spans="1:14">
      <c r="A105" s="126">
        <f t="shared" si="9"/>
        <v>42981</v>
      </c>
      <c r="B105" s="128">
        <v>636.27</v>
      </c>
      <c r="C105" s="127">
        <v>310.61</v>
      </c>
      <c r="D105" s="128">
        <f t="shared" si="6"/>
        <v>301.61</v>
      </c>
      <c r="E105" s="128">
        <v>0</v>
      </c>
      <c r="F105" s="129">
        <f t="shared" si="7"/>
        <v>100</v>
      </c>
      <c r="G105" s="130">
        <v>0</v>
      </c>
      <c r="H105" s="130">
        <v>625</v>
      </c>
      <c r="I105" s="130">
        <v>0</v>
      </c>
      <c r="J105" s="130">
        <v>0</v>
      </c>
      <c r="K105" s="130" t="s">
        <v>48</v>
      </c>
      <c r="L105" s="130" t="s">
        <v>50</v>
      </c>
      <c r="M105" s="128">
        <f t="shared" si="8"/>
        <v>625</v>
      </c>
      <c r="N105" s="202">
        <f t="shared" si="10"/>
        <v>1.53</v>
      </c>
    </row>
    <row r="106" spans="1:14">
      <c r="A106" s="126">
        <f t="shared" si="9"/>
        <v>42982</v>
      </c>
      <c r="B106" s="128">
        <v>636.27</v>
      </c>
      <c r="C106" s="127">
        <v>310.61</v>
      </c>
      <c r="D106" s="128">
        <f t="shared" si="6"/>
        <v>301.61</v>
      </c>
      <c r="E106" s="128">
        <v>0</v>
      </c>
      <c r="F106" s="129">
        <f t="shared" si="7"/>
        <v>100</v>
      </c>
      <c r="G106" s="130">
        <v>0</v>
      </c>
      <c r="H106" s="130">
        <v>625</v>
      </c>
      <c r="I106" s="130">
        <v>0</v>
      </c>
      <c r="J106" s="130">
        <v>0</v>
      </c>
      <c r="K106" s="130" t="s">
        <v>48</v>
      </c>
      <c r="L106" s="130" t="s">
        <v>50</v>
      </c>
      <c r="M106" s="128">
        <f t="shared" si="8"/>
        <v>625</v>
      </c>
      <c r="N106" s="202">
        <f t="shared" si="10"/>
        <v>1.53</v>
      </c>
    </row>
    <row r="107" spans="1:14">
      <c r="A107" s="126">
        <f t="shared" si="9"/>
        <v>42983</v>
      </c>
      <c r="B107" s="128">
        <v>636.27</v>
      </c>
      <c r="C107" s="127">
        <v>310.61</v>
      </c>
      <c r="D107" s="128">
        <f t="shared" si="6"/>
        <v>301.61</v>
      </c>
      <c r="E107" s="128">
        <v>0</v>
      </c>
      <c r="F107" s="129">
        <f t="shared" si="7"/>
        <v>100</v>
      </c>
      <c r="G107" s="130">
        <v>0</v>
      </c>
      <c r="H107" s="130">
        <v>625</v>
      </c>
      <c r="I107" s="130">
        <v>0</v>
      </c>
      <c r="J107" s="130">
        <v>0</v>
      </c>
      <c r="K107" s="130" t="s">
        <v>48</v>
      </c>
      <c r="L107" s="130" t="s">
        <v>50</v>
      </c>
      <c r="M107" s="128">
        <f t="shared" si="8"/>
        <v>625</v>
      </c>
      <c r="N107" s="202">
        <f t="shared" si="10"/>
        <v>1.53</v>
      </c>
    </row>
    <row r="108" spans="1:14">
      <c r="A108" s="126">
        <f t="shared" si="9"/>
        <v>42984</v>
      </c>
      <c r="B108" s="128">
        <v>636.27</v>
      </c>
      <c r="C108" s="127">
        <v>310.61</v>
      </c>
      <c r="D108" s="128">
        <f t="shared" si="6"/>
        <v>301.61</v>
      </c>
      <c r="E108" s="128">
        <v>0</v>
      </c>
      <c r="F108" s="129">
        <f t="shared" si="7"/>
        <v>100</v>
      </c>
      <c r="G108" s="130">
        <v>0</v>
      </c>
      <c r="H108" s="130">
        <v>0</v>
      </c>
      <c r="I108" s="130">
        <v>0</v>
      </c>
      <c r="J108" s="130">
        <v>0</v>
      </c>
      <c r="K108" s="130" t="s">
        <v>48</v>
      </c>
      <c r="L108" s="130" t="s">
        <v>50</v>
      </c>
      <c r="M108" s="128">
        <f t="shared" si="8"/>
        <v>0</v>
      </c>
      <c r="N108" s="202">
        <f t="shared" si="10"/>
        <v>0</v>
      </c>
    </row>
    <row r="109" spans="1:14">
      <c r="A109" s="126">
        <f t="shared" si="9"/>
        <v>42985</v>
      </c>
      <c r="B109" s="128">
        <v>636.27</v>
      </c>
      <c r="C109" s="127">
        <v>310.61</v>
      </c>
      <c r="D109" s="128">
        <f t="shared" si="6"/>
        <v>301.61</v>
      </c>
      <c r="E109" s="128">
        <v>0</v>
      </c>
      <c r="F109" s="129">
        <f t="shared" si="7"/>
        <v>100</v>
      </c>
      <c r="G109" s="130">
        <v>0</v>
      </c>
      <c r="H109" s="130">
        <v>0</v>
      </c>
      <c r="I109" s="130">
        <v>0</v>
      </c>
      <c r="J109" s="130">
        <v>0</v>
      </c>
      <c r="K109" s="130" t="s">
        <v>48</v>
      </c>
      <c r="L109" s="130" t="s">
        <v>50</v>
      </c>
      <c r="M109" s="128">
        <f t="shared" si="8"/>
        <v>0</v>
      </c>
      <c r="N109" s="202">
        <f t="shared" si="10"/>
        <v>0</v>
      </c>
    </row>
    <row r="110" spans="1:14">
      <c r="A110" s="126">
        <f t="shared" si="9"/>
        <v>42986</v>
      </c>
      <c r="B110" s="128">
        <v>636.27</v>
      </c>
      <c r="C110" s="127">
        <v>310.61</v>
      </c>
      <c r="D110" s="128">
        <f t="shared" si="6"/>
        <v>301.61</v>
      </c>
      <c r="E110" s="128">
        <v>20</v>
      </c>
      <c r="F110" s="129">
        <f t="shared" si="7"/>
        <v>100</v>
      </c>
      <c r="G110" s="130">
        <v>990</v>
      </c>
      <c r="H110" s="130">
        <v>600</v>
      </c>
      <c r="I110" s="130">
        <v>0</v>
      </c>
      <c r="J110" s="130">
        <v>0</v>
      </c>
      <c r="K110" s="130" t="s">
        <v>48</v>
      </c>
      <c r="L110" s="130" t="s">
        <v>50</v>
      </c>
      <c r="M110" s="128">
        <f t="shared" si="8"/>
        <v>1590</v>
      </c>
      <c r="N110" s="202">
        <f t="shared" si="10"/>
        <v>3.89</v>
      </c>
    </row>
    <row r="111" spans="1:14">
      <c r="A111" s="126">
        <f t="shared" si="9"/>
        <v>42987</v>
      </c>
      <c r="B111" s="128">
        <v>636.27</v>
      </c>
      <c r="C111" s="127">
        <v>310.61</v>
      </c>
      <c r="D111" s="128">
        <f t="shared" si="6"/>
        <v>301.61</v>
      </c>
      <c r="E111" s="128">
        <v>5</v>
      </c>
      <c r="F111" s="129">
        <f t="shared" si="7"/>
        <v>100</v>
      </c>
      <c r="G111" s="130">
        <v>0</v>
      </c>
      <c r="H111" s="130">
        <v>600</v>
      </c>
      <c r="I111" s="130">
        <v>0</v>
      </c>
      <c r="J111" s="130">
        <v>0</v>
      </c>
      <c r="K111" s="130" t="s">
        <v>48</v>
      </c>
      <c r="L111" s="130" t="s">
        <v>50</v>
      </c>
      <c r="M111" s="128">
        <f t="shared" si="8"/>
        <v>600</v>
      </c>
      <c r="N111" s="202">
        <f t="shared" si="10"/>
        <v>1.47</v>
      </c>
    </row>
    <row r="112" spans="1:14">
      <c r="A112" s="126">
        <f t="shared" si="9"/>
        <v>42988</v>
      </c>
      <c r="B112" s="128">
        <v>636.27</v>
      </c>
      <c r="C112" s="127">
        <v>310.61</v>
      </c>
      <c r="D112" s="128">
        <f t="shared" si="6"/>
        <v>301.61</v>
      </c>
      <c r="E112" s="128">
        <v>0</v>
      </c>
      <c r="F112" s="129">
        <f t="shared" si="7"/>
        <v>100</v>
      </c>
      <c r="G112" s="130">
        <v>0</v>
      </c>
      <c r="H112" s="130">
        <v>600</v>
      </c>
      <c r="I112" s="130">
        <v>0</v>
      </c>
      <c r="J112" s="130">
        <v>0</v>
      </c>
      <c r="K112" s="130" t="s">
        <v>48</v>
      </c>
      <c r="L112" s="130" t="s">
        <v>50</v>
      </c>
      <c r="M112" s="128">
        <f t="shared" si="8"/>
        <v>600</v>
      </c>
      <c r="N112" s="202">
        <f t="shared" si="10"/>
        <v>1.47</v>
      </c>
    </row>
    <row r="113" spans="1:14">
      <c r="A113" s="126">
        <f t="shared" si="9"/>
        <v>42989</v>
      </c>
      <c r="B113" s="128">
        <v>636.27</v>
      </c>
      <c r="C113" s="127">
        <v>310.61</v>
      </c>
      <c r="D113" s="128">
        <f t="shared" si="6"/>
        <v>301.61</v>
      </c>
      <c r="E113" s="128">
        <v>7</v>
      </c>
      <c r="F113" s="129">
        <f t="shared" si="7"/>
        <v>100</v>
      </c>
      <c r="G113" s="130">
        <v>0</v>
      </c>
      <c r="H113" s="130">
        <v>600</v>
      </c>
      <c r="I113" s="130">
        <v>0</v>
      </c>
      <c r="J113" s="130">
        <v>0</v>
      </c>
      <c r="K113" s="130" t="s">
        <v>48</v>
      </c>
      <c r="L113" s="130" t="s">
        <v>50</v>
      </c>
      <c r="M113" s="128">
        <f t="shared" si="8"/>
        <v>600</v>
      </c>
      <c r="N113" s="202">
        <f t="shared" si="10"/>
        <v>1.47</v>
      </c>
    </row>
    <row r="114" spans="1:14">
      <c r="A114" s="126">
        <f t="shared" si="9"/>
        <v>42990</v>
      </c>
      <c r="B114" s="128">
        <v>636.27</v>
      </c>
      <c r="C114" s="127">
        <v>310.61</v>
      </c>
      <c r="D114" s="128">
        <f t="shared" si="6"/>
        <v>301.61</v>
      </c>
      <c r="E114" s="128">
        <v>13</v>
      </c>
      <c r="F114" s="129">
        <f t="shared" si="7"/>
        <v>100</v>
      </c>
      <c r="G114" s="130">
        <v>0</v>
      </c>
      <c r="H114" s="130">
        <v>600</v>
      </c>
      <c r="I114" s="130">
        <v>0</v>
      </c>
      <c r="J114" s="130">
        <v>0</v>
      </c>
      <c r="K114" s="130" t="s">
        <v>48</v>
      </c>
      <c r="L114" s="130" t="s">
        <v>50</v>
      </c>
      <c r="M114" s="128">
        <f t="shared" si="8"/>
        <v>600</v>
      </c>
      <c r="N114" s="202">
        <f t="shared" si="10"/>
        <v>1.47</v>
      </c>
    </row>
    <row r="115" spans="1:14">
      <c r="A115" s="126">
        <f t="shared" si="9"/>
        <v>42991</v>
      </c>
      <c r="B115" s="128">
        <v>636.27</v>
      </c>
      <c r="C115" s="127">
        <v>310.61</v>
      </c>
      <c r="D115" s="128">
        <f t="shared" si="6"/>
        <v>301.61</v>
      </c>
      <c r="E115" s="128">
        <v>28</v>
      </c>
      <c r="F115" s="129">
        <f t="shared" si="7"/>
        <v>100</v>
      </c>
      <c r="G115" s="130">
        <v>0</v>
      </c>
      <c r="H115" s="130">
        <v>0</v>
      </c>
      <c r="I115" s="130">
        <v>0</v>
      </c>
      <c r="J115" s="130">
        <v>0</v>
      </c>
      <c r="K115" s="130" t="s">
        <v>48</v>
      </c>
      <c r="L115" s="130" t="s">
        <v>50</v>
      </c>
      <c r="M115" s="128">
        <f t="shared" si="8"/>
        <v>0</v>
      </c>
      <c r="N115" s="202">
        <f t="shared" si="10"/>
        <v>0</v>
      </c>
    </row>
    <row r="116" spans="1:14">
      <c r="A116" s="126">
        <f t="shared" si="9"/>
        <v>42992</v>
      </c>
      <c r="B116" s="128">
        <v>636.27</v>
      </c>
      <c r="C116" s="127">
        <v>310.61</v>
      </c>
      <c r="D116" s="128">
        <f t="shared" si="6"/>
        <v>301.61</v>
      </c>
      <c r="E116" s="128">
        <v>0</v>
      </c>
      <c r="F116" s="129">
        <f t="shared" si="7"/>
        <v>100</v>
      </c>
      <c r="G116" s="130">
        <v>0</v>
      </c>
      <c r="H116" s="130">
        <v>0</v>
      </c>
      <c r="I116" s="130">
        <v>0</v>
      </c>
      <c r="J116" s="130">
        <v>0</v>
      </c>
      <c r="K116" s="130" t="s">
        <v>48</v>
      </c>
      <c r="L116" s="130" t="s">
        <v>50</v>
      </c>
      <c r="M116" s="128">
        <f t="shared" si="8"/>
        <v>0</v>
      </c>
      <c r="N116" s="202">
        <f t="shared" si="10"/>
        <v>0</v>
      </c>
    </row>
    <row r="117" spans="1:14">
      <c r="A117" s="126">
        <f t="shared" si="9"/>
        <v>42993</v>
      </c>
      <c r="B117" s="128">
        <v>636.27</v>
      </c>
      <c r="C117" s="127">
        <v>310.61</v>
      </c>
      <c r="D117" s="128">
        <f t="shared" si="6"/>
        <v>301.61</v>
      </c>
      <c r="E117" s="128">
        <v>72</v>
      </c>
      <c r="F117" s="129">
        <f t="shared" si="7"/>
        <v>100</v>
      </c>
      <c r="G117" s="130">
        <v>0</v>
      </c>
      <c r="H117" s="130">
        <v>610</v>
      </c>
      <c r="I117" s="130">
        <v>0</v>
      </c>
      <c r="J117" s="130">
        <v>0</v>
      </c>
      <c r="K117" s="130" t="s">
        <v>48</v>
      </c>
      <c r="L117" s="130" t="s">
        <v>50</v>
      </c>
      <c r="M117" s="128">
        <f t="shared" si="8"/>
        <v>610</v>
      </c>
      <c r="N117" s="202">
        <f t="shared" si="10"/>
        <v>1.49</v>
      </c>
    </row>
    <row r="118" spans="1:14">
      <c r="A118" s="126">
        <f t="shared" si="9"/>
        <v>42994</v>
      </c>
      <c r="B118" s="128">
        <v>636.27</v>
      </c>
      <c r="C118" s="127">
        <v>310.61</v>
      </c>
      <c r="D118" s="128">
        <f t="shared" si="6"/>
        <v>301.61</v>
      </c>
      <c r="E118" s="128">
        <v>14</v>
      </c>
      <c r="F118" s="129">
        <f t="shared" si="7"/>
        <v>100</v>
      </c>
      <c r="G118" s="130">
        <v>0</v>
      </c>
      <c r="H118" s="130">
        <v>610</v>
      </c>
      <c r="I118" s="130">
        <v>0</v>
      </c>
      <c r="J118" s="130">
        <v>0</v>
      </c>
      <c r="K118" s="130" t="s">
        <v>48</v>
      </c>
      <c r="L118" s="130" t="s">
        <v>50</v>
      </c>
      <c r="M118" s="128">
        <f t="shared" si="8"/>
        <v>610</v>
      </c>
      <c r="N118" s="202">
        <f t="shared" si="10"/>
        <v>1.49</v>
      </c>
    </row>
    <row r="119" spans="1:14">
      <c r="A119" s="126">
        <f t="shared" si="9"/>
        <v>42995</v>
      </c>
      <c r="B119" s="128">
        <v>636.27</v>
      </c>
      <c r="C119" s="127">
        <v>310.61</v>
      </c>
      <c r="D119" s="128">
        <f t="shared" si="6"/>
        <v>301.61</v>
      </c>
      <c r="E119" s="128">
        <v>0</v>
      </c>
      <c r="F119" s="129">
        <f t="shared" si="7"/>
        <v>100</v>
      </c>
      <c r="G119" s="130">
        <v>0</v>
      </c>
      <c r="H119" s="130">
        <v>610</v>
      </c>
      <c r="I119" s="130">
        <v>0</v>
      </c>
      <c r="J119" s="130">
        <v>0</v>
      </c>
      <c r="K119" s="130" t="s">
        <v>48</v>
      </c>
      <c r="L119" s="130" t="s">
        <v>50</v>
      </c>
      <c r="M119" s="128">
        <f t="shared" si="8"/>
        <v>610</v>
      </c>
      <c r="N119" s="202">
        <f t="shared" si="10"/>
        <v>1.49</v>
      </c>
    </row>
    <row r="120" spans="1:14">
      <c r="A120" s="126">
        <f t="shared" si="9"/>
        <v>42996</v>
      </c>
      <c r="B120" s="128">
        <v>636.27</v>
      </c>
      <c r="C120" s="127">
        <v>310.61</v>
      </c>
      <c r="D120" s="128">
        <f t="shared" si="6"/>
        <v>301.61</v>
      </c>
      <c r="E120" s="128">
        <v>0</v>
      </c>
      <c r="F120" s="129">
        <f t="shared" si="7"/>
        <v>100</v>
      </c>
      <c r="G120" s="130">
        <v>0</v>
      </c>
      <c r="H120" s="130">
        <v>610</v>
      </c>
      <c r="I120" s="130">
        <v>0</v>
      </c>
      <c r="J120" s="130">
        <v>0</v>
      </c>
      <c r="K120" s="130" t="s">
        <v>48</v>
      </c>
      <c r="L120" s="130" t="s">
        <v>50</v>
      </c>
      <c r="M120" s="128">
        <f t="shared" si="8"/>
        <v>610</v>
      </c>
      <c r="N120" s="202">
        <f t="shared" si="10"/>
        <v>1.49</v>
      </c>
    </row>
    <row r="121" spans="1:14">
      <c r="A121" s="126">
        <f t="shared" si="9"/>
        <v>42997</v>
      </c>
      <c r="B121" s="128">
        <v>636.27</v>
      </c>
      <c r="C121" s="127">
        <v>310.61</v>
      </c>
      <c r="D121" s="128">
        <f t="shared" si="6"/>
        <v>301.61</v>
      </c>
      <c r="E121" s="128">
        <v>33</v>
      </c>
      <c r="F121" s="129">
        <f t="shared" si="7"/>
        <v>100</v>
      </c>
      <c r="G121" s="130">
        <v>0</v>
      </c>
      <c r="H121" s="130">
        <v>610</v>
      </c>
      <c r="I121" s="130">
        <v>0</v>
      </c>
      <c r="J121" s="130">
        <v>0</v>
      </c>
      <c r="K121" s="130" t="s">
        <v>48</v>
      </c>
      <c r="L121" s="130" t="s">
        <v>50</v>
      </c>
      <c r="M121" s="128">
        <f t="shared" si="8"/>
        <v>610</v>
      </c>
      <c r="N121" s="202">
        <f t="shared" si="10"/>
        <v>1.49</v>
      </c>
    </row>
    <row r="122" spans="1:14">
      <c r="A122" s="126">
        <f t="shared" si="9"/>
        <v>42998</v>
      </c>
      <c r="B122" s="128">
        <v>636.27</v>
      </c>
      <c r="C122" s="127">
        <v>310.61</v>
      </c>
      <c r="D122" s="128">
        <f t="shared" si="6"/>
        <v>301.61</v>
      </c>
      <c r="E122" s="128">
        <v>57</v>
      </c>
      <c r="F122" s="129">
        <f t="shared" si="7"/>
        <v>100</v>
      </c>
      <c r="G122" s="130">
        <v>990</v>
      </c>
      <c r="H122" s="130">
        <v>610</v>
      </c>
      <c r="I122" s="130">
        <v>0</v>
      </c>
      <c r="J122" s="130">
        <v>0</v>
      </c>
      <c r="K122" s="130" t="s">
        <v>48</v>
      </c>
      <c r="L122" s="130" t="s">
        <v>50</v>
      </c>
      <c r="M122" s="128">
        <f t="shared" si="8"/>
        <v>1600</v>
      </c>
      <c r="N122" s="202">
        <f t="shared" si="10"/>
        <v>3.92</v>
      </c>
    </row>
    <row r="123" spans="1:14">
      <c r="A123" s="126">
        <f t="shared" si="9"/>
        <v>42999</v>
      </c>
      <c r="B123" s="128">
        <v>636.27</v>
      </c>
      <c r="C123" s="127">
        <v>310.61</v>
      </c>
      <c r="D123" s="128">
        <f t="shared" si="6"/>
        <v>301.61</v>
      </c>
      <c r="E123" s="128">
        <v>16</v>
      </c>
      <c r="F123" s="129">
        <f t="shared" si="7"/>
        <v>100</v>
      </c>
      <c r="G123" s="130">
        <v>990</v>
      </c>
      <c r="H123" s="130">
        <v>610</v>
      </c>
      <c r="I123" s="130">
        <v>0</v>
      </c>
      <c r="J123" s="130">
        <v>0</v>
      </c>
      <c r="K123" s="130" t="s">
        <v>48</v>
      </c>
      <c r="L123" s="130" t="s">
        <v>50</v>
      </c>
      <c r="M123" s="128">
        <f t="shared" si="8"/>
        <v>1600</v>
      </c>
      <c r="N123" s="202">
        <f t="shared" si="10"/>
        <v>3.92</v>
      </c>
    </row>
    <row r="124" spans="1:14">
      <c r="A124" s="126">
        <f t="shared" si="9"/>
        <v>43000</v>
      </c>
      <c r="B124" s="128">
        <v>636.27</v>
      </c>
      <c r="C124" s="127">
        <v>310.61</v>
      </c>
      <c r="D124" s="128">
        <f t="shared" si="6"/>
        <v>301.61</v>
      </c>
      <c r="E124" s="128">
        <v>16</v>
      </c>
      <c r="F124" s="129">
        <f t="shared" si="7"/>
        <v>100</v>
      </c>
      <c r="G124" s="130">
        <v>1980</v>
      </c>
      <c r="H124" s="130">
        <v>610</v>
      </c>
      <c r="I124" s="130">
        <v>0</v>
      </c>
      <c r="J124" s="130">
        <v>0</v>
      </c>
      <c r="K124" s="130" t="s">
        <v>48</v>
      </c>
      <c r="L124" s="130" t="s">
        <v>50</v>
      </c>
      <c r="M124" s="128">
        <f t="shared" si="8"/>
        <v>2590</v>
      </c>
      <c r="N124" s="202">
        <f t="shared" si="10"/>
        <v>6.34</v>
      </c>
    </row>
    <row r="125" spans="1:14">
      <c r="A125" s="126">
        <f t="shared" si="9"/>
        <v>43001</v>
      </c>
      <c r="B125" s="128">
        <v>636.27</v>
      </c>
      <c r="C125" s="127">
        <v>310.61</v>
      </c>
      <c r="D125" s="128">
        <f t="shared" si="6"/>
        <v>301.61</v>
      </c>
      <c r="E125" s="128">
        <v>0</v>
      </c>
      <c r="F125" s="129">
        <f t="shared" si="7"/>
        <v>100</v>
      </c>
      <c r="G125" s="130">
        <v>0</v>
      </c>
      <c r="H125" s="130">
        <v>610</v>
      </c>
      <c r="I125" s="130">
        <v>0</v>
      </c>
      <c r="J125" s="130">
        <v>0</v>
      </c>
      <c r="K125" s="130" t="s">
        <v>48</v>
      </c>
      <c r="L125" s="130" t="s">
        <v>50</v>
      </c>
      <c r="M125" s="128">
        <f t="shared" si="8"/>
        <v>610</v>
      </c>
      <c r="N125" s="202">
        <f t="shared" si="10"/>
        <v>1.49</v>
      </c>
    </row>
    <row r="126" spans="1:14">
      <c r="A126" s="126">
        <f t="shared" si="9"/>
        <v>43002</v>
      </c>
      <c r="B126" s="128">
        <v>636.27</v>
      </c>
      <c r="C126" s="127">
        <v>310.61</v>
      </c>
      <c r="D126" s="128">
        <f t="shared" si="6"/>
        <v>301.61</v>
      </c>
      <c r="E126" s="128">
        <v>0</v>
      </c>
      <c r="F126" s="129">
        <f t="shared" si="7"/>
        <v>100</v>
      </c>
      <c r="G126" s="130">
        <v>0</v>
      </c>
      <c r="H126" s="130">
        <v>610</v>
      </c>
      <c r="I126" s="130">
        <v>0</v>
      </c>
      <c r="J126" s="130">
        <v>0</v>
      </c>
      <c r="K126" s="130" t="s">
        <v>48</v>
      </c>
      <c r="L126" s="130" t="s">
        <v>50</v>
      </c>
      <c r="M126" s="128">
        <f t="shared" si="8"/>
        <v>610</v>
      </c>
      <c r="N126" s="202">
        <f t="shared" si="10"/>
        <v>1.49</v>
      </c>
    </row>
    <row r="127" spans="1:14">
      <c r="A127" s="126">
        <f t="shared" si="9"/>
        <v>43003</v>
      </c>
      <c r="B127" s="128">
        <v>636.27</v>
      </c>
      <c r="C127" s="127">
        <v>310.61</v>
      </c>
      <c r="D127" s="128">
        <f t="shared" si="6"/>
        <v>301.61</v>
      </c>
      <c r="E127" s="128">
        <v>0</v>
      </c>
      <c r="F127" s="129">
        <f t="shared" si="7"/>
        <v>100</v>
      </c>
      <c r="G127" s="130">
        <v>0</v>
      </c>
      <c r="H127" s="130">
        <v>610</v>
      </c>
      <c r="I127" s="130">
        <v>0</v>
      </c>
      <c r="J127" s="130">
        <v>0</v>
      </c>
      <c r="K127" s="130" t="s">
        <v>48</v>
      </c>
      <c r="L127" s="130" t="s">
        <v>50</v>
      </c>
      <c r="M127" s="128">
        <f t="shared" si="8"/>
        <v>610</v>
      </c>
      <c r="N127" s="202">
        <f t="shared" si="10"/>
        <v>1.49</v>
      </c>
    </row>
    <row r="128" spans="1:14">
      <c r="A128" s="126">
        <f t="shared" si="9"/>
        <v>43004</v>
      </c>
      <c r="B128" s="128">
        <v>636.27</v>
      </c>
      <c r="C128" s="127">
        <v>310.61</v>
      </c>
      <c r="D128" s="128">
        <f t="shared" si="6"/>
        <v>301.61</v>
      </c>
      <c r="E128" s="128">
        <v>0</v>
      </c>
      <c r="F128" s="129">
        <f t="shared" si="7"/>
        <v>100</v>
      </c>
      <c r="G128" s="130">
        <v>0</v>
      </c>
      <c r="H128" s="130">
        <v>610</v>
      </c>
      <c r="I128" s="130">
        <v>0</v>
      </c>
      <c r="J128" s="130">
        <v>0</v>
      </c>
      <c r="K128" s="130" t="s">
        <v>48</v>
      </c>
      <c r="L128" s="130" t="s">
        <v>50</v>
      </c>
      <c r="M128" s="128">
        <f t="shared" si="8"/>
        <v>610</v>
      </c>
      <c r="N128" s="202">
        <f t="shared" si="10"/>
        <v>1.49</v>
      </c>
    </row>
    <row r="129" spans="1:14">
      <c r="A129" s="126">
        <f t="shared" si="9"/>
        <v>43005</v>
      </c>
      <c r="B129" s="128">
        <v>636.27</v>
      </c>
      <c r="C129" s="127">
        <v>310.61</v>
      </c>
      <c r="D129" s="128">
        <f t="shared" si="6"/>
        <v>301.61</v>
      </c>
      <c r="E129" s="128">
        <v>3</v>
      </c>
      <c r="F129" s="129">
        <f t="shared" si="7"/>
        <v>100</v>
      </c>
      <c r="G129" s="130">
        <v>0</v>
      </c>
      <c r="H129" s="130">
        <v>610</v>
      </c>
      <c r="I129" s="130">
        <v>0</v>
      </c>
      <c r="J129" s="130">
        <v>0</v>
      </c>
      <c r="K129" s="130" t="s">
        <v>48</v>
      </c>
      <c r="L129" s="130" t="s">
        <v>50</v>
      </c>
      <c r="M129" s="128">
        <f t="shared" si="8"/>
        <v>610</v>
      </c>
      <c r="N129" s="202">
        <f t="shared" si="10"/>
        <v>1.49</v>
      </c>
    </row>
    <row r="130" spans="1:14">
      <c r="A130" s="126">
        <f t="shared" si="9"/>
        <v>43006</v>
      </c>
      <c r="B130" s="128">
        <v>636.27</v>
      </c>
      <c r="C130" s="127">
        <v>310.61</v>
      </c>
      <c r="D130" s="128">
        <f t="shared" si="6"/>
        <v>301.61</v>
      </c>
      <c r="E130" s="128">
        <v>12</v>
      </c>
      <c r="F130" s="129">
        <f t="shared" si="7"/>
        <v>100</v>
      </c>
      <c r="G130" s="130">
        <v>0</v>
      </c>
      <c r="H130" s="130">
        <v>610</v>
      </c>
      <c r="I130" s="130">
        <v>0</v>
      </c>
      <c r="J130" s="130">
        <v>0</v>
      </c>
      <c r="K130" s="130" t="s">
        <v>48</v>
      </c>
      <c r="L130" s="130" t="s">
        <v>50</v>
      </c>
      <c r="M130" s="128">
        <f t="shared" si="8"/>
        <v>610</v>
      </c>
      <c r="N130" s="202">
        <f t="shared" si="10"/>
        <v>1.49</v>
      </c>
    </row>
    <row r="131" spans="1:14">
      <c r="A131" s="126">
        <f t="shared" si="9"/>
        <v>43007</v>
      </c>
      <c r="B131" s="128">
        <v>636.27</v>
      </c>
      <c r="C131" s="127">
        <v>310.61</v>
      </c>
      <c r="D131" s="128">
        <f t="shared" si="6"/>
        <v>301.61</v>
      </c>
      <c r="E131" s="128">
        <v>6</v>
      </c>
      <c r="F131" s="129">
        <f t="shared" si="7"/>
        <v>100</v>
      </c>
      <c r="G131" s="130">
        <v>0</v>
      </c>
      <c r="H131" s="130">
        <v>0</v>
      </c>
      <c r="I131" s="130">
        <v>0</v>
      </c>
      <c r="J131" s="130">
        <v>0</v>
      </c>
      <c r="K131" s="130" t="s">
        <v>48</v>
      </c>
      <c r="L131" s="130" t="s">
        <v>50</v>
      </c>
      <c r="M131" s="128">
        <f t="shared" si="8"/>
        <v>0</v>
      </c>
      <c r="N131" s="202">
        <f t="shared" si="10"/>
        <v>0</v>
      </c>
    </row>
    <row r="132" spans="1:14">
      <c r="A132" s="126">
        <f t="shared" si="9"/>
        <v>43008</v>
      </c>
      <c r="B132" s="128">
        <v>636.27</v>
      </c>
      <c r="C132" s="127">
        <v>310.61</v>
      </c>
      <c r="D132" s="128">
        <f t="shared" si="6"/>
        <v>301.61</v>
      </c>
      <c r="E132" s="128">
        <v>99</v>
      </c>
      <c r="F132" s="129">
        <f t="shared" si="7"/>
        <v>100</v>
      </c>
      <c r="G132" s="130">
        <v>0</v>
      </c>
      <c r="H132" s="130">
        <v>610</v>
      </c>
      <c r="I132" s="130">
        <v>0</v>
      </c>
      <c r="J132" s="130">
        <v>0</v>
      </c>
      <c r="K132" s="130" t="s">
        <v>48</v>
      </c>
      <c r="L132" s="130" t="s">
        <v>50</v>
      </c>
      <c r="M132" s="128">
        <f t="shared" si="8"/>
        <v>610</v>
      </c>
      <c r="N132" s="202">
        <f t="shared" si="10"/>
        <v>1.49</v>
      </c>
    </row>
    <row r="133" spans="1:14">
      <c r="A133" s="126">
        <f t="shared" si="9"/>
        <v>43009</v>
      </c>
      <c r="B133" s="128">
        <v>636.27</v>
      </c>
      <c r="C133" s="127">
        <v>310.61</v>
      </c>
      <c r="D133" s="128">
        <f t="shared" si="6"/>
        <v>301.61</v>
      </c>
      <c r="E133" s="128">
        <v>0</v>
      </c>
      <c r="F133" s="129">
        <f t="shared" si="7"/>
        <v>100</v>
      </c>
      <c r="G133" s="130">
        <v>0</v>
      </c>
      <c r="H133" s="130">
        <v>610</v>
      </c>
      <c r="I133" s="130">
        <v>0</v>
      </c>
      <c r="J133" s="130">
        <v>0</v>
      </c>
      <c r="K133" s="130" t="s">
        <v>48</v>
      </c>
      <c r="L133" s="130" t="s">
        <v>50</v>
      </c>
      <c r="M133" s="128">
        <f t="shared" si="8"/>
        <v>610</v>
      </c>
      <c r="N133" s="202">
        <f t="shared" si="10"/>
        <v>1.49</v>
      </c>
    </row>
    <row r="134" spans="1:14">
      <c r="A134" s="126">
        <f t="shared" si="9"/>
        <v>43010</v>
      </c>
      <c r="B134" s="128">
        <v>636.27</v>
      </c>
      <c r="C134" s="127">
        <v>310.61</v>
      </c>
      <c r="D134" s="128">
        <f t="shared" si="6"/>
        <v>301.61</v>
      </c>
      <c r="E134" s="128">
        <v>1</v>
      </c>
      <c r="F134" s="129">
        <f t="shared" si="7"/>
        <v>100</v>
      </c>
      <c r="G134" s="130">
        <v>0</v>
      </c>
      <c r="H134" s="130">
        <v>610</v>
      </c>
      <c r="I134" s="130">
        <v>0</v>
      </c>
      <c r="J134" s="130">
        <v>0</v>
      </c>
      <c r="K134" s="130" t="s">
        <v>48</v>
      </c>
      <c r="L134" s="130" t="s">
        <v>50</v>
      </c>
      <c r="M134" s="128">
        <f t="shared" si="8"/>
        <v>610</v>
      </c>
      <c r="N134" s="202">
        <f t="shared" si="10"/>
        <v>1.49</v>
      </c>
    </row>
    <row r="135" spans="1:14">
      <c r="A135" s="126">
        <f t="shared" si="9"/>
        <v>43011</v>
      </c>
      <c r="B135" s="128">
        <v>636.27</v>
      </c>
      <c r="C135" s="127">
        <v>310.61</v>
      </c>
      <c r="D135" s="128">
        <f t="shared" si="6"/>
        <v>301.61</v>
      </c>
      <c r="E135" s="128">
        <v>0</v>
      </c>
      <c r="F135" s="129">
        <f t="shared" si="7"/>
        <v>100</v>
      </c>
      <c r="G135" s="130">
        <v>0</v>
      </c>
      <c r="H135" s="130">
        <v>0</v>
      </c>
      <c r="I135" s="130">
        <v>0</v>
      </c>
      <c r="J135" s="130">
        <v>0</v>
      </c>
      <c r="K135" s="130" t="s">
        <v>48</v>
      </c>
      <c r="L135" s="130" t="s">
        <v>50</v>
      </c>
      <c r="M135" s="128">
        <f t="shared" si="8"/>
        <v>0</v>
      </c>
      <c r="N135" s="202">
        <f t="shared" si="10"/>
        <v>0</v>
      </c>
    </row>
    <row r="136" spans="1:14">
      <c r="A136" s="126">
        <f t="shared" si="9"/>
        <v>43012</v>
      </c>
      <c r="B136" s="128">
        <v>636.27</v>
      </c>
      <c r="C136" s="127">
        <v>310.61</v>
      </c>
      <c r="D136" s="128">
        <f t="shared" si="6"/>
        <v>301.61</v>
      </c>
      <c r="E136" s="128">
        <v>0</v>
      </c>
      <c r="F136" s="129">
        <f t="shared" si="7"/>
        <v>100</v>
      </c>
      <c r="G136" s="130">
        <v>0</v>
      </c>
      <c r="H136" s="130">
        <v>0</v>
      </c>
      <c r="I136" s="130">
        <v>0</v>
      </c>
      <c r="J136" s="130">
        <v>0</v>
      </c>
      <c r="K136" s="130" t="s">
        <v>48</v>
      </c>
      <c r="L136" s="130" t="s">
        <v>50</v>
      </c>
      <c r="M136" s="128">
        <f t="shared" si="8"/>
        <v>0</v>
      </c>
      <c r="N136" s="202">
        <f t="shared" si="10"/>
        <v>0</v>
      </c>
    </row>
    <row r="137" spans="1:14">
      <c r="A137" s="126">
        <f t="shared" si="9"/>
        <v>43013</v>
      </c>
      <c r="B137" s="128">
        <v>636.27</v>
      </c>
      <c r="C137" s="127">
        <v>310.61</v>
      </c>
      <c r="D137" s="128">
        <f t="shared" si="6"/>
        <v>301.61</v>
      </c>
      <c r="E137" s="128">
        <v>0</v>
      </c>
      <c r="F137" s="129">
        <f t="shared" si="7"/>
        <v>100</v>
      </c>
      <c r="G137" s="130">
        <v>0</v>
      </c>
      <c r="H137" s="130">
        <v>0</v>
      </c>
      <c r="I137" s="130">
        <v>0</v>
      </c>
      <c r="J137" s="130">
        <v>0</v>
      </c>
      <c r="K137" s="130" t="s">
        <v>48</v>
      </c>
      <c r="L137" s="130" t="s">
        <v>50</v>
      </c>
      <c r="M137" s="128">
        <f t="shared" si="8"/>
        <v>0</v>
      </c>
      <c r="N137" s="202">
        <f t="shared" si="10"/>
        <v>0</v>
      </c>
    </row>
    <row r="138" spans="1:14">
      <c r="A138" s="126">
        <f t="shared" si="9"/>
        <v>43014</v>
      </c>
      <c r="B138" s="128">
        <v>636.27</v>
      </c>
      <c r="C138" s="127">
        <v>310.61</v>
      </c>
      <c r="D138" s="128">
        <f t="shared" si="6"/>
        <v>301.61</v>
      </c>
      <c r="E138" s="128">
        <v>0</v>
      </c>
      <c r="F138" s="129">
        <f t="shared" si="7"/>
        <v>100</v>
      </c>
      <c r="G138" s="130">
        <v>0</v>
      </c>
      <c r="H138" s="130">
        <v>0</v>
      </c>
      <c r="I138" s="130">
        <v>0</v>
      </c>
      <c r="J138" s="130">
        <v>0</v>
      </c>
      <c r="K138" s="130" t="s">
        <v>48</v>
      </c>
      <c r="L138" s="130" t="s">
        <v>50</v>
      </c>
      <c r="M138" s="128">
        <f t="shared" si="8"/>
        <v>0</v>
      </c>
      <c r="N138" s="202">
        <f t="shared" si="10"/>
        <v>0</v>
      </c>
    </row>
    <row r="139" spans="1:14">
      <c r="A139" s="126">
        <f t="shared" si="9"/>
        <v>43015</v>
      </c>
      <c r="B139" s="128">
        <v>636.27</v>
      </c>
      <c r="C139" s="127">
        <v>310.61</v>
      </c>
      <c r="D139" s="128">
        <f t="shared" si="6"/>
        <v>301.61</v>
      </c>
      <c r="E139" s="128">
        <v>18</v>
      </c>
      <c r="F139" s="129">
        <f t="shared" si="7"/>
        <v>100</v>
      </c>
      <c r="G139" s="130">
        <v>0</v>
      </c>
      <c r="H139" s="130">
        <v>0</v>
      </c>
      <c r="I139" s="130">
        <v>0</v>
      </c>
      <c r="J139" s="130">
        <v>0</v>
      </c>
      <c r="K139" s="130" t="s">
        <v>48</v>
      </c>
      <c r="L139" s="130" t="s">
        <v>50</v>
      </c>
      <c r="M139" s="128">
        <f t="shared" si="8"/>
        <v>0</v>
      </c>
      <c r="N139" s="202">
        <f t="shared" si="10"/>
        <v>0</v>
      </c>
    </row>
    <row r="140" spans="1:14">
      <c r="A140" s="126">
        <f t="shared" si="9"/>
        <v>43016</v>
      </c>
      <c r="B140" s="128">
        <v>636.27</v>
      </c>
      <c r="C140" s="127">
        <v>310.61</v>
      </c>
      <c r="D140" s="128">
        <f t="shared" ref="D140:D163" si="11">C140-9</f>
        <v>301.61</v>
      </c>
      <c r="E140" s="128">
        <v>2</v>
      </c>
      <c r="F140" s="129">
        <f t="shared" ref="F140:F163" si="12">D140/301.61*100</f>
        <v>100</v>
      </c>
      <c r="G140" s="130">
        <v>0</v>
      </c>
      <c r="H140" s="130">
        <v>0</v>
      </c>
      <c r="I140" s="130">
        <v>0</v>
      </c>
      <c r="J140" s="130">
        <v>0</v>
      </c>
      <c r="K140" s="130" t="s">
        <v>48</v>
      </c>
      <c r="L140" s="130" t="s">
        <v>50</v>
      </c>
      <c r="M140" s="128">
        <f t="shared" ref="M140:M163" si="13">G140+H140+I140+J140</f>
        <v>0</v>
      </c>
      <c r="N140" s="202">
        <f t="shared" si="10"/>
        <v>0</v>
      </c>
    </row>
    <row r="141" spans="1:14">
      <c r="A141" s="126">
        <f t="shared" ref="A141:A163" si="14">+A140+1</f>
        <v>43017</v>
      </c>
      <c r="B141" s="128">
        <v>636.27</v>
      </c>
      <c r="C141" s="127">
        <v>310.61</v>
      </c>
      <c r="D141" s="128">
        <f t="shared" si="11"/>
        <v>301.61</v>
      </c>
      <c r="E141" s="128">
        <v>7</v>
      </c>
      <c r="F141" s="129">
        <f t="shared" si="12"/>
        <v>100</v>
      </c>
      <c r="G141" s="130">
        <v>0</v>
      </c>
      <c r="H141" s="130">
        <v>0</v>
      </c>
      <c r="I141" s="130">
        <v>0</v>
      </c>
      <c r="J141" s="130">
        <v>0</v>
      </c>
      <c r="K141" s="130" t="s">
        <v>48</v>
      </c>
      <c r="L141" s="130" t="s">
        <v>50</v>
      </c>
      <c r="M141" s="128">
        <f t="shared" si="13"/>
        <v>0</v>
      </c>
      <c r="N141" s="202">
        <f t="shared" ref="N141:N163" si="15">ROUND((C141-C140)+(M141*0.002447),2)</f>
        <v>0</v>
      </c>
    </row>
    <row r="142" spans="1:14">
      <c r="A142" s="126">
        <f t="shared" si="14"/>
        <v>43018</v>
      </c>
      <c r="B142" s="128">
        <v>636.27</v>
      </c>
      <c r="C142" s="127">
        <v>310.61</v>
      </c>
      <c r="D142" s="128">
        <f t="shared" si="11"/>
        <v>301.61</v>
      </c>
      <c r="E142" s="128">
        <v>0</v>
      </c>
      <c r="F142" s="129">
        <f t="shared" si="12"/>
        <v>100</v>
      </c>
      <c r="G142" s="130">
        <v>0</v>
      </c>
      <c r="H142" s="130">
        <v>600</v>
      </c>
      <c r="I142" s="130">
        <v>0</v>
      </c>
      <c r="J142" s="130">
        <v>0</v>
      </c>
      <c r="K142" s="130" t="s">
        <v>48</v>
      </c>
      <c r="L142" s="130" t="s">
        <v>50</v>
      </c>
      <c r="M142" s="128">
        <f t="shared" si="13"/>
        <v>600</v>
      </c>
      <c r="N142" s="202">
        <f t="shared" si="15"/>
        <v>1.47</v>
      </c>
    </row>
    <row r="143" spans="1:14">
      <c r="A143" s="126">
        <f t="shared" si="14"/>
        <v>43019</v>
      </c>
      <c r="B143" s="128">
        <v>636.27</v>
      </c>
      <c r="C143" s="127">
        <v>310.61</v>
      </c>
      <c r="D143" s="128">
        <f t="shared" si="11"/>
        <v>301.61</v>
      </c>
      <c r="E143" s="128">
        <v>1</v>
      </c>
      <c r="F143" s="129">
        <f t="shared" si="12"/>
        <v>100</v>
      </c>
      <c r="G143" s="130">
        <v>0</v>
      </c>
      <c r="H143" s="130">
        <v>600</v>
      </c>
      <c r="I143" s="130">
        <v>0</v>
      </c>
      <c r="J143" s="130">
        <v>0</v>
      </c>
      <c r="K143" s="130" t="s">
        <v>48</v>
      </c>
      <c r="L143" s="130" t="s">
        <v>50</v>
      </c>
      <c r="M143" s="128">
        <f t="shared" si="13"/>
        <v>600</v>
      </c>
      <c r="N143" s="202">
        <f t="shared" si="15"/>
        <v>1.47</v>
      </c>
    </row>
    <row r="144" spans="1:14">
      <c r="A144" s="126">
        <f t="shared" si="14"/>
        <v>43020</v>
      </c>
      <c r="B144" s="128">
        <v>636.27</v>
      </c>
      <c r="C144" s="127">
        <v>310.61</v>
      </c>
      <c r="D144" s="128">
        <f t="shared" si="11"/>
        <v>301.61</v>
      </c>
      <c r="E144" s="128">
        <v>7</v>
      </c>
      <c r="F144" s="129">
        <f t="shared" si="12"/>
        <v>100</v>
      </c>
      <c r="G144" s="130">
        <v>0</v>
      </c>
      <c r="H144" s="130">
        <v>600</v>
      </c>
      <c r="I144" s="130">
        <v>0</v>
      </c>
      <c r="J144" s="130">
        <v>0</v>
      </c>
      <c r="K144" s="130" t="s">
        <v>48</v>
      </c>
      <c r="L144" s="130" t="s">
        <v>50</v>
      </c>
      <c r="M144" s="128">
        <f t="shared" si="13"/>
        <v>600</v>
      </c>
      <c r="N144" s="202">
        <f t="shared" si="15"/>
        <v>1.47</v>
      </c>
    </row>
    <row r="145" spans="1:14">
      <c r="A145" s="126">
        <f t="shared" si="14"/>
        <v>43021</v>
      </c>
      <c r="B145" s="128">
        <v>636.27</v>
      </c>
      <c r="C145" s="127">
        <v>310.61</v>
      </c>
      <c r="D145" s="128">
        <f t="shared" si="11"/>
        <v>301.61</v>
      </c>
      <c r="E145" s="128">
        <v>0</v>
      </c>
      <c r="F145" s="129">
        <f t="shared" si="12"/>
        <v>100</v>
      </c>
      <c r="G145" s="130">
        <v>0</v>
      </c>
      <c r="H145" s="130">
        <v>0</v>
      </c>
      <c r="I145" s="130">
        <v>0</v>
      </c>
      <c r="J145" s="130">
        <v>0</v>
      </c>
      <c r="K145" s="130" t="s">
        <v>48</v>
      </c>
      <c r="L145" s="130" t="s">
        <v>50</v>
      </c>
      <c r="M145" s="128">
        <f t="shared" si="13"/>
        <v>0</v>
      </c>
      <c r="N145" s="202">
        <f t="shared" si="15"/>
        <v>0</v>
      </c>
    </row>
    <row r="146" spans="1:14">
      <c r="A146" s="126">
        <f t="shared" si="14"/>
        <v>43022</v>
      </c>
      <c r="B146" s="128">
        <v>636.27</v>
      </c>
      <c r="C146" s="127">
        <v>310.61</v>
      </c>
      <c r="D146" s="128">
        <f t="shared" si="11"/>
        <v>301.61</v>
      </c>
      <c r="E146" s="128">
        <v>0</v>
      </c>
      <c r="F146" s="129">
        <f t="shared" si="12"/>
        <v>100</v>
      </c>
      <c r="G146" s="130">
        <v>0</v>
      </c>
      <c r="H146" s="130">
        <v>0</v>
      </c>
      <c r="I146" s="130">
        <v>0</v>
      </c>
      <c r="J146" s="130">
        <v>0</v>
      </c>
      <c r="K146" s="130" t="s">
        <v>48</v>
      </c>
      <c r="L146" s="130" t="s">
        <v>50</v>
      </c>
      <c r="M146" s="128">
        <f t="shared" si="13"/>
        <v>0</v>
      </c>
      <c r="N146" s="202">
        <f t="shared" si="15"/>
        <v>0</v>
      </c>
    </row>
    <row r="147" spans="1:14">
      <c r="A147" s="126">
        <f t="shared" si="14"/>
        <v>43023</v>
      </c>
      <c r="B147" s="128">
        <v>636.27</v>
      </c>
      <c r="C147" s="127">
        <v>310.61</v>
      </c>
      <c r="D147" s="128">
        <f t="shared" si="11"/>
        <v>301.61</v>
      </c>
      <c r="E147" s="128">
        <v>17</v>
      </c>
      <c r="F147" s="129">
        <f t="shared" si="12"/>
        <v>100</v>
      </c>
      <c r="G147" s="130">
        <v>0</v>
      </c>
      <c r="H147" s="130">
        <v>0</v>
      </c>
      <c r="I147" s="130">
        <v>0</v>
      </c>
      <c r="J147" s="130">
        <v>0</v>
      </c>
      <c r="K147" s="130" t="s">
        <v>48</v>
      </c>
      <c r="L147" s="130" t="s">
        <v>50</v>
      </c>
      <c r="M147" s="128">
        <f t="shared" si="13"/>
        <v>0</v>
      </c>
      <c r="N147" s="202">
        <f t="shared" si="15"/>
        <v>0</v>
      </c>
    </row>
    <row r="148" spans="1:14">
      <c r="A148" s="126">
        <f t="shared" si="14"/>
        <v>43024</v>
      </c>
      <c r="B148" s="128">
        <v>636.27</v>
      </c>
      <c r="C148" s="127">
        <v>310.61</v>
      </c>
      <c r="D148" s="128">
        <f t="shared" si="11"/>
        <v>301.61</v>
      </c>
      <c r="E148" s="128">
        <v>7</v>
      </c>
      <c r="F148" s="129">
        <f t="shared" si="12"/>
        <v>100</v>
      </c>
      <c r="G148" s="130">
        <v>0</v>
      </c>
      <c r="H148" s="130">
        <v>0</v>
      </c>
      <c r="I148" s="130">
        <v>0</v>
      </c>
      <c r="J148" s="130">
        <v>0</v>
      </c>
      <c r="K148" s="130" t="s">
        <v>48</v>
      </c>
      <c r="L148" s="130" t="s">
        <v>50</v>
      </c>
      <c r="M148" s="128">
        <f t="shared" si="13"/>
        <v>0</v>
      </c>
      <c r="N148" s="202">
        <f t="shared" si="15"/>
        <v>0</v>
      </c>
    </row>
    <row r="149" spans="1:14">
      <c r="A149" s="126">
        <f t="shared" si="14"/>
        <v>43025</v>
      </c>
      <c r="B149" s="128">
        <v>636.27</v>
      </c>
      <c r="C149" s="127">
        <v>310.61</v>
      </c>
      <c r="D149" s="128">
        <f t="shared" si="11"/>
        <v>301.61</v>
      </c>
      <c r="E149" s="128">
        <v>0</v>
      </c>
      <c r="F149" s="129">
        <f t="shared" si="12"/>
        <v>100</v>
      </c>
      <c r="G149" s="130">
        <v>0</v>
      </c>
      <c r="H149" s="130">
        <v>0</v>
      </c>
      <c r="I149" s="130">
        <v>0</v>
      </c>
      <c r="J149" s="130">
        <v>0</v>
      </c>
      <c r="K149" s="130" t="s">
        <v>48</v>
      </c>
      <c r="L149" s="130" t="s">
        <v>50</v>
      </c>
      <c r="M149" s="128">
        <f t="shared" si="13"/>
        <v>0</v>
      </c>
      <c r="N149" s="202">
        <f t="shared" si="15"/>
        <v>0</v>
      </c>
    </row>
    <row r="150" spans="1:14">
      <c r="A150" s="126">
        <f t="shared" si="14"/>
        <v>43026</v>
      </c>
      <c r="B150" s="128">
        <v>636.27</v>
      </c>
      <c r="C150" s="127">
        <v>310.61</v>
      </c>
      <c r="D150" s="128">
        <f t="shared" si="11"/>
        <v>301.61</v>
      </c>
      <c r="E150" s="128">
        <v>0</v>
      </c>
      <c r="F150" s="129">
        <f t="shared" si="12"/>
        <v>100</v>
      </c>
      <c r="G150" s="130">
        <v>0</v>
      </c>
      <c r="H150" s="130">
        <v>0</v>
      </c>
      <c r="I150" s="130">
        <v>0</v>
      </c>
      <c r="J150" s="130">
        <v>0</v>
      </c>
      <c r="K150" s="130" t="s">
        <v>48</v>
      </c>
      <c r="L150" s="130" t="s">
        <v>50</v>
      </c>
      <c r="M150" s="128">
        <f t="shared" si="13"/>
        <v>0</v>
      </c>
      <c r="N150" s="202">
        <f t="shared" si="15"/>
        <v>0</v>
      </c>
    </row>
    <row r="151" spans="1:14">
      <c r="A151" s="126">
        <f t="shared" si="14"/>
        <v>43027</v>
      </c>
      <c r="B151" s="128">
        <v>636.27</v>
      </c>
      <c r="C151" s="127">
        <v>310.61</v>
      </c>
      <c r="D151" s="128">
        <f t="shared" si="11"/>
        <v>301.61</v>
      </c>
      <c r="E151" s="128">
        <v>0</v>
      </c>
      <c r="F151" s="129">
        <f t="shared" si="12"/>
        <v>100</v>
      </c>
      <c r="G151" s="130">
        <v>0</v>
      </c>
      <c r="H151" s="130">
        <v>0</v>
      </c>
      <c r="I151" s="130">
        <v>0</v>
      </c>
      <c r="J151" s="130">
        <v>0</v>
      </c>
      <c r="K151" s="130" t="s">
        <v>48</v>
      </c>
      <c r="L151" s="130" t="s">
        <v>50</v>
      </c>
      <c r="M151" s="128">
        <f t="shared" si="13"/>
        <v>0</v>
      </c>
      <c r="N151" s="202">
        <f t="shared" si="15"/>
        <v>0</v>
      </c>
    </row>
    <row r="152" spans="1:14">
      <c r="A152" s="126">
        <f t="shared" si="14"/>
        <v>43028</v>
      </c>
      <c r="B152" s="128">
        <v>636.27</v>
      </c>
      <c r="C152" s="127">
        <v>310.61</v>
      </c>
      <c r="D152" s="128">
        <f t="shared" si="11"/>
        <v>301.61</v>
      </c>
      <c r="E152" s="128">
        <v>0</v>
      </c>
      <c r="F152" s="129">
        <f t="shared" si="12"/>
        <v>100</v>
      </c>
      <c r="G152" s="130">
        <v>0</v>
      </c>
      <c r="H152" s="130">
        <v>0</v>
      </c>
      <c r="I152" s="130">
        <v>0</v>
      </c>
      <c r="J152" s="130">
        <v>0</v>
      </c>
      <c r="K152" s="130" t="s">
        <v>48</v>
      </c>
      <c r="L152" s="130" t="s">
        <v>50</v>
      </c>
      <c r="M152" s="128">
        <f t="shared" si="13"/>
        <v>0</v>
      </c>
      <c r="N152" s="202">
        <f t="shared" si="15"/>
        <v>0</v>
      </c>
    </row>
    <row r="153" spans="1:14">
      <c r="A153" s="126">
        <f t="shared" si="14"/>
        <v>43029</v>
      </c>
      <c r="B153" s="128">
        <v>636.27</v>
      </c>
      <c r="C153" s="127">
        <v>310.61</v>
      </c>
      <c r="D153" s="128">
        <f t="shared" si="11"/>
        <v>301.61</v>
      </c>
      <c r="E153" s="128">
        <v>0</v>
      </c>
      <c r="F153" s="129">
        <f t="shared" si="12"/>
        <v>100</v>
      </c>
      <c r="G153" s="130">
        <v>0</v>
      </c>
      <c r="H153" s="130">
        <v>0</v>
      </c>
      <c r="I153" s="130">
        <v>0</v>
      </c>
      <c r="J153" s="130">
        <v>0</v>
      </c>
      <c r="K153" s="130" t="s">
        <v>48</v>
      </c>
      <c r="L153" s="130" t="s">
        <v>50</v>
      </c>
      <c r="M153" s="128">
        <f t="shared" si="13"/>
        <v>0</v>
      </c>
      <c r="N153" s="202">
        <f t="shared" si="15"/>
        <v>0</v>
      </c>
    </row>
    <row r="154" spans="1:14">
      <c r="A154" s="126">
        <f t="shared" si="14"/>
        <v>43030</v>
      </c>
      <c r="B154" s="128">
        <v>636.27</v>
      </c>
      <c r="C154" s="127">
        <v>310.61</v>
      </c>
      <c r="D154" s="128">
        <f t="shared" si="11"/>
        <v>301.61</v>
      </c>
      <c r="E154" s="128">
        <v>0</v>
      </c>
      <c r="F154" s="129">
        <f t="shared" si="12"/>
        <v>100</v>
      </c>
      <c r="G154" s="130">
        <v>0</v>
      </c>
      <c r="H154" s="130">
        <v>0</v>
      </c>
      <c r="I154" s="130">
        <v>0</v>
      </c>
      <c r="J154" s="130">
        <v>0</v>
      </c>
      <c r="K154" s="130" t="s">
        <v>48</v>
      </c>
      <c r="L154" s="130" t="s">
        <v>50</v>
      </c>
      <c r="M154" s="128">
        <f t="shared" si="13"/>
        <v>0</v>
      </c>
      <c r="N154" s="202">
        <f t="shared" si="15"/>
        <v>0</v>
      </c>
    </row>
    <row r="155" spans="1:14">
      <c r="A155" s="126">
        <f t="shared" si="14"/>
        <v>43031</v>
      </c>
      <c r="B155" s="128">
        <v>636.27</v>
      </c>
      <c r="C155" s="127">
        <v>310.61</v>
      </c>
      <c r="D155" s="128">
        <f t="shared" si="11"/>
        <v>301.61</v>
      </c>
      <c r="E155" s="128">
        <v>0</v>
      </c>
      <c r="F155" s="129">
        <f t="shared" si="12"/>
        <v>100</v>
      </c>
      <c r="G155" s="130">
        <v>0</v>
      </c>
      <c r="H155" s="130">
        <v>0</v>
      </c>
      <c r="I155" s="130">
        <v>0</v>
      </c>
      <c r="J155" s="130">
        <v>0</v>
      </c>
      <c r="K155" s="130" t="s">
        <v>48</v>
      </c>
      <c r="L155" s="130" t="s">
        <v>50</v>
      </c>
      <c r="M155" s="128">
        <f t="shared" si="13"/>
        <v>0</v>
      </c>
      <c r="N155" s="202">
        <f t="shared" si="15"/>
        <v>0</v>
      </c>
    </row>
    <row r="156" spans="1:14">
      <c r="A156" s="126">
        <f t="shared" si="14"/>
        <v>43032</v>
      </c>
      <c r="B156" s="128">
        <v>636.27</v>
      </c>
      <c r="C156" s="127">
        <v>310.61</v>
      </c>
      <c r="D156" s="128">
        <f t="shared" si="11"/>
        <v>301.61</v>
      </c>
      <c r="E156" s="128">
        <v>0</v>
      </c>
      <c r="F156" s="129">
        <f t="shared" si="12"/>
        <v>100</v>
      </c>
      <c r="G156" s="130">
        <v>0</v>
      </c>
      <c r="H156" s="130">
        <v>0</v>
      </c>
      <c r="I156" s="130">
        <v>0</v>
      </c>
      <c r="J156" s="130">
        <v>0</v>
      </c>
      <c r="K156" s="130" t="s">
        <v>48</v>
      </c>
      <c r="L156" s="130" t="s">
        <v>50</v>
      </c>
      <c r="M156" s="128">
        <f t="shared" si="13"/>
        <v>0</v>
      </c>
      <c r="N156" s="202">
        <f t="shared" si="15"/>
        <v>0</v>
      </c>
    </row>
    <row r="157" spans="1:14">
      <c r="A157" s="126">
        <f t="shared" si="14"/>
        <v>43033</v>
      </c>
      <c r="B157" s="128">
        <v>636.27</v>
      </c>
      <c r="C157" s="127">
        <v>310.61</v>
      </c>
      <c r="D157" s="128">
        <f t="shared" si="11"/>
        <v>301.61</v>
      </c>
      <c r="E157" s="128">
        <v>0</v>
      </c>
      <c r="F157" s="129">
        <f t="shared" si="12"/>
        <v>100</v>
      </c>
      <c r="G157" s="130">
        <v>0</v>
      </c>
      <c r="H157" s="130">
        <v>0</v>
      </c>
      <c r="I157" s="130">
        <v>0</v>
      </c>
      <c r="J157" s="130">
        <v>0</v>
      </c>
      <c r="K157" s="130" t="s">
        <v>48</v>
      </c>
      <c r="L157" s="130" t="s">
        <v>50</v>
      </c>
      <c r="M157" s="128">
        <f t="shared" si="13"/>
        <v>0</v>
      </c>
      <c r="N157" s="202">
        <f t="shared" si="15"/>
        <v>0</v>
      </c>
    </row>
    <row r="158" spans="1:14">
      <c r="A158" s="126">
        <f t="shared" si="14"/>
        <v>43034</v>
      </c>
      <c r="B158" s="128">
        <v>636.27</v>
      </c>
      <c r="C158" s="127">
        <v>310.61</v>
      </c>
      <c r="D158" s="128">
        <f t="shared" si="11"/>
        <v>301.61</v>
      </c>
      <c r="E158" s="128">
        <v>0</v>
      </c>
      <c r="F158" s="129">
        <f t="shared" si="12"/>
        <v>100</v>
      </c>
      <c r="G158" s="130">
        <v>0</v>
      </c>
      <c r="H158" s="130">
        <v>0</v>
      </c>
      <c r="I158" s="130">
        <v>0</v>
      </c>
      <c r="J158" s="130">
        <v>0</v>
      </c>
      <c r="K158" s="130" t="s">
        <v>48</v>
      </c>
      <c r="L158" s="130" t="s">
        <v>50</v>
      </c>
      <c r="M158" s="128">
        <f t="shared" si="13"/>
        <v>0</v>
      </c>
      <c r="N158" s="202">
        <f t="shared" si="15"/>
        <v>0</v>
      </c>
    </row>
    <row r="159" spans="1:14">
      <c r="A159" s="126">
        <f t="shared" si="14"/>
        <v>43035</v>
      </c>
      <c r="B159" s="128">
        <v>636.27</v>
      </c>
      <c r="C159" s="127">
        <v>310.61</v>
      </c>
      <c r="D159" s="128">
        <f t="shared" si="11"/>
        <v>301.61</v>
      </c>
      <c r="E159" s="128">
        <v>0</v>
      </c>
      <c r="F159" s="129">
        <f t="shared" si="12"/>
        <v>100</v>
      </c>
      <c r="G159" s="130">
        <v>0</v>
      </c>
      <c r="H159" s="130">
        <v>0</v>
      </c>
      <c r="I159" s="130">
        <v>0</v>
      </c>
      <c r="J159" s="130">
        <v>0</v>
      </c>
      <c r="K159" s="130" t="s">
        <v>48</v>
      </c>
      <c r="L159" s="130" t="s">
        <v>50</v>
      </c>
      <c r="M159" s="128">
        <f t="shared" si="13"/>
        <v>0</v>
      </c>
      <c r="N159" s="202">
        <f t="shared" si="15"/>
        <v>0</v>
      </c>
    </row>
    <row r="160" spans="1:14">
      <c r="A160" s="126">
        <f t="shared" si="14"/>
        <v>43036</v>
      </c>
      <c r="B160" s="128">
        <v>636.27</v>
      </c>
      <c r="C160" s="127">
        <v>310.61</v>
      </c>
      <c r="D160" s="128">
        <f t="shared" si="11"/>
        <v>301.61</v>
      </c>
      <c r="E160" s="128">
        <v>0</v>
      </c>
      <c r="F160" s="129">
        <f t="shared" si="12"/>
        <v>100</v>
      </c>
      <c r="G160" s="130">
        <v>0</v>
      </c>
      <c r="H160" s="130">
        <v>0</v>
      </c>
      <c r="I160" s="130">
        <v>0</v>
      </c>
      <c r="J160" s="130">
        <v>0</v>
      </c>
      <c r="K160" s="130" t="s">
        <v>48</v>
      </c>
      <c r="L160" s="130" t="s">
        <v>50</v>
      </c>
      <c r="M160" s="128">
        <f t="shared" si="13"/>
        <v>0</v>
      </c>
      <c r="N160" s="202">
        <f t="shared" si="15"/>
        <v>0</v>
      </c>
    </row>
    <row r="161" spans="1:14">
      <c r="A161" s="126">
        <f t="shared" si="14"/>
        <v>43037</v>
      </c>
      <c r="B161" s="128">
        <v>636.27</v>
      </c>
      <c r="C161" s="127">
        <v>310.61</v>
      </c>
      <c r="D161" s="128">
        <f t="shared" si="11"/>
        <v>301.61</v>
      </c>
      <c r="E161" s="128">
        <v>0</v>
      </c>
      <c r="F161" s="129">
        <f t="shared" si="12"/>
        <v>100</v>
      </c>
      <c r="G161" s="130">
        <v>0</v>
      </c>
      <c r="H161" s="130">
        <v>0</v>
      </c>
      <c r="I161" s="130">
        <v>0</v>
      </c>
      <c r="J161" s="130">
        <v>0</v>
      </c>
      <c r="K161" s="130" t="s">
        <v>48</v>
      </c>
      <c r="L161" s="130" t="s">
        <v>50</v>
      </c>
      <c r="M161" s="128">
        <f t="shared" si="13"/>
        <v>0</v>
      </c>
      <c r="N161" s="202">
        <f t="shared" si="15"/>
        <v>0</v>
      </c>
    </row>
    <row r="162" spans="1:14">
      <c r="A162" s="126">
        <f t="shared" si="14"/>
        <v>43038</v>
      </c>
      <c r="B162" s="128">
        <v>636.27</v>
      </c>
      <c r="C162" s="127">
        <v>310.61</v>
      </c>
      <c r="D162" s="128">
        <f t="shared" si="11"/>
        <v>301.61</v>
      </c>
      <c r="E162" s="128">
        <v>0</v>
      </c>
      <c r="F162" s="129">
        <f t="shared" si="12"/>
        <v>100</v>
      </c>
      <c r="G162" s="130">
        <v>0</v>
      </c>
      <c r="H162" s="130">
        <v>0</v>
      </c>
      <c r="I162" s="130">
        <v>0</v>
      </c>
      <c r="J162" s="130">
        <v>0</v>
      </c>
      <c r="K162" s="130" t="s">
        <v>48</v>
      </c>
      <c r="L162" s="130" t="s">
        <v>50</v>
      </c>
      <c r="M162" s="128">
        <f t="shared" si="13"/>
        <v>0</v>
      </c>
      <c r="N162" s="202">
        <f t="shared" si="15"/>
        <v>0</v>
      </c>
    </row>
    <row r="163" spans="1:14">
      <c r="A163" s="126">
        <f t="shared" si="14"/>
        <v>43039</v>
      </c>
      <c r="B163" s="128">
        <v>636.27</v>
      </c>
      <c r="C163" s="127">
        <v>310.61</v>
      </c>
      <c r="D163" s="128">
        <f t="shared" si="11"/>
        <v>301.61</v>
      </c>
      <c r="E163" s="128">
        <v>0</v>
      </c>
      <c r="F163" s="129">
        <f t="shared" si="12"/>
        <v>100</v>
      </c>
      <c r="G163" s="130">
        <v>0</v>
      </c>
      <c r="H163" s="130">
        <v>0</v>
      </c>
      <c r="I163" s="130">
        <v>0</v>
      </c>
      <c r="J163" s="130">
        <v>0</v>
      </c>
      <c r="K163" s="130" t="s">
        <v>48</v>
      </c>
      <c r="L163" s="130" t="s">
        <v>50</v>
      </c>
      <c r="M163" s="128">
        <f t="shared" si="13"/>
        <v>0</v>
      </c>
      <c r="N163" s="202">
        <f t="shared" si="15"/>
        <v>0</v>
      </c>
    </row>
    <row r="164" spans="1:14" ht="22.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8">
        <f>SUM(M11:M163)</f>
        <v>77089</v>
      </c>
      <c r="N164" s="199">
        <f>SUM(N12:N163)</f>
        <v>388.02000000000021</v>
      </c>
    </row>
    <row r="165" spans="1:14" ht="22.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32">
        <f>C163-C11</f>
        <v>202.18</v>
      </c>
      <c r="K165" s="457"/>
      <c r="L165" s="433"/>
      <c r="M165" s="199">
        <f>+M164*0.002447</f>
        <v>188.63678300000001</v>
      </c>
      <c r="N165" s="199">
        <f>M165+J165</f>
        <v>390.81678299999999</v>
      </c>
    </row>
    <row r="166" spans="1:14" ht="114.75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</row>
    <row r="167" spans="1:14" ht="14">
      <c r="A167" s="362" t="s">
        <v>84</v>
      </c>
      <c r="B167" s="363"/>
      <c r="C167" s="213">
        <f>SUM(E11:E40)</f>
        <v>399</v>
      </c>
      <c r="D167" s="213">
        <f>SUM(E41:E71)</f>
        <v>1074</v>
      </c>
      <c r="E167" s="213">
        <f>SUM(E72:E102)</f>
        <v>408</v>
      </c>
      <c r="F167" s="446">
        <f>SUM(E103:E132)</f>
        <v>401</v>
      </c>
      <c r="G167" s="447"/>
      <c r="H167" s="446">
        <f>SUM(E133:E163)</f>
        <v>60</v>
      </c>
      <c r="I167" s="447"/>
      <c r="J167" s="446">
        <f>C167+D167+E167+F167+H167</f>
        <v>2342</v>
      </c>
      <c r="K167" s="448"/>
      <c r="L167" s="449">
        <f>N164-N165</f>
        <v>-2.7967829999997775</v>
      </c>
      <c r="M167" s="450"/>
      <c r="N167" s="441">
        <f>N165</f>
        <v>390.81678299999999</v>
      </c>
    </row>
    <row r="168" spans="1:14" ht="14">
      <c r="A168" s="362" t="s">
        <v>93</v>
      </c>
      <c r="B168" s="363"/>
      <c r="C168" s="214">
        <f>SUM(N11:N40)</f>
        <v>27.14</v>
      </c>
      <c r="D168" s="214">
        <f>SUM(N41:N71)</f>
        <v>222.54999999999995</v>
      </c>
      <c r="E168" s="214">
        <f>SUM(N72:N102)</f>
        <v>80.249999999999986</v>
      </c>
      <c r="F168" s="443">
        <f>SUM(N103:N132)</f>
        <v>50.690000000000005</v>
      </c>
      <c r="G168" s="444"/>
      <c r="H168" s="443">
        <f>SUM(N133:N163)</f>
        <v>7.39</v>
      </c>
      <c r="I168" s="444"/>
      <c r="J168" s="443">
        <f>C168+D168+E168+F168+H168</f>
        <v>388.01999999999992</v>
      </c>
      <c r="K168" s="445"/>
      <c r="L168" s="451"/>
      <c r="M168" s="452"/>
      <c r="N168" s="442"/>
    </row>
    <row r="169" spans="1:14" ht="17.5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4:L164"/>
    <mergeCell ref="J165:L165"/>
    <mergeCell ref="F166:G166"/>
    <mergeCell ref="J5:K5"/>
    <mergeCell ref="A166:B166"/>
    <mergeCell ref="J167:K167"/>
    <mergeCell ref="A6:N6"/>
    <mergeCell ref="A7:A8"/>
    <mergeCell ref="B7:B8"/>
    <mergeCell ref="C7:C8"/>
    <mergeCell ref="D7:D8"/>
    <mergeCell ref="E7:E8"/>
    <mergeCell ref="N7:N8"/>
    <mergeCell ref="N167:N168"/>
    <mergeCell ref="A164:I165"/>
    <mergeCell ref="H166:I166"/>
    <mergeCell ref="J168:K168"/>
    <mergeCell ref="L167:M168"/>
    <mergeCell ref="F7:F8"/>
    <mergeCell ref="G7:M7"/>
    <mergeCell ref="F168:G168"/>
    <mergeCell ref="H168:I168"/>
    <mergeCell ref="A168:B168"/>
    <mergeCell ref="A167:B167"/>
    <mergeCell ref="F167:G167"/>
    <mergeCell ref="H167:I167"/>
  </mergeCells>
  <pageMargins left="0.9" right="0.5" top="0.45" bottom="0.4" header="0.3" footer="0.25"/>
  <pageSetup paperSize="9" scale="75" orientation="portrait" r:id="rId1"/>
  <headerFooter>
    <oddHeader>&amp;C18.Panshet</oddHeader>
    <oddFooter xml:space="preserve">&amp;C&amp;"DV-TTSurekh,Normal"&amp;18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T177"/>
  <sheetViews>
    <sheetView view="pageBreakPreview" topLeftCell="A138" zoomScaleSheetLayoutView="100" workbookViewId="0">
      <selection activeCell="B30" sqref="B30"/>
    </sheetView>
  </sheetViews>
  <sheetFormatPr defaultColWidth="9.1796875" defaultRowHeight="12.5"/>
  <cols>
    <col min="1" max="1" width="18" style="33" customWidth="1"/>
    <col min="2" max="2" width="9.26953125" style="33" customWidth="1"/>
    <col min="3" max="3" width="12.54296875" style="33" customWidth="1"/>
    <col min="4" max="4" width="9.453125" style="33" customWidth="1"/>
    <col min="5" max="5" width="7.81640625" style="33" customWidth="1"/>
    <col min="6" max="6" width="8.7265625" style="33" customWidth="1"/>
    <col min="7" max="7" width="9.26953125" style="33" customWidth="1"/>
    <col min="8" max="8" width="7" style="33" customWidth="1"/>
    <col min="9" max="9" width="6" style="33" customWidth="1"/>
    <col min="10" max="10" width="5.7265625" style="33" customWidth="1"/>
    <col min="11" max="11" width="5.81640625" style="33" bestFit="1" customWidth="1"/>
    <col min="12" max="12" width="7.7265625" style="33" customWidth="1"/>
    <col min="13" max="13" width="9.81640625" style="33" customWidth="1"/>
    <col min="14" max="14" width="9.1796875" style="33" customWidth="1"/>
    <col min="15" max="15" width="9.26953125" style="33" hidden="1" customWidth="1"/>
    <col min="16" max="18" width="9.1796875" style="33" hidden="1" customWidth="1"/>
    <col min="19" max="16384" width="9.1796875" style="33"/>
  </cols>
  <sheetData>
    <row r="1" spans="1:18" ht="28.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7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45" customHeight="1">
      <c r="A3" s="331" t="s">
        <v>56</v>
      </c>
      <c r="B3" s="333" t="s">
        <v>99</v>
      </c>
      <c r="C3" s="333"/>
      <c r="D3" s="335" t="s">
        <v>100</v>
      </c>
      <c r="E3" s="336"/>
      <c r="F3" s="338" t="s">
        <v>58</v>
      </c>
      <c r="G3" s="341"/>
      <c r="H3" s="341"/>
      <c r="I3" s="341"/>
      <c r="J3" s="341"/>
      <c r="K3" s="341"/>
      <c r="L3" s="341"/>
      <c r="M3" s="341"/>
      <c r="N3" s="339"/>
    </row>
    <row r="4" spans="1:18" ht="39.75" customHeight="1">
      <c r="A4" s="332"/>
      <c r="B4" s="334"/>
      <c r="C4" s="334"/>
      <c r="D4" s="335"/>
      <c r="E4" s="337"/>
      <c r="F4" s="342" t="s">
        <v>60</v>
      </c>
      <c r="G4" s="342"/>
      <c r="H4" s="342" t="s">
        <v>61</v>
      </c>
      <c r="I4" s="342"/>
      <c r="J4" s="356" t="s">
        <v>62</v>
      </c>
      <c r="K4" s="357"/>
      <c r="L4" s="119" t="s">
        <v>65</v>
      </c>
      <c r="M4" s="139" t="s">
        <v>63</v>
      </c>
      <c r="N4" s="119" t="s">
        <v>64</v>
      </c>
    </row>
    <row r="5" spans="1:18" ht="44.25" customHeight="1">
      <c r="A5" s="332"/>
      <c r="B5" s="334"/>
      <c r="C5" s="334"/>
      <c r="D5" s="338"/>
      <c r="E5" s="339"/>
      <c r="F5" s="358">
        <v>686.8</v>
      </c>
      <c r="G5" s="359"/>
      <c r="H5" s="360">
        <v>235.32999999999998</v>
      </c>
      <c r="I5" s="361"/>
      <c r="J5" s="360">
        <v>110.16</v>
      </c>
      <c r="K5" s="361"/>
      <c r="L5" s="133">
        <v>125.17</v>
      </c>
      <c r="M5" s="138">
        <v>25003</v>
      </c>
      <c r="N5" s="159">
        <v>936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3.2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  <c r="O7" s="316"/>
    </row>
    <row r="8" spans="1:18" ht="64.5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  <c r="O8" s="316"/>
      <c r="Q8" s="40" t="s">
        <v>16</v>
      </c>
      <c r="R8" s="40" t="s">
        <v>24</v>
      </c>
    </row>
    <row r="9" spans="1:18" ht="17.5">
      <c r="A9" s="123">
        <v>1</v>
      </c>
      <c r="B9" s="124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5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>+L9+1</f>
        <v>13</v>
      </c>
      <c r="N9" s="123">
        <f t="shared" si="0"/>
        <v>14</v>
      </c>
      <c r="O9" s="29">
        <v>15</v>
      </c>
      <c r="Q9" s="29">
        <v>6</v>
      </c>
      <c r="R9" s="88">
        <v>14</v>
      </c>
    </row>
    <row r="10" spans="1:18" ht="17.5">
      <c r="A10" s="123"/>
      <c r="B10" s="4">
        <v>661.53997802734375</v>
      </c>
      <c r="C10" s="128">
        <v>0</v>
      </c>
      <c r="D10" s="123">
        <v>0</v>
      </c>
      <c r="E10" s="123"/>
      <c r="F10" s="125"/>
      <c r="G10" s="123"/>
      <c r="H10" s="123"/>
      <c r="I10" s="123"/>
      <c r="J10" s="123"/>
      <c r="K10" s="123"/>
      <c r="L10" s="123"/>
      <c r="M10" s="123"/>
      <c r="N10" s="154"/>
      <c r="O10" s="249"/>
      <c r="Q10" s="249"/>
      <c r="R10" s="88"/>
    </row>
    <row r="11" spans="1:18" ht="17.5">
      <c r="A11" s="146">
        <v>42887</v>
      </c>
      <c r="B11" s="148">
        <v>677.2</v>
      </c>
      <c r="C11" s="147">
        <v>47.54</v>
      </c>
      <c r="D11" s="155">
        <v>0</v>
      </c>
      <c r="E11" s="148">
        <v>0</v>
      </c>
      <c r="F11" s="156">
        <f>D11/110.16*100</f>
        <v>0</v>
      </c>
      <c r="G11" s="148">
        <v>0</v>
      </c>
      <c r="H11" s="148">
        <v>0</v>
      </c>
      <c r="I11" s="149" t="s">
        <v>48</v>
      </c>
      <c r="J11" s="149" t="s">
        <v>48</v>
      </c>
      <c r="K11" s="149" t="s">
        <v>48</v>
      </c>
      <c r="L11" s="149" t="s">
        <v>48</v>
      </c>
      <c r="M11" s="148">
        <f>G11+H11</f>
        <v>0</v>
      </c>
      <c r="N11" s="157">
        <v>0</v>
      </c>
      <c r="O11" s="89">
        <v>0</v>
      </c>
      <c r="Q11" s="90">
        <v>0</v>
      </c>
      <c r="R11" s="75">
        <v>0</v>
      </c>
    </row>
    <row r="12" spans="1:18" ht="17.5">
      <c r="A12" s="146">
        <f>+A11+1</f>
        <v>42888</v>
      </c>
      <c r="B12" s="148">
        <v>677.19</v>
      </c>
      <c r="C12" s="147">
        <v>47.41</v>
      </c>
      <c r="D12" s="155">
        <v>0</v>
      </c>
      <c r="E12" s="148">
        <v>0</v>
      </c>
      <c r="F12" s="156">
        <f t="shared" ref="F12:F75" si="1">D12/110.16*100</f>
        <v>0</v>
      </c>
      <c r="G12" s="148">
        <v>0</v>
      </c>
      <c r="H12" s="148">
        <v>0</v>
      </c>
      <c r="I12" s="149" t="s">
        <v>48</v>
      </c>
      <c r="J12" s="149" t="s">
        <v>48</v>
      </c>
      <c r="K12" s="149" t="s">
        <v>48</v>
      </c>
      <c r="L12" s="149" t="s">
        <v>48</v>
      </c>
      <c r="M12" s="148">
        <f t="shared" ref="M12:M75" si="2">G12+H12</f>
        <v>0</v>
      </c>
      <c r="N12" s="157">
        <v>0</v>
      </c>
      <c r="O12" s="89">
        <v>0</v>
      </c>
      <c r="Q12" s="90">
        <v>0</v>
      </c>
      <c r="R12" s="75">
        <v>0</v>
      </c>
    </row>
    <row r="13" spans="1:18" ht="17.5">
      <c r="A13" s="146">
        <f t="shared" ref="A13:A76" si="3">+A12+1</f>
        <v>42889</v>
      </c>
      <c r="B13" s="148">
        <v>677.18</v>
      </c>
      <c r="C13" s="147">
        <v>47.28</v>
      </c>
      <c r="D13" s="155">
        <v>0</v>
      </c>
      <c r="E13" s="148">
        <v>3</v>
      </c>
      <c r="F13" s="156">
        <f t="shared" si="1"/>
        <v>0</v>
      </c>
      <c r="G13" s="148">
        <v>0</v>
      </c>
      <c r="H13" s="148">
        <v>0</v>
      </c>
      <c r="I13" s="149" t="s">
        <v>48</v>
      </c>
      <c r="J13" s="149" t="s">
        <v>48</v>
      </c>
      <c r="K13" s="149" t="s">
        <v>48</v>
      </c>
      <c r="L13" s="149" t="s">
        <v>48</v>
      </c>
      <c r="M13" s="148">
        <f t="shared" si="2"/>
        <v>0</v>
      </c>
      <c r="N13" s="157">
        <v>0</v>
      </c>
      <c r="O13" s="89">
        <v>0</v>
      </c>
      <c r="Q13" s="90">
        <v>0</v>
      </c>
      <c r="R13" s="75">
        <v>0</v>
      </c>
    </row>
    <row r="14" spans="1:18" ht="17.5">
      <c r="A14" s="146">
        <f t="shared" si="3"/>
        <v>42890</v>
      </c>
      <c r="B14" s="148">
        <v>677.17</v>
      </c>
      <c r="C14" s="147">
        <v>47.15</v>
      </c>
      <c r="D14" s="155">
        <v>0</v>
      </c>
      <c r="E14" s="148">
        <v>18</v>
      </c>
      <c r="F14" s="156">
        <f t="shared" si="1"/>
        <v>0</v>
      </c>
      <c r="G14" s="148">
        <v>0</v>
      </c>
      <c r="H14" s="148">
        <v>0</v>
      </c>
      <c r="I14" s="149" t="s">
        <v>48</v>
      </c>
      <c r="J14" s="149" t="s">
        <v>48</v>
      </c>
      <c r="K14" s="149" t="s">
        <v>48</v>
      </c>
      <c r="L14" s="149" t="s">
        <v>48</v>
      </c>
      <c r="M14" s="148">
        <f t="shared" si="2"/>
        <v>0</v>
      </c>
      <c r="N14" s="157">
        <v>0</v>
      </c>
      <c r="O14" s="89">
        <v>0</v>
      </c>
      <c r="Q14" s="90">
        <v>0</v>
      </c>
      <c r="R14" s="75">
        <v>0</v>
      </c>
    </row>
    <row r="15" spans="1:18" ht="17.5">
      <c r="A15" s="146">
        <f t="shared" si="3"/>
        <v>42891</v>
      </c>
      <c r="B15" s="148">
        <v>677.16</v>
      </c>
      <c r="C15" s="147">
        <v>47.03</v>
      </c>
      <c r="D15" s="155">
        <v>0</v>
      </c>
      <c r="E15" s="148">
        <v>0</v>
      </c>
      <c r="F15" s="156">
        <f t="shared" si="1"/>
        <v>0</v>
      </c>
      <c r="G15" s="148">
        <v>0</v>
      </c>
      <c r="H15" s="148">
        <v>0</v>
      </c>
      <c r="I15" s="149" t="s">
        <v>48</v>
      </c>
      <c r="J15" s="149" t="s">
        <v>48</v>
      </c>
      <c r="K15" s="149" t="s">
        <v>48</v>
      </c>
      <c r="L15" s="149" t="s">
        <v>48</v>
      </c>
      <c r="M15" s="148">
        <f t="shared" si="2"/>
        <v>0</v>
      </c>
      <c r="N15" s="157">
        <v>0</v>
      </c>
      <c r="O15" s="89">
        <v>0</v>
      </c>
      <c r="Q15" s="90">
        <v>0</v>
      </c>
      <c r="R15" s="75">
        <v>0</v>
      </c>
    </row>
    <row r="16" spans="1:18" ht="17.5">
      <c r="A16" s="146">
        <f t="shared" si="3"/>
        <v>42892</v>
      </c>
      <c r="B16" s="148">
        <v>677.15</v>
      </c>
      <c r="C16" s="147">
        <v>46.9</v>
      </c>
      <c r="D16" s="155">
        <v>0</v>
      </c>
      <c r="E16" s="148">
        <v>0</v>
      </c>
      <c r="F16" s="156">
        <f t="shared" si="1"/>
        <v>0</v>
      </c>
      <c r="G16" s="148">
        <v>0</v>
      </c>
      <c r="H16" s="148">
        <v>0</v>
      </c>
      <c r="I16" s="149" t="s">
        <v>48</v>
      </c>
      <c r="J16" s="149" t="s">
        <v>48</v>
      </c>
      <c r="K16" s="149" t="s">
        <v>48</v>
      </c>
      <c r="L16" s="149" t="s">
        <v>48</v>
      </c>
      <c r="M16" s="148">
        <f t="shared" si="2"/>
        <v>0</v>
      </c>
      <c r="N16" s="157">
        <v>0</v>
      </c>
      <c r="O16" s="89">
        <v>0</v>
      </c>
      <c r="Q16" s="90">
        <v>0</v>
      </c>
      <c r="R16" s="75">
        <v>0</v>
      </c>
    </row>
    <row r="17" spans="1:19" ht="17.5">
      <c r="A17" s="146">
        <f t="shared" si="3"/>
        <v>42893</v>
      </c>
      <c r="B17" s="148">
        <v>677.14</v>
      </c>
      <c r="C17" s="147">
        <v>46.77</v>
      </c>
      <c r="D17" s="155">
        <v>0</v>
      </c>
      <c r="E17" s="148">
        <v>0</v>
      </c>
      <c r="F17" s="156">
        <f t="shared" si="1"/>
        <v>0</v>
      </c>
      <c r="G17" s="148">
        <v>0</v>
      </c>
      <c r="H17" s="148">
        <v>0</v>
      </c>
      <c r="I17" s="149" t="s">
        <v>48</v>
      </c>
      <c r="J17" s="149" t="s">
        <v>48</v>
      </c>
      <c r="K17" s="149" t="s">
        <v>48</v>
      </c>
      <c r="L17" s="149" t="s">
        <v>48</v>
      </c>
      <c r="M17" s="148">
        <f t="shared" si="2"/>
        <v>0</v>
      </c>
      <c r="N17" s="157">
        <v>0</v>
      </c>
      <c r="O17" s="89">
        <v>0</v>
      </c>
      <c r="Q17" s="90">
        <v>0</v>
      </c>
      <c r="R17" s="75">
        <v>0</v>
      </c>
    </row>
    <row r="18" spans="1:19" ht="17.5">
      <c r="A18" s="146">
        <f t="shared" si="3"/>
        <v>42894</v>
      </c>
      <c r="B18" s="148">
        <v>677.13</v>
      </c>
      <c r="C18" s="147">
        <v>46.65</v>
      </c>
      <c r="D18" s="155">
        <v>0</v>
      </c>
      <c r="E18" s="148">
        <v>0</v>
      </c>
      <c r="F18" s="156">
        <f t="shared" si="1"/>
        <v>0</v>
      </c>
      <c r="G18" s="148">
        <v>0</v>
      </c>
      <c r="H18" s="148">
        <v>0</v>
      </c>
      <c r="I18" s="149" t="s">
        <v>48</v>
      </c>
      <c r="J18" s="149" t="s">
        <v>48</v>
      </c>
      <c r="K18" s="149" t="s">
        <v>48</v>
      </c>
      <c r="L18" s="149" t="s">
        <v>48</v>
      </c>
      <c r="M18" s="148">
        <f t="shared" si="2"/>
        <v>0</v>
      </c>
      <c r="N18" s="157">
        <v>0</v>
      </c>
      <c r="O18" s="89">
        <v>0</v>
      </c>
      <c r="Q18" s="90">
        <v>0</v>
      </c>
      <c r="R18" s="75">
        <v>0</v>
      </c>
    </row>
    <row r="19" spans="1:19" ht="17.5">
      <c r="A19" s="146">
        <f t="shared" si="3"/>
        <v>42895</v>
      </c>
      <c r="B19" s="148">
        <v>677.12</v>
      </c>
      <c r="C19" s="147">
        <v>46.52</v>
      </c>
      <c r="D19" s="155">
        <v>0</v>
      </c>
      <c r="E19" s="148">
        <v>0</v>
      </c>
      <c r="F19" s="156">
        <f t="shared" si="1"/>
        <v>0</v>
      </c>
      <c r="G19" s="148">
        <v>0</v>
      </c>
      <c r="H19" s="148">
        <v>0</v>
      </c>
      <c r="I19" s="149" t="s">
        <v>48</v>
      </c>
      <c r="J19" s="149" t="s">
        <v>48</v>
      </c>
      <c r="K19" s="149" t="s">
        <v>48</v>
      </c>
      <c r="L19" s="149" t="s">
        <v>48</v>
      </c>
      <c r="M19" s="148">
        <f t="shared" si="2"/>
        <v>0</v>
      </c>
      <c r="N19" s="157">
        <v>0</v>
      </c>
      <c r="O19" s="89">
        <v>0</v>
      </c>
      <c r="Q19" s="90">
        <v>0</v>
      </c>
      <c r="R19" s="75">
        <v>0</v>
      </c>
    </row>
    <row r="20" spans="1:19" ht="17.5">
      <c r="A20" s="146">
        <f t="shared" si="3"/>
        <v>42896</v>
      </c>
      <c r="B20" s="148">
        <v>677.11</v>
      </c>
      <c r="C20" s="147">
        <v>46.39</v>
      </c>
      <c r="D20" s="155">
        <v>0</v>
      </c>
      <c r="E20" s="148">
        <v>0</v>
      </c>
      <c r="F20" s="156">
        <f t="shared" si="1"/>
        <v>0</v>
      </c>
      <c r="G20" s="148">
        <v>0</v>
      </c>
      <c r="H20" s="148">
        <v>0</v>
      </c>
      <c r="I20" s="149" t="s">
        <v>48</v>
      </c>
      <c r="J20" s="149" t="s">
        <v>48</v>
      </c>
      <c r="K20" s="149" t="s">
        <v>48</v>
      </c>
      <c r="L20" s="149" t="s">
        <v>48</v>
      </c>
      <c r="M20" s="148">
        <f t="shared" si="2"/>
        <v>0</v>
      </c>
      <c r="N20" s="157">
        <v>0</v>
      </c>
      <c r="O20" s="89">
        <v>0</v>
      </c>
      <c r="Q20" s="90">
        <v>0</v>
      </c>
      <c r="R20" s="75">
        <v>0</v>
      </c>
    </row>
    <row r="21" spans="1:19" ht="17.5">
      <c r="A21" s="146">
        <f t="shared" si="3"/>
        <v>42897</v>
      </c>
      <c r="B21" s="148">
        <v>677.1</v>
      </c>
      <c r="C21" s="147">
        <v>46.26</v>
      </c>
      <c r="D21" s="155">
        <v>0</v>
      </c>
      <c r="E21" s="148">
        <v>0</v>
      </c>
      <c r="F21" s="156">
        <f t="shared" si="1"/>
        <v>0</v>
      </c>
      <c r="G21" s="148">
        <v>0</v>
      </c>
      <c r="H21" s="148">
        <v>0</v>
      </c>
      <c r="I21" s="149" t="s">
        <v>48</v>
      </c>
      <c r="J21" s="149" t="s">
        <v>48</v>
      </c>
      <c r="K21" s="149" t="s">
        <v>48</v>
      </c>
      <c r="L21" s="149" t="s">
        <v>48</v>
      </c>
      <c r="M21" s="148">
        <f t="shared" si="2"/>
        <v>0</v>
      </c>
      <c r="N21" s="157">
        <v>0</v>
      </c>
      <c r="O21" s="89">
        <v>0</v>
      </c>
      <c r="Q21" s="90">
        <v>0</v>
      </c>
      <c r="R21" s="75">
        <v>0</v>
      </c>
    </row>
    <row r="22" spans="1:19" ht="17.5">
      <c r="A22" s="146">
        <f t="shared" si="3"/>
        <v>42898</v>
      </c>
      <c r="B22" s="148">
        <v>677.09</v>
      </c>
      <c r="C22" s="147">
        <v>46.14</v>
      </c>
      <c r="D22" s="155">
        <v>0</v>
      </c>
      <c r="E22" s="148">
        <v>0</v>
      </c>
      <c r="F22" s="156">
        <f t="shared" si="1"/>
        <v>0</v>
      </c>
      <c r="G22" s="148">
        <v>0</v>
      </c>
      <c r="H22" s="148">
        <v>0</v>
      </c>
      <c r="I22" s="149" t="s">
        <v>48</v>
      </c>
      <c r="J22" s="149" t="s">
        <v>48</v>
      </c>
      <c r="K22" s="149" t="s">
        <v>48</v>
      </c>
      <c r="L22" s="149" t="s">
        <v>48</v>
      </c>
      <c r="M22" s="148">
        <f t="shared" si="2"/>
        <v>0</v>
      </c>
      <c r="N22" s="157">
        <v>0</v>
      </c>
      <c r="O22" s="89">
        <v>0</v>
      </c>
      <c r="Q22" s="90">
        <v>0</v>
      </c>
      <c r="R22" s="75">
        <v>0</v>
      </c>
    </row>
    <row r="23" spans="1:19" ht="17.5">
      <c r="A23" s="146">
        <f t="shared" si="3"/>
        <v>42899</v>
      </c>
      <c r="B23" s="148">
        <v>677.08</v>
      </c>
      <c r="C23" s="147">
        <v>46</v>
      </c>
      <c r="D23" s="155">
        <v>0</v>
      </c>
      <c r="E23" s="148">
        <v>4</v>
      </c>
      <c r="F23" s="156">
        <f t="shared" si="1"/>
        <v>0</v>
      </c>
      <c r="G23" s="148">
        <v>0</v>
      </c>
      <c r="H23" s="148">
        <v>0</v>
      </c>
      <c r="I23" s="149" t="s">
        <v>48</v>
      </c>
      <c r="J23" s="149" t="s">
        <v>48</v>
      </c>
      <c r="K23" s="149" t="s">
        <v>48</v>
      </c>
      <c r="L23" s="149" t="s">
        <v>48</v>
      </c>
      <c r="M23" s="148">
        <f t="shared" si="2"/>
        <v>0</v>
      </c>
      <c r="N23" s="157">
        <v>0</v>
      </c>
      <c r="O23" s="89">
        <v>0</v>
      </c>
      <c r="Q23" s="90">
        <v>0</v>
      </c>
      <c r="R23" s="75">
        <v>0</v>
      </c>
    </row>
    <row r="24" spans="1:19" ht="17.5">
      <c r="A24" s="146">
        <f t="shared" si="3"/>
        <v>42900</v>
      </c>
      <c r="B24" s="148">
        <v>677.07</v>
      </c>
      <c r="C24" s="147">
        <v>45.88</v>
      </c>
      <c r="D24" s="155">
        <v>0</v>
      </c>
      <c r="E24" s="148">
        <v>0</v>
      </c>
      <c r="F24" s="156">
        <f t="shared" si="1"/>
        <v>0</v>
      </c>
      <c r="G24" s="148">
        <v>0</v>
      </c>
      <c r="H24" s="148">
        <v>0</v>
      </c>
      <c r="I24" s="149" t="s">
        <v>48</v>
      </c>
      <c r="J24" s="149" t="s">
        <v>48</v>
      </c>
      <c r="K24" s="149" t="s">
        <v>48</v>
      </c>
      <c r="L24" s="149" t="s">
        <v>48</v>
      </c>
      <c r="M24" s="148">
        <f t="shared" si="2"/>
        <v>0</v>
      </c>
      <c r="N24" s="157">
        <v>0</v>
      </c>
      <c r="O24" s="89">
        <v>0</v>
      </c>
      <c r="Q24" s="90">
        <v>0</v>
      </c>
      <c r="R24" s="75">
        <v>0</v>
      </c>
    </row>
    <row r="25" spans="1:19" ht="17.5">
      <c r="A25" s="146">
        <f t="shared" si="3"/>
        <v>42901</v>
      </c>
      <c r="B25" s="148">
        <v>677.06</v>
      </c>
      <c r="C25" s="147">
        <v>45.75</v>
      </c>
      <c r="D25" s="155">
        <v>0</v>
      </c>
      <c r="E25" s="148">
        <v>0</v>
      </c>
      <c r="F25" s="156">
        <f t="shared" si="1"/>
        <v>0</v>
      </c>
      <c r="G25" s="148">
        <v>0</v>
      </c>
      <c r="H25" s="148">
        <v>0</v>
      </c>
      <c r="I25" s="149" t="s">
        <v>48</v>
      </c>
      <c r="J25" s="149" t="s">
        <v>48</v>
      </c>
      <c r="K25" s="149" t="s">
        <v>48</v>
      </c>
      <c r="L25" s="149" t="s">
        <v>48</v>
      </c>
      <c r="M25" s="148">
        <f t="shared" si="2"/>
        <v>0</v>
      </c>
      <c r="N25" s="157">
        <v>0</v>
      </c>
      <c r="O25" s="89">
        <v>0</v>
      </c>
      <c r="Q25" s="90">
        <v>0</v>
      </c>
      <c r="R25" s="75">
        <v>0</v>
      </c>
    </row>
    <row r="26" spans="1:19" ht="17.5">
      <c r="A26" s="146">
        <f t="shared" si="3"/>
        <v>42902</v>
      </c>
      <c r="B26" s="148">
        <v>677.05</v>
      </c>
      <c r="C26" s="147">
        <v>45.63</v>
      </c>
      <c r="D26" s="155">
        <v>0</v>
      </c>
      <c r="E26" s="148">
        <v>0</v>
      </c>
      <c r="F26" s="156">
        <f t="shared" si="1"/>
        <v>0</v>
      </c>
      <c r="G26" s="148">
        <v>0</v>
      </c>
      <c r="H26" s="148">
        <v>0</v>
      </c>
      <c r="I26" s="149" t="s">
        <v>48</v>
      </c>
      <c r="J26" s="149" t="s">
        <v>48</v>
      </c>
      <c r="K26" s="149" t="s">
        <v>48</v>
      </c>
      <c r="L26" s="149" t="s">
        <v>48</v>
      </c>
      <c r="M26" s="148">
        <f t="shared" si="2"/>
        <v>0</v>
      </c>
      <c r="N26" s="157">
        <v>0</v>
      </c>
      <c r="O26" s="89">
        <v>0</v>
      </c>
      <c r="Q26" s="90">
        <v>0</v>
      </c>
      <c r="R26" s="75">
        <v>0</v>
      </c>
    </row>
    <row r="27" spans="1:19" ht="17.5">
      <c r="A27" s="146">
        <f t="shared" si="3"/>
        <v>42903</v>
      </c>
      <c r="B27" s="148">
        <v>677.04</v>
      </c>
      <c r="C27" s="147">
        <v>45.5</v>
      </c>
      <c r="D27" s="155">
        <v>0</v>
      </c>
      <c r="E27" s="148">
        <v>0</v>
      </c>
      <c r="F27" s="156">
        <f t="shared" si="1"/>
        <v>0</v>
      </c>
      <c r="G27" s="148">
        <v>0</v>
      </c>
      <c r="H27" s="148">
        <v>0</v>
      </c>
      <c r="I27" s="149" t="s">
        <v>48</v>
      </c>
      <c r="J27" s="149" t="s">
        <v>48</v>
      </c>
      <c r="K27" s="149" t="s">
        <v>48</v>
      </c>
      <c r="L27" s="149" t="s">
        <v>48</v>
      </c>
      <c r="M27" s="148">
        <f t="shared" si="2"/>
        <v>0</v>
      </c>
      <c r="N27" s="157">
        <v>0</v>
      </c>
      <c r="O27" s="89">
        <v>0</v>
      </c>
      <c r="Q27" s="90">
        <v>0</v>
      </c>
      <c r="R27" s="75">
        <v>0</v>
      </c>
    </row>
    <row r="28" spans="1:19" ht="17.5">
      <c r="A28" s="146">
        <f t="shared" si="3"/>
        <v>42904</v>
      </c>
      <c r="B28" s="148">
        <v>677.03</v>
      </c>
      <c r="C28" s="147">
        <v>45.37</v>
      </c>
      <c r="D28" s="155">
        <v>0</v>
      </c>
      <c r="E28" s="148">
        <v>0</v>
      </c>
      <c r="F28" s="156">
        <f t="shared" si="1"/>
        <v>0</v>
      </c>
      <c r="G28" s="148">
        <v>0</v>
      </c>
      <c r="H28" s="148">
        <v>0</v>
      </c>
      <c r="I28" s="149" t="s">
        <v>48</v>
      </c>
      <c r="J28" s="149" t="s">
        <v>48</v>
      </c>
      <c r="K28" s="149" t="s">
        <v>48</v>
      </c>
      <c r="L28" s="149" t="s">
        <v>48</v>
      </c>
      <c r="M28" s="148">
        <f t="shared" si="2"/>
        <v>0</v>
      </c>
      <c r="N28" s="157">
        <v>0</v>
      </c>
      <c r="O28" s="89">
        <v>0</v>
      </c>
      <c r="Q28" s="90">
        <v>0</v>
      </c>
      <c r="R28" s="75">
        <v>0</v>
      </c>
    </row>
    <row r="29" spans="1:19" ht="17.5">
      <c r="A29" s="146">
        <f t="shared" si="3"/>
        <v>42905</v>
      </c>
      <c r="B29" s="148">
        <v>677.02</v>
      </c>
      <c r="C29" s="147">
        <v>45.24</v>
      </c>
      <c r="D29" s="155">
        <v>0</v>
      </c>
      <c r="E29" s="148">
        <v>0</v>
      </c>
      <c r="F29" s="156">
        <f t="shared" si="1"/>
        <v>0</v>
      </c>
      <c r="G29" s="148">
        <v>0</v>
      </c>
      <c r="H29" s="148">
        <v>0</v>
      </c>
      <c r="I29" s="149" t="s">
        <v>48</v>
      </c>
      <c r="J29" s="149" t="s">
        <v>48</v>
      </c>
      <c r="K29" s="149" t="s">
        <v>48</v>
      </c>
      <c r="L29" s="149" t="s">
        <v>48</v>
      </c>
      <c r="M29" s="148">
        <f t="shared" si="2"/>
        <v>0</v>
      </c>
      <c r="N29" s="157">
        <v>0</v>
      </c>
      <c r="O29" s="89">
        <v>0</v>
      </c>
      <c r="Q29" s="90">
        <v>0</v>
      </c>
      <c r="R29" s="75">
        <v>0</v>
      </c>
    </row>
    <row r="30" spans="1:19" ht="17.5">
      <c r="A30" s="146">
        <f t="shared" si="3"/>
        <v>42906</v>
      </c>
      <c r="B30" s="148">
        <v>677.01</v>
      </c>
      <c r="C30" s="147">
        <v>45.12</v>
      </c>
      <c r="D30" s="155">
        <v>0</v>
      </c>
      <c r="E30" s="148">
        <v>0</v>
      </c>
      <c r="F30" s="156">
        <f t="shared" si="1"/>
        <v>0</v>
      </c>
      <c r="G30" s="148">
        <v>0</v>
      </c>
      <c r="H30" s="148">
        <v>0</v>
      </c>
      <c r="I30" s="149" t="s">
        <v>48</v>
      </c>
      <c r="J30" s="149" t="s">
        <v>48</v>
      </c>
      <c r="K30" s="149" t="s">
        <v>48</v>
      </c>
      <c r="L30" s="149" t="s">
        <v>48</v>
      </c>
      <c r="M30" s="148">
        <f t="shared" si="2"/>
        <v>0</v>
      </c>
      <c r="N30" s="157">
        <v>0</v>
      </c>
      <c r="O30" s="89">
        <v>0</v>
      </c>
      <c r="Q30" s="90">
        <v>0</v>
      </c>
      <c r="R30" s="75">
        <v>0</v>
      </c>
    </row>
    <row r="31" spans="1:19" ht="17.5">
      <c r="A31" s="146">
        <f t="shared" si="3"/>
        <v>42907</v>
      </c>
      <c r="B31" s="148">
        <v>677</v>
      </c>
      <c r="C31" s="147">
        <v>44.99</v>
      </c>
      <c r="D31" s="155">
        <v>0</v>
      </c>
      <c r="E31" s="148">
        <v>0</v>
      </c>
      <c r="F31" s="156">
        <f t="shared" si="1"/>
        <v>0</v>
      </c>
      <c r="G31" s="148">
        <v>0</v>
      </c>
      <c r="H31" s="148">
        <v>0</v>
      </c>
      <c r="I31" s="149" t="s">
        <v>48</v>
      </c>
      <c r="J31" s="149" t="s">
        <v>48</v>
      </c>
      <c r="K31" s="149" t="s">
        <v>48</v>
      </c>
      <c r="L31" s="149" t="s">
        <v>48</v>
      </c>
      <c r="M31" s="148">
        <f t="shared" si="2"/>
        <v>0</v>
      </c>
      <c r="N31" s="157">
        <v>0</v>
      </c>
      <c r="O31" s="89">
        <v>0</v>
      </c>
      <c r="Q31" s="90">
        <v>0</v>
      </c>
      <c r="R31" s="75">
        <v>0</v>
      </c>
      <c r="S31" s="78"/>
    </row>
    <row r="32" spans="1:19" ht="17.5">
      <c r="A32" s="146">
        <f t="shared" si="3"/>
        <v>42908</v>
      </c>
      <c r="B32" s="148">
        <v>676.99</v>
      </c>
      <c r="C32" s="147">
        <v>44.88</v>
      </c>
      <c r="D32" s="155">
        <v>0</v>
      </c>
      <c r="E32" s="148">
        <v>0</v>
      </c>
      <c r="F32" s="156">
        <f t="shared" si="1"/>
        <v>0</v>
      </c>
      <c r="G32" s="148">
        <v>0</v>
      </c>
      <c r="H32" s="148">
        <v>0</v>
      </c>
      <c r="I32" s="149" t="s">
        <v>48</v>
      </c>
      <c r="J32" s="149" t="s">
        <v>48</v>
      </c>
      <c r="K32" s="149" t="s">
        <v>48</v>
      </c>
      <c r="L32" s="149" t="s">
        <v>48</v>
      </c>
      <c r="M32" s="148">
        <f t="shared" si="2"/>
        <v>0</v>
      </c>
      <c r="N32" s="157">
        <v>0</v>
      </c>
      <c r="O32" s="89">
        <v>0</v>
      </c>
      <c r="Q32" s="90">
        <v>0</v>
      </c>
      <c r="R32" s="75">
        <v>0</v>
      </c>
    </row>
    <row r="33" spans="1:18" ht="17.5">
      <c r="A33" s="146">
        <f t="shared" si="3"/>
        <v>42909</v>
      </c>
      <c r="B33" s="148">
        <v>676.98</v>
      </c>
      <c r="C33" s="147">
        <v>44.77</v>
      </c>
      <c r="D33" s="155">
        <v>0</v>
      </c>
      <c r="E33" s="148">
        <v>9</v>
      </c>
      <c r="F33" s="156">
        <f t="shared" si="1"/>
        <v>0</v>
      </c>
      <c r="G33" s="148">
        <v>0</v>
      </c>
      <c r="H33" s="148">
        <v>0</v>
      </c>
      <c r="I33" s="149" t="s">
        <v>48</v>
      </c>
      <c r="J33" s="149" t="s">
        <v>48</v>
      </c>
      <c r="K33" s="149" t="s">
        <v>48</v>
      </c>
      <c r="L33" s="149" t="s">
        <v>48</v>
      </c>
      <c r="M33" s="148">
        <f t="shared" si="2"/>
        <v>0</v>
      </c>
      <c r="N33" s="157">
        <v>0</v>
      </c>
      <c r="O33" s="89">
        <v>0</v>
      </c>
      <c r="Q33" s="90">
        <v>0</v>
      </c>
      <c r="R33" s="75">
        <v>0</v>
      </c>
    </row>
    <row r="34" spans="1:18" ht="17.5">
      <c r="A34" s="146">
        <f t="shared" si="3"/>
        <v>42910</v>
      </c>
      <c r="B34" s="148">
        <v>676.97</v>
      </c>
      <c r="C34" s="147">
        <v>44.67</v>
      </c>
      <c r="D34" s="155">
        <v>0</v>
      </c>
      <c r="E34" s="148">
        <v>0</v>
      </c>
      <c r="F34" s="156">
        <f t="shared" si="1"/>
        <v>0</v>
      </c>
      <c r="G34" s="148">
        <v>0</v>
      </c>
      <c r="H34" s="148">
        <v>0</v>
      </c>
      <c r="I34" s="149" t="s">
        <v>48</v>
      </c>
      <c r="J34" s="149" t="s">
        <v>48</v>
      </c>
      <c r="K34" s="149" t="s">
        <v>48</v>
      </c>
      <c r="L34" s="149" t="s">
        <v>48</v>
      </c>
      <c r="M34" s="148">
        <f t="shared" si="2"/>
        <v>0</v>
      </c>
      <c r="N34" s="157">
        <v>0</v>
      </c>
      <c r="O34" s="89">
        <v>0</v>
      </c>
      <c r="Q34" s="90">
        <v>0</v>
      </c>
      <c r="R34" s="75">
        <v>0</v>
      </c>
    </row>
    <row r="35" spans="1:18" ht="17.5">
      <c r="A35" s="146">
        <f t="shared" si="3"/>
        <v>42911</v>
      </c>
      <c r="B35" s="148">
        <v>677.23</v>
      </c>
      <c r="C35" s="147">
        <v>47.92</v>
      </c>
      <c r="D35" s="155">
        <v>0</v>
      </c>
      <c r="E35" s="148">
        <v>73</v>
      </c>
      <c r="F35" s="156">
        <f t="shared" si="1"/>
        <v>0</v>
      </c>
      <c r="G35" s="148">
        <v>0</v>
      </c>
      <c r="H35" s="148">
        <v>0</v>
      </c>
      <c r="I35" s="149" t="s">
        <v>48</v>
      </c>
      <c r="J35" s="149" t="s">
        <v>48</v>
      </c>
      <c r="K35" s="149" t="s">
        <v>48</v>
      </c>
      <c r="L35" s="149" t="s">
        <v>48</v>
      </c>
      <c r="M35" s="148">
        <f t="shared" si="2"/>
        <v>0</v>
      </c>
      <c r="N35" s="157">
        <v>0</v>
      </c>
      <c r="O35" s="89">
        <v>0</v>
      </c>
      <c r="Q35" s="90">
        <v>0</v>
      </c>
      <c r="R35" s="75">
        <v>0</v>
      </c>
    </row>
    <row r="36" spans="1:18" ht="17.5">
      <c r="A36" s="146">
        <f t="shared" si="3"/>
        <v>42912</v>
      </c>
      <c r="B36" s="148">
        <v>677.3</v>
      </c>
      <c r="C36" s="147">
        <v>48.81</v>
      </c>
      <c r="D36" s="155">
        <v>0</v>
      </c>
      <c r="E36" s="148">
        <v>7</v>
      </c>
      <c r="F36" s="156">
        <f t="shared" si="1"/>
        <v>0</v>
      </c>
      <c r="G36" s="148">
        <v>0</v>
      </c>
      <c r="H36" s="148">
        <v>0</v>
      </c>
      <c r="I36" s="149" t="s">
        <v>48</v>
      </c>
      <c r="J36" s="149" t="s">
        <v>48</v>
      </c>
      <c r="K36" s="149" t="s">
        <v>48</v>
      </c>
      <c r="L36" s="149" t="s">
        <v>48</v>
      </c>
      <c r="M36" s="148">
        <f t="shared" si="2"/>
        <v>0</v>
      </c>
      <c r="N36" s="157">
        <f t="shared" ref="N36:N76" si="4">ROUND((C36-C35)+(M36*0.002447),2)</f>
        <v>0.89</v>
      </c>
      <c r="O36" s="89">
        <v>0</v>
      </c>
      <c r="Q36" s="90">
        <v>0</v>
      </c>
      <c r="R36" s="75">
        <v>0</v>
      </c>
    </row>
    <row r="37" spans="1:18" ht="17.5">
      <c r="A37" s="146">
        <f t="shared" si="3"/>
        <v>42913</v>
      </c>
      <c r="B37" s="148">
        <v>677.35</v>
      </c>
      <c r="C37" s="147">
        <v>49.45</v>
      </c>
      <c r="D37" s="155">
        <v>0</v>
      </c>
      <c r="E37" s="148">
        <v>4</v>
      </c>
      <c r="F37" s="156">
        <f t="shared" si="1"/>
        <v>0</v>
      </c>
      <c r="G37" s="148">
        <v>0</v>
      </c>
      <c r="H37" s="148">
        <v>0</v>
      </c>
      <c r="I37" s="149" t="s">
        <v>48</v>
      </c>
      <c r="J37" s="149" t="s">
        <v>48</v>
      </c>
      <c r="K37" s="149" t="s">
        <v>48</v>
      </c>
      <c r="L37" s="149" t="s">
        <v>48</v>
      </c>
      <c r="M37" s="148">
        <f t="shared" si="2"/>
        <v>0</v>
      </c>
      <c r="N37" s="157">
        <f t="shared" si="4"/>
        <v>0.64</v>
      </c>
      <c r="O37" s="89">
        <v>0</v>
      </c>
      <c r="Q37" s="90">
        <v>0</v>
      </c>
      <c r="R37" s="75">
        <v>0</v>
      </c>
    </row>
    <row r="38" spans="1:18" ht="17.5">
      <c r="A38" s="146">
        <f t="shared" si="3"/>
        <v>42914</v>
      </c>
      <c r="B38" s="148">
        <v>677.4</v>
      </c>
      <c r="C38" s="147">
        <v>50.08</v>
      </c>
      <c r="D38" s="155">
        <v>0</v>
      </c>
      <c r="E38" s="148">
        <v>6</v>
      </c>
      <c r="F38" s="156">
        <f t="shared" si="1"/>
        <v>0</v>
      </c>
      <c r="G38" s="148">
        <v>0</v>
      </c>
      <c r="H38" s="148">
        <v>0</v>
      </c>
      <c r="I38" s="149" t="s">
        <v>48</v>
      </c>
      <c r="J38" s="149" t="s">
        <v>48</v>
      </c>
      <c r="K38" s="149" t="s">
        <v>48</v>
      </c>
      <c r="L38" s="149" t="s">
        <v>48</v>
      </c>
      <c r="M38" s="148">
        <f t="shared" si="2"/>
        <v>0</v>
      </c>
      <c r="N38" s="157">
        <v>0</v>
      </c>
      <c r="O38" s="89">
        <v>0</v>
      </c>
      <c r="Q38" s="90">
        <v>0</v>
      </c>
      <c r="R38" s="75">
        <v>0</v>
      </c>
    </row>
    <row r="39" spans="1:18" ht="17.5">
      <c r="A39" s="146">
        <f t="shared" si="3"/>
        <v>42915</v>
      </c>
      <c r="B39" s="148">
        <v>677.52</v>
      </c>
      <c r="C39" s="147">
        <v>51.61</v>
      </c>
      <c r="D39" s="155">
        <v>0</v>
      </c>
      <c r="E39" s="148">
        <v>33</v>
      </c>
      <c r="F39" s="156">
        <f t="shared" si="1"/>
        <v>0</v>
      </c>
      <c r="G39" s="148">
        <v>0</v>
      </c>
      <c r="H39" s="148">
        <v>0</v>
      </c>
      <c r="I39" s="149" t="s">
        <v>48</v>
      </c>
      <c r="J39" s="149" t="s">
        <v>48</v>
      </c>
      <c r="K39" s="149" t="s">
        <v>48</v>
      </c>
      <c r="L39" s="149" t="s">
        <v>48</v>
      </c>
      <c r="M39" s="148">
        <f t="shared" si="2"/>
        <v>0</v>
      </c>
      <c r="N39" s="157">
        <f t="shared" si="4"/>
        <v>1.53</v>
      </c>
      <c r="O39" s="89">
        <v>0</v>
      </c>
      <c r="Q39" s="90">
        <v>0</v>
      </c>
      <c r="R39" s="75">
        <v>0</v>
      </c>
    </row>
    <row r="40" spans="1:18" ht="17.5">
      <c r="A40" s="146">
        <f t="shared" si="3"/>
        <v>42916</v>
      </c>
      <c r="B40" s="148">
        <v>677.68</v>
      </c>
      <c r="C40" s="147">
        <v>53.65</v>
      </c>
      <c r="D40" s="155">
        <v>0</v>
      </c>
      <c r="E40" s="148">
        <v>34</v>
      </c>
      <c r="F40" s="156">
        <f t="shared" si="1"/>
        <v>0</v>
      </c>
      <c r="G40" s="148">
        <v>0</v>
      </c>
      <c r="H40" s="148">
        <v>0</v>
      </c>
      <c r="I40" s="149" t="s">
        <v>48</v>
      </c>
      <c r="J40" s="149" t="s">
        <v>48</v>
      </c>
      <c r="K40" s="149" t="s">
        <v>48</v>
      </c>
      <c r="L40" s="149" t="s">
        <v>48</v>
      </c>
      <c r="M40" s="148">
        <f t="shared" si="2"/>
        <v>0</v>
      </c>
      <c r="N40" s="157">
        <f t="shared" si="4"/>
        <v>2.04</v>
      </c>
      <c r="O40" s="89">
        <v>0</v>
      </c>
      <c r="Q40" s="90">
        <v>0</v>
      </c>
      <c r="R40" s="75">
        <v>0</v>
      </c>
    </row>
    <row r="41" spans="1:18" ht="17.5">
      <c r="A41" s="146">
        <f t="shared" si="3"/>
        <v>42917</v>
      </c>
      <c r="B41" s="148">
        <v>677.8</v>
      </c>
      <c r="C41" s="147">
        <v>55.18</v>
      </c>
      <c r="D41" s="155">
        <v>0</v>
      </c>
      <c r="E41" s="148">
        <v>11</v>
      </c>
      <c r="F41" s="156">
        <f t="shared" si="1"/>
        <v>0</v>
      </c>
      <c r="G41" s="148">
        <v>0</v>
      </c>
      <c r="H41" s="148">
        <v>0</v>
      </c>
      <c r="I41" s="149" t="s">
        <v>48</v>
      </c>
      <c r="J41" s="149" t="s">
        <v>48</v>
      </c>
      <c r="K41" s="149" t="s">
        <v>48</v>
      </c>
      <c r="L41" s="149" t="s">
        <v>48</v>
      </c>
      <c r="M41" s="148">
        <f t="shared" si="2"/>
        <v>0</v>
      </c>
      <c r="N41" s="157">
        <f t="shared" si="4"/>
        <v>1.53</v>
      </c>
      <c r="O41" s="89">
        <v>0</v>
      </c>
      <c r="Q41" s="90">
        <v>0</v>
      </c>
      <c r="R41" s="75">
        <v>0</v>
      </c>
    </row>
    <row r="42" spans="1:18" ht="17.5">
      <c r="A42" s="146">
        <f t="shared" si="3"/>
        <v>42918</v>
      </c>
      <c r="B42" s="148">
        <v>678.25</v>
      </c>
      <c r="C42" s="147">
        <v>61.31</v>
      </c>
      <c r="D42" s="155">
        <v>0</v>
      </c>
      <c r="E42" s="148">
        <v>37</v>
      </c>
      <c r="F42" s="156">
        <f t="shared" si="1"/>
        <v>0</v>
      </c>
      <c r="G42" s="148">
        <v>0</v>
      </c>
      <c r="H42" s="148">
        <v>0</v>
      </c>
      <c r="I42" s="149" t="s">
        <v>48</v>
      </c>
      <c r="J42" s="149" t="s">
        <v>48</v>
      </c>
      <c r="K42" s="149" t="s">
        <v>48</v>
      </c>
      <c r="L42" s="149" t="s">
        <v>48</v>
      </c>
      <c r="M42" s="148">
        <f t="shared" si="2"/>
        <v>0</v>
      </c>
      <c r="N42" s="157">
        <f t="shared" si="4"/>
        <v>6.13</v>
      </c>
      <c r="O42" s="89">
        <v>0</v>
      </c>
      <c r="Q42" s="90">
        <v>0</v>
      </c>
      <c r="R42" s="75">
        <v>0</v>
      </c>
    </row>
    <row r="43" spans="1:18" ht="17.5">
      <c r="A43" s="146">
        <f t="shared" si="3"/>
        <v>42919</v>
      </c>
      <c r="B43" s="148">
        <v>678.55</v>
      </c>
      <c r="C43" s="251">
        <v>65.59</v>
      </c>
      <c r="D43" s="155">
        <v>0</v>
      </c>
      <c r="E43" s="148">
        <v>23</v>
      </c>
      <c r="F43" s="156">
        <f t="shared" si="1"/>
        <v>0</v>
      </c>
      <c r="G43" s="148">
        <v>0</v>
      </c>
      <c r="H43" s="148">
        <v>0</v>
      </c>
      <c r="I43" s="149" t="s">
        <v>48</v>
      </c>
      <c r="J43" s="149" t="s">
        <v>48</v>
      </c>
      <c r="K43" s="149" t="s">
        <v>48</v>
      </c>
      <c r="L43" s="149" t="s">
        <v>48</v>
      </c>
      <c r="M43" s="148">
        <f t="shared" si="2"/>
        <v>0</v>
      </c>
      <c r="N43" s="157">
        <f t="shared" si="4"/>
        <v>4.28</v>
      </c>
      <c r="O43" s="89">
        <v>0</v>
      </c>
      <c r="Q43" s="90">
        <v>0</v>
      </c>
      <c r="R43" s="75">
        <v>0</v>
      </c>
    </row>
    <row r="44" spans="1:18" ht="17.5">
      <c r="A44" s="146">
        <f t="shared" si="3"/>
        <v>42920</v>
      </c>
      <c r="B44" s="148">
        <v>678.69</v>
      </c>
      <c r="C44" s="147">
        <v>67.599999999999994</v>
      </c>
      <c r="D44" s="155">
        <v>0</v>
      </c>
      <c r="E44" s="148">
        <v>6</v>
      </c>
      <c r="F44" s="156">
        <f t="shared" si="1"/>
        <v>0</v>
      </c>
      <c r="G44" s="148">
        <v>0</v>
      </c>
      <c r="H44" s="148">
        <v>0</v>
      </c>
      <c r="I44" s="149" t="s">
        <v>48</v>
      </c>
      <c r="J44" s="149" t="s">
        <v>48</v>
      </c>
      <c r="K44" s="149" t="s">
        <v>48</v>
      </c>
      <c r="L44" s="149" t="s">
        <v>48</v>
      </c>
      <c r="M44" s="148">
        <f t="shared" si="2"/>
        <v>0</v>
      </c>
      <c r="N44" s="157">
        <f t="shared" si="4"/>
        <v>2.0099999999999998</v>
      </c>
      <c r="O44" s="89">
        <v>0</v>
      </c>
      <c r="Q44" s="90">
        <v>0</v>
      </c>
      <c r="R44" s="75">
        <v>0</v>
      </c>
    </row>
    <row r="45" spans="1:18" ht="17.5">
      <c r="A45" s="146">
        <f t="shared" si="3"/>
        <v>42921</v>
      </c>
      <c r="B45" s="148">
        <v>678.73</v>
      </c>
      <c r="C45" s="147">
        <v>68.17</v>
      </c>
      <c r="D45" s="155">
        <v>0</v>
      </c>
      <c r="E45" s="148">
        <v>0</v>
      </c>
      <c r="F45" s="156">
        <f t="shared" si="1"/>
        <v>0</v>
      </c>
      <c r="G45" s="148">
        <v>0</v>
      </c>
      <c r="H45" s="148">
        <v>0</v>
      </c>
      <c r="I45" s="149" t="s">
        <v>48</v>
      </c>
      <c r="J45" s="149" t="s">
        <v>48</v>
      </c>
      <c r="K45" s="149" t="s">
        <v>48</v>
      </c>
      <c r="L45" s="149" t="s">
        <v>48</v>
      </c>
      <c r="M45" s="148">
        <f t="shared" si="2"/>
        <v>0</v>
      </c>
      <c r="N45" s="157">
        <f t="shared" si="4"/>
        <v>0.56999999999999995</v>
      </c>
      <c r="O45" s="89">
        <v>0</v>
      </c>
      <c r="Q45" s="90">
        <v>0</v>
      </c>
      <c r="R45" s="75">
        <v>0</v>
      </c>
    </row>
    <row r="46" spans="1:18" ht="17.5">
      <c r="A46" s="146">
        <f t="shared" si="3"/>
        <v>42922</v>
      </c>
      <c r="B46" s="148">
        <v>678.8</v>
      </c>
      <c r="C46" s="147">
        <v>69.17</v>
      </c>
      <c r="D46" s="155">
        <v>0</v>
      </c>
      <c r="E46" s="148">
        <v>5</v>
      </c>
      <c r="F46" s="156">
        <f t="shared" si="1"/>
        <v>0</v>
      </c>
      <c r="G46" s="148">
        <v>0</v>
      </c>
      <c r="H46" s="148">
        <v>0</v>
      </c>
      <c r="I46" s="149" t="s">
        <v>48</v>
      </c>
      <c r="J46" s="149" t="s">
        <v>48</v>
      </c>
      <c r="K46" s="149" t="s">
        <v>48</v>
      </c>
      <c r="L46" s="149" t="s">
        <v>48</v>
      </c>
      <c r="M46" s="148">
        <f t="shared" si="2"/>
        <v>0</v>
      </c>
      <c r="N46" s="157">
        <f t="shared" si="4"/>
        <v>1</v>
      </c>
      <c r="O46" s="89">
        <v>0</v>
      </c>
      <c r="Q46" s="90">
        <v>0</v>
      </c>
      <c r="R46" s="75">
        <v>0</v>
      </c>
    </row>
    <row r="47" spans="1:18" ht="17.5">
      <c r="A47" s="146">
        <f t="shared" si="3"/>
        <v>42923</v>
      </c>
      <c r="B47" s="148">
        <v>678.9</v>
      </c>
      <c r="C47" s="147">
        <v>70.599999999999994</v>
      </c>
      <c r="D47" s="155">
        <v>0</v>
      </c>
      <c r="E47" s="148">
        <v>4</v>
      </c>
      <c r="F47" s="156">
        <f t="shared" si="1"/>
        <v>0</v>
      </c>
      <c r="G47" s="148">
        <v>0</v>
      </c>
      <c r="H47" s="148">
        <v>0</v>
      </c>
      <c r="I47" s="149" t="s">
        <v>48</v>
      </c>
      <c r="J47" s="149" t="s">
        <v>48</v>
      </c>
      <c r="K47" s="149" t="s">
        <v>48</v>
      </c>
      <c r="L47" s="149" t="s">
        <v>48</v>
      </c>
      <c r="M47" s="148">
        <f t="shared" si="2"/>
        <v>0</v>
      </c>
      <c r="N47" s="157">
        <f t="shared" si="4"/>
        <v>1.43</v>
      </c>
      <c r="O47" s="89">
        <v>0</v>
      </c>
      <c r="Q47" s="90">
        <v>0</v>
      </c>
      <c r="R47" s="75">
        <v>0</v>
      </c>
    </row>
    <row r="48" spans="1:18" ht="17.5">
      <c r="A48" s="146">
        <f t="shared" si="3"/>
        <v>42924</v>
      </c>
      <c r="B48" s="148">
        <v>679</v>
      </c>
      <c r="C48" s="147">
        <v>72.02</v>
      </c>
      <c r="D48" s="155">
        <v>0</v>
      </c>
      <c r="E48" s="148">
        <v>10</v>
      </c>
      <c r="F48" s="156">
        <f t="shared" si="1"/>
        <v>0</v>
      </c>
      <c r="G48" s="148">
        <v>0</v>
      </c>
      <c r="H48" s="148">
        <v>0</v>
      </c>
      <c r="I48" s="149" t="s">
        <v>48</v>
      </c>
      <c r="J48" s="149" t="s">
        <v>48</v>
      </c>
      <c r="K48" s="149" t="s">
        <v>48</v>
      </c>
      <c r="L48" s="149" t="s">
        <v>48</v>
      </c>
      <c r="M48" s="148">
        <f t="shared" si="2"/>
        <v>0</v>
      </c>
      <c r="N48" s="157">
        <f t="shared" si="4"/>
        <v>1.42</v>
      </c>
      <c r="O48" s="89">
        <v>0</v>
      </c>
      <c r="Q48" s="90">
        <v>0</v>
      </c>
      <c r="R48" s="75">
        <v>0</v>
      </c>
    </row>
    <row r="49" spans="1:18" ht="17.5">
      <c r="A49" s="146">
        <f t="shared" si="3"/>
        <v>42925</v>
      </c>
      <c r="B49" s="148">
        <v>679.05</v>
      </c>
      <c r="C49" s="147">
        <v>72.819999999999993</v>
      </c>
      <c r="D49" s="155">
        <v>0</v>
      </c>
      <c r="E49" s="148">
        <v>0</v>
      </c>
      <c r="F49" s="156">
        <f t="shared" si="1"/>
        <v>0</v>
      </c>
      <c r="G49" s="148">
        <v>0</v>
      </c>
      <c r="H49" s="148">
        <v>0</v>
      </c>
      <c r="I49" s="149" t="s">
        <v>48</v>
      </c>
      <c r="J49" s="149" t="s">
        <v>48</v>
      </c>
      <c r="K49" s="149" t="s">
        <v>48</v>
      </c>
      <c r="L49" s="149" t="s">
        <v>48</v>
      </c>
      <c r="M49" s="148">
        <f t="shared" si="2"/>
        <v>0</v>
      </c>
      <c r="N49" s="157">
        <f t="shared" si="4"/>
        <v>0.8</v>
      </c>
      <c r="O49" s="89">
        <v>0</v>
      </c>
      <c r="Q49" s="90">
        <v>0</v>
      </c>
      <c r="R49" s="75">
        <v>0</v>
      </c>
    </row>
    <row r="50" spans="1:18" ht="17.5">
      <c r="A50" s="146">
        <f t="shared" si="3"/>
        <v>42926</v>
      </c>
      <c r="B50" s="148">
        <v>679.06</v>
      </c>
      <c r="C50" s="147">
        <v>72.98</v>
      </c>
      <c r="D50" s="155">
        <v>0</v>
      </c>
      <c r="E50" s="148">
        <v>0</v>
      </c>
      <c r="F50" s="156">
        <f t="shared" si="1"/>
        <v>0</v>
      </c>
      <c r="G50" s="148">
        <v>0</v>
      </c>
      <c r="H50" s="148">
        <v>0</v>
      </c>
      <c r="I50" s="149" t="s">
        <v>48</v>
      </c>
      <c r="J50" s="149" t="s">
        <v>48</v>
      </c>
      <c r="K50" s="149" t="s">
        <v>48</v>
      </c>
      <c r="L50" s="149" t="s">
        <v>48</v>
      </c>
      <c r="M50" s="148">
        <f t="shared" si="2"/>
        <v>0</v>
      </c>
      <c r="N50" s="157">
        <f t="shared" si="4"/>
        <v>0.16</v>
      </c>
      <c r="O50" s="89">
        <v>0</v>
      </c>
      <c r="Q50" s="90">
        <v>0</v>
      </c>
      <c r="R50" s="75">
        <v>0</v>
      </c>
    </row>
    <row r="51" spans="1:18" ht="17.5">
      <c r="A51" s="146">
        <f t="shared" si="3"/>
        <v>42927</v>
      </c>
      <c r="B51" s="148">
        <v>679.08</v>
      </c>
      <c r="C51" s="147">
        <v>73.3</v>
      </c>
      <c r="D51" s="155">
        <v>0</v>
      </c>
      <c r="E51" s="148">
        <v>2</v>
      </c>
      <c r="F51" s="156">
        <f t="shared" si="1"/>
        <v>0</v>
      </c>
      <c r="G51" s="148">
        <v>0</v>
      </c>
      <c r="H51" s="148">
        <v>0</v>
      </c>
      <c r="I51" s="149" t="s">
        <v>48</v>
      </c>
      <c r="J51" s="149" t="s">
        <v>48</v>
      </c>
      <c r="K51" s="149" t="s">
        <v>48</v>
      </c>
      <c r="L51" s="149" t="s">
        <v>48</v>
      </c>
      <c r="M51" s="148">
        <f t="shared" si="2"/>
        <v>0</v>
      </c>
      <c r="N51" s="157">
        <f t="shared" si="4"/>
        <v>0.32</v>
      </c>
      <c r="O51" s="89">
        <v>0</v>
      </c>
      <c r="Q51" s="90">
        <v>0</v>
      </c>
      <c r="R51" s="75">
        <v>0</v>
      </c>
    </row>
    <row r="52" spans="1:18" ht="17.5">
      <c r="A52" s="146">
        <f t="shared" si="3"/>
        <v>42928</v>
      </c>
      <c r="B52" s="148">
        <v>679.16</v>
      </c>
      <c r="C52" s="147">
        <v>74.58</v>
      </c>
      <c r="D52" s="155">
        <v>0</v>
      </c>
      <c r="E52" s="148">
        <v>8</v>
      </c>
      <c r="F52" s="156">
        <f t="shared" si="1"/>
        <v>0</v>
      </c>
      <c r="G52" s="148">
        <v>0</v>
      </c>
      <c r="H52" s="148">
        <v>0</v>
      </c>
      <c r="I52" s="149" t="s">
        <v>48</v>
      </c>
      <c r="J52" s="149" t="s">
        <v>48</v>
      </c>
      <c r="K52" s="149" t="s">
        <v>48</v>
      </c>
      <c r="L52" s="149" t="s">
        <v>48</v>
      </c>
      <c r="M52" s="148">
        <f t="shared" si="2"/>
        <v>0</v>
      </c>
      <c r="N52" s="157">
        <f t="shared" si="4"/>
        <v>1.28</v>
      </c>
      <c r="O52" s="89">
        <v>0</v>
      </c>
      <c r="Q52" s="90">
        <v>0</v>
      </c>
      <c r="R52" s="75">
        <v>0</v>
      </c>
    </row>
    <row r="53" spans="1:18" ht="17.5">
      <c r="A53" s="146">
        <f t="shared" si="3"/>
        <v>42929</v>
      </c>
      <c r="B53" s="148">
        <v>679.25</v>
      </c>
      <c r="C53" s="147">
        <v>75.02</v>
      </c>
      <c r="D53" s="155">
        <v>0</v>
      </c>
      <c r="E53" s="148">
        <v>10</v>
      </c>
      <c r="F53" s="156">
        <f t="shared" si="1"/>
        <v>0</v>
      </c>
      <c r="G53" s="148">
        <v>0</v>
      </c>
      <c r="H53" s="148">
        <v>0</v>
      </c>
      <c r="I53" s="149" t="s">
        <v>48</v>
      </c>
      <c r="J53" s="149" t="s">
        <v>48</v>
      </c>
      <c r="K53" s="149" t="s">
        <v>48</v>
      </c>
      <c r="L53" s="149" t="s">
        <v>48</v>
      </c>
      <c r="M53" s="148">
        <f t="shared" si="2"/>
        <v>0</v>
      </c>
      <c r="N53" s="157">
        <f t="shared" si="4"/>
        <v>0.44</v>
      </c>
      <c r="O53" s="89">
        <v>0</v>
      </c>
      <c r="Q53" s="90">
        <v>0</v>
      </c>
      <c r="R53" s="75">
        <v>0</v>
      </c>
    </row>
    <row r="54" spans="1:18" ht="17.5">
      <c r="A54" s="146">
        <f t="shared" si="3"/>
        <v>42930</v>
      </c>
      <c r="B54" s="148">
        <v>679.63</v>
      </c>
      <c r="C54" s="147">
        <v>82.1</v>
      </c>
      <c r="D54" s="155">
        <v>0</v>
      </c>
      <c r="E54" s="148">
        <v>44</v>
      </c>
      <c r="F54" s="156">
        <f t="shared" si="1"/>
        <v>0</v>
      </c>
      <c r="G54" s="148">
        <v>0</v>
      </c>
      <c r="H54" s="148">
        <v>0</v>
      </c>
      <c r="I54" s="149" t="s">
        <v>48</v>
      </c>
      <c r="J54" s="149" t="s">
        <v>48</v>
      </c>
      <c r="K54" s="149" t="s">
        <v>48</v>
      </c>
      <c r="L54" s="149" t="s">
        <v>48</v>
      </c>
      <c r="M54" s="148">
        <f t="shared" si="2"/>
        <v>0</v>
      </c>
      <c r="N54" s="157">
        <f t="shared" si="4"/>
        <v>7.08</v>
      </c>
      <c r="O54" s="89">
        <v>0</v>
      </c>
      <c r="Q54" s="90">
        <v>0</v>
      </c>
      <c r="R54" s="75">
        <v>0</v>
      </c>
    </row>
    <row r="55" spans="1:18" ht="17.5">
      <c r="A55" s="146">
        <f t="shared" si="3"/>
        <v>42931</v>
      </c>
      <c r="B55" s="148">
        <v>680.55</v>
      </c>
      <c r="C55" s="147">
        <v>97.77</v>
      </c>
      <c r="D55" s="155">
        <v>0</v>
      </c>
      <c r="E55" s="148">
        <v>93</v>
      </c>
      <c r="F55" s="156">
        <f t="shared" si="1"/>
        <v>0</v>
      </c>
      <c r="G55" s="148">
        <v>0</v>
      </c>
      <c r="H55" s="148">
        <v>0</v>
      </c>
      <c r="I55" s="149" t="s">
        <v>48</v>
      </c>
      <c r="J55" s="149" t="s">
        <v>48</v>
      </c>
      <c r="K55" s="149" t="s">
        <v>48</v>
      </c>
      <c r="L55" s="149" t="s">
        <v>48</v>
      </c>
      <c r="M55" s="148">
        <f t="shared" si="2"/>
        <v>0</v>
      </c>
      <c r="N55" s="157">
        <f t="shared" si="4"/>
        <v>15.67</v>
      </c>
      <c r="O55" s="89">
        <v>0</v>
      </c>
      <c r="Q55" s="90">
        <v>0</v>
      </c>
      <c r="R55" s="75">
        <v>0</v>
      </c>
    </row>
    <row r="56" spans="1:18" ht="17.5">
      <c r="A56" s="146">
        <f t="shared" si="3"/>
        <v>42932</v>
      </c>
      <c r="B56" s="148">
        <v>680.99</v>
      </c>
      <c r="C56" s="147">
        <v>105.58</v>
      </c>
      <c r="D56" s="155">
        <v>0</v>
      </c>
      <c r="E56" s="148">
        <v>29</v>
      </c>
      <c r="F56" s="156">
        <f t="shared" si="1"/>
        <v>0</v>
      </c>
      <c r="G56" s="148">
        <v>0</v>
      </c>
      <c r="H56" s="148">
        <v>0</v>
      </c>
      <c r="I56" s="149" t="s">
        <v>48</v>
      </c>
      <c r="J56" s="149" t="s">
        <v>48</v>
      </c>
      <c r="K56" s="149" t="s">
        <v>48</v>
      </c>
      <c r="L56" s="149" t="s">
        <v>48</v>
      </c>
      <c r="M56" s="148">
        <f t="shared" si="2"/>
        <v>0</v>
      </c>
      <c r="N56" s="157">
        <f t="shared" si="4"/>
        <v>7.81</v>
      </c>
      <c r="O56" s="89">
        <v>0</v>
      </c>
      <c r="Q56" s="90">
        <v>0</v>
      </c>
      <c r="R56" s="75">
        <v>0</v>
      </c>
    </row>
    <row r="57" spans="1:18" ht="17.5">
      <c r="A57" s="146">
        <f t="shared" si="3"/>
        <v>42933</v>
      </c>
      <c r="B57" s="148">
        <v>681.25</v>
      </c>
      <c r="C57" s="147">
        <v>110.62</v>
      </c>
      <c r="D57" s="155">
        <v>0</v>
      </c>
      <c r="E57" s="148">
        <v>17</v>
      </c>
      <c r="F57" s="156">
        <f t="shared" si="1"/>
        <v>0</v>
      </c>
      <c r="G57" s="148">
        <v>0</v>
      </c>
      <c r="H57" s="148">
        <v>0</v>
      </c>
      <c r="I57" s="149" t="s">
        <v>48</v>
      </c>
      <c r="J57" s="149" t="s">
        <v>48</v>
      </c>
      <c r="K57" s="149" t="s">
        <v>48</v>
      </c>
      <c r="L57" s="149" t="s">
        <v>48</v>
      </c>
      <c r="M57" s="148">
        <f t="shared" si="2"/>
        <v>0</v>
      </c>
      <c r="N57" s="157">
        <f t="shared" si="4"/>
        <v>5.04</v>
      </c>
      <c r="O57" s="89">
        <v>0</v>
      </c>
      <c r="Q57" s="90">
        <v>0</v>
      </c>
      <c r="R57" s="75">
        <v>0</v>
      </c>
    </row>
    <row r="58" spans="1:18" ht="17.5">
      <c r="A58" s="146">
        <f t="shared" si="3"/>
        <v>42934</v>
      </c>
      <c r="B58" s="148">
        <v>681.45</v>
      </c>
      <c r="C58" s="147">
        <v>114.51</v>
      </c>
      <c r="D58" s="155">
        <v>0</v>
      </c>
      <c r="E58" s="148">
        <v>17</v>
      </c>
      <c r="F58" s="156">
        <f t="shared" si="1"/>
        <v>0</v>
      </c>
      <c r="G58" s="148">
        <v>0</v>
      </c>
      <c r="H58" s="148">
        <v>0</v>
      </c>
      <c r="I58" s="149" t="s">
        <v>48</v>
      </c>
      <c r="J58" s="149" t="s">
        <v>48</v>
      </c>
      <c r="K58" s="149" t="s">
        <v>48</v>
      </c>
      <c r="L58" s="149" t="s">
        <v>48</v>
      </c>
      <c r="M58" s="148">
        <f t="shared" si="2"/>
        <v>0</v>
      </c>
      <c r="N58" s="157">
        <f t="shared" si="4"/>
        <v>3.89</v>
      </c>
      <c r="O58" s="89">
        <v>0</v>
      </c>
      <c r="Q58" s="90">
        <v>0</v>
      </c>
      <c r="R58" s="75">
        <v>0</v>
      </c>
    </row>
    <row r="59" spans="1:18" ht="17.5">
      <c r="A59" s="146">
        <f t="shared" si="3"/>
        <v>42935</v>
      </c>
      <c r="B59" s="148">
        <v>681.6</v>
      </c>
      <c r="C59" s="147">
        <v>117.43</v>
      </c>
      <c r="D59" s="155">
        <v>0</v>
      </c>
      <c r="E59" s="148">
        <v>8</v>
      </c>
      <c r="F59" s="156">
        <f t="shared" si="1"/>
        <v>0</v>
      </c>
      <c r="G59" s="148">
        <v>0</v>
      </c>
      <c r="H59" s="148">
        <v>0</v>
      </c>
      <c r="I59" s="149" t="s">
        <v>48</v>
      </c>
      <c r="J59" s="149" t="s">
        <v>48</v>
      </c>
      <c r="K59" s="149" t="s">
        <v>48</v>
      </c>
      <c r="L59" s="149" t="s">
        <v>48</v>
      </c>
      <c r="M59" s="148">
        <f t="shared" si="2"/>
        <v>0</v>
      </c>
      <c r="N59" s="157">
        <f t="shared" si="4"/>
        <v>2.92</v>
      </c>
      <c r="O59" s="89">
        <v>0</v>
      </c>
      <c r="Q59" s="90">
        <v>0</v>
      </c>
      <c r="R59" s="75">
        <v>0</v>
      </c>
    </row>
    <row r="60" spans="1:18" ht="17.5">
      <c r="A60" s="146">
        <f t="shared" si="3"/>
        <v>42936</v>
      </c>
      <c r="B60" s="148">
        <v>681.68</v>
      </c>
      <c r="C60" s="147">
        <v>118.98</v>
      </c>
      <c r="D60" s="155">
        <v>0</v>
      </c>
      <c r="E60" s="148">
        <v>2</v>
      </c>
      <c r="F60" s="156">
        <f t="shared" si="1"/>
        <v>0</v>
      </c>
      <c r="G60" s="148">
        <v>0</v>
      </c>
      <c r="H60" s="148">
        <v>0</v>
      </c>
      <c r="I60" s="149" t="s">
        <v>48</v>
      </c>
      <c r="J60" s="149" t="s">
        <v>48</v>
      </c>
      <c r="K60" s="149" t="s">
        <v>48</v>
      </c>
      <c r="L60" s="149" t="s">
        <v>48</v>
      </c>
      <c r="M60" s="148">
        <f t="shared" si="2"/>
        <v>0</v>
      </c>
      <c r="N60" s="157">
        <f t="shared" si="4"/>
        <v>1.55</v>
      </c>
      <c r="O60" s="89">
        <v>0</v>
      </c>
      <c r="Q60" s="90">
        <v>0</v>
      </c>
      <c r="R60" s="75">
        <v>0</v>
      </c>
    </row>
    <row r="61" spans="1:18" ht="17.5">
      <c r="A61" s="146">
        <f t="shared" si="3"/>
        <v>42937</v>
      </c>
      <c r="B61" s="148">
        <v>681.95</v>
      </c>
      <c r="C61" s="147">
        <v>124.23</v>
      </c>
      <c r="D61" s="155">
        <v>0</v>
      </c>
      <c r="E61" s="148">
        <v>56</v>
      </c>
      <c r="F61" s="156">
        <f t="shared" si="1"/>
        <v>0</v>
      </c>
      <c r="G61" s="148">
        <v>0</v>
      </c>
      <c r="H61" s="148">
        <v>0</v>
      </c>
      <c r="I61" s="149" t="s">
        <v>48</v>
      </c>
      <c r="J61" s="149" t="s">
        <v>48</v>
      </c>
      <c r="K61" s="149" t="s">
        <v>48</v>
      </c>
      <c r="L61" s="149" t="s">
        <v>48</v>
      </c>
      <c r="M61" s="148">
        <f t="shared" si="2"/>
        <v>0</v>
      </c>
      <c r="N61" s="157">
        <f t="shared" si="4"/>
        <v>5.25</v>
      </c>
      <c r="O61" s="89">
        <v>0</v>
      </c>
      <c r="Q61" s="90">
        <v>0</v>
      </c>
      <c r="R61" s="75">
        <v>0</v>
      </c>
    </row>
    <row r="62" spans="1:18" ht="17.5">
      <c r="A62" s="146">
        <f t="shared" si="3"/>
        <v>42938</v>
      </c>
      <c r="B62" s="148">
        <v>682.2</v>
      </c>
      <c r="C62" s="147">
        <v>129.38999999999999</v>
      </c>
      <c r="D62" s="155">
        <f t="shared" ref="D62:D75" si="5">C62-125.17</f>
        <v>4.2199999999999847</v>
      </c>
      <c r="E62" s="148">
        <v>29</v>
      </c>
      <c r="F62" s="156">
        <f t="shared" si="1"/>
        <v>3.8307915758896014</v>
      </c>
      <c r="G62" s="148">
        <v>0</v>
      </c>
      <c r="H62" s="148">
        <v>0</v>
      </c>
      <c r="I62" s="149" t="s">
        <v>48</v>
      </c>
      <c r="J62" s="149" t="s">
        <v>48</v>
      </c>
      <c r="K62" s="149" t="s">
        <v>48</v>
      </c>
      <c r="L62" s="149" t="s">
        <v>48</v>
      </c>
      <c r="M62" s="148">
        <f t="shared" si="2"/>
        <v>0</v>
      </c>
      <c r="N62" s="157">
        <f t="shared" si="4"/>
        <v>5.16</v>
      </c>
      <c r="O62" s="89">
        <v>0</v>
      </c>
      <c r="Q62" s="90">
        <v>0</v>
      </c>
      <c r="R62" s="75">
        <v>0</v>
      </c>
    </row>
    <row r="63" spans="1:18" ht="17.5">
      <c r="A63" s="146">
        <f t="shared" si="3"/>
        <v>42939</v>
      </c>
      <c r="B63" s="148">
        <v>682.52</v>
      </c>
      <c r="C63" s="147">
        <v>136.93</v>
      </c>
      <c r="D63" s="155">
        <f t="shared" si="5"/>
        <v>11.760000000000005</v>
      </c>
      <c r="E63" s="148">
        <v>22</v>
      </c>
      <c r="F63" s="156">
        <f t="shared" si="1"/>
        <v>10.675381263616563</v>
      </c>
      <c r="G63" s="148">
        <v>0</v>
      </c>
      <c r="H63" s="148">
        <v>0</v>
      </c>
      <c r="I63" s="149" t="s">
        <v>48</v>
      </c>
      <c r="J63" s="149" t="s">
        <v>48</v>
      </c>
      <c r="K63" s="149" t="s">
        <v>48</v>
      </c>
      <c r="L63" s="149" t="s">
        <v>48</v>
      </c>
      <c r="M63" s="148">
        <f t="shared" si="2"/>
        <v>0</v>
      </c>
      <c r="N63" s="157">
        <f t="shared" si="4"/>
        <v>7.54</v>
      </c>
      <c r="O63" s="89">
        <v>0</v>
      </c>
      <c r="Q63" s="90">
        <v>0</v>
      </c>
      <c r="R63" s="75">
        <v>0</v>
      </c>
    </row>
    <row r="64" spans="1:18" ht="17.5">
      <c r="A64" s="146">
        <f t="shared" si="3"/>
        <v>42940</v>
      </c>
      <c r="B64" s="148">
        <v>682.86</v>
      </c>
      <c r="C64" s="147">
        <v>143.21</v>
      </c>
      <c r="D64" s="155">
        <f t="shared" si="5"/>
        <v>18.040000000000006</v>
      </c>
      <c r="E64" s="148">
        <v>36</v>
      </c>
      <c r="F64" s="156">
        <f t="shared" si="1"/>
        <v>16.376180101670304</v>
      </c>
      <c r="G64" s="148">
        <v>0</v>
      </c>
      <c r="H64" s="148">
        <v>0</v>
      </c>
      <c r="I64" s="149" t="s">
        <v>48</v>
      </c>
      <c r="J64" s="149" t="s">
        <v>48</v>
      </c>
      <c r="K64" s="149" t="s">
        <v>48</v>
      </c>
      <c r="L64" s="149" t="s">
        <v>48</v>
      </c>
      <c r="M64" s="148">
        <f t="shared" si="2"/>
        <v>0</v>
      </c>
      <c r="N64" s="157">
        <f t="shared" si="4"/>
        <v>6.28</v>
      </c>
      <c r="O64" s="89">
        <v>0</v>
      </c>
      <c r="Q64" s="90">
        <v>0</v>
      </c>
      <c r="R64" s="75">
        <v>0</v>
      </c>
    </row>
    <row r="65" spans="1:18" ht="17.5">
      <c r="A65" s="146">
        <f t="shared" si="3"/>
        <v>42941</v>
      </c>
      <c r="B65" s="148">
        <v>683.05</v>
      </c>
      <c r="C65" s="147">
        <v>147.24</v>
      </c>
      <c r="D65" s="155">
        <f t="shared" si="5"/>
        <v>22.070000000000007</v>
      </c>
      <c r="E65" s="148">
        <v>25</v>
      </c>
      <c r="F65" s="156">
        <f t="shared" si="1"/>
        <v>20.034495279593326</v>
      </c>
      <c r="G65" s="148">
        <v>0</v>
      </c>
      <c r="H65" s="148">
        <v>0</v>
      </c>
      <c r="I65" s="149" t="s">
        <v>48</v>
      </c>
      <c r="J65" s="149" t="s">
        <v>48</v>
      </c>
      <c r="K65" s="149" t="s">
        <v>48</v>
      </c>
      <c r="L65" s="149" t="s">
        <v>48</v>
      </c>
      <c r="M65" s="148">
        <f t="shared" si="2"/>
        <v>0</v>
      </c>
      <c r="N65" s="157">
        <f t="shared" si="4"/>
        <v>4.03</v>
      </c>
      <c r="O65" s="89">
        <v>0</v>
      </c>
      <c r="Q65" s="90">
        <v>0</v>
      </c>
      <c r="R65" s="75">
        <v>0</v>
      </c>
    </row>
    <row r="66" spans="1:18" ht="17.5">
      <c r="A66" s="146">
        <f t="shared" si="3"/>
        <v>42942</v>
      </c>
      <c r="B66" s="148">
        <v>683.2</v>
      </c>
      <c r="C66" s="147">
        <v>150.56</v>
      </c>
      <c r="D66" s="155">
        <f t="shared" si="5"/>
        <v>25.39</v>
      </c>
      <c r="E66" s="148">
        <v>15</v>
      </c>
      <c r="F66" s="156">
        <f t="shared" si="1"/>
        <v>23.048293391430647</v>
      </c>
      <c r="G66" s="148">
        <v>0</v>
      </c>
      <c r="H66" s="148">
        <v>0</v>
      </c>
      <c r="I66" s="149" t="s">
        <v>48</v>
      </c>
      <c r="J66" s="149" t="s">
        <v>48</v>
      </c>
      <c r="K66" s="149" t="s">
        <v>48</v>
      </c>
      <c r="L66" s="149" t="s">
        <v>48</v>
      </c>
      <c r="M66" s="148">
        <f t="shared" si="2"/>
        <v>0</v>
      </c>
      <c r="N66" s="157">
        <f t="shared" si="4"/>
        <v>3.32</v>
      </c>
      <c r="O66" s="89">
        <v>0</v>
      </c>
      <c r="Q66" s="90">
        <v>0</v>
      </c>
      <c r="R66" s="75">
        <v>0</v>
      </c>
    </row>
    <row r="67" spans="1:18" ht="17.5">
      <c r="A67" s="146">
        <f t="shared" si="3"/>
        <v>42943</v>
      </c>
      <c r="B67" s="148">
        <v>683.32</v>
      </c>
      <c r="C67" s="147">
        <v>153.21</v>
      </c>
      <c r="D67" s="155">
        <f t="shared" si="5"/>
        <v>28.040000000000006</v>
      </c>
      <c r="E67" s="148">
        <v>12</v>
      </c>
      <c r="F67" s="156">
        <f t="shared" si="1"/>
        <v>25.453885257806835</v>
      </c>
      <c r="G67" s="148">
        <v>0</v>
      </c>
      <c r="H67" s="148">
        <v>0</v>
      </c>
      <c r="I67" s="149" t="s">
        <v>48</v>
      </c>
      <c r="J67" s="149" t="s">
        <v>48</v>
      </c>
      <c r="K67" s="149" t="s">
        <v>48</v>
      </c>
      <c r="L67" s="149" t="s">
        <v>48</v>
      </c>
      <c r="M67" s="148">
        <f t="shared" si="2"/>
        <v>0</v>
      </c>
      <c r="N67" s="157">
        <f t="shared" si="4"/>
        <v>2.65</v>
      </c>
      <c r="O67" s="89">
        <v>0</v>
      </c>
      <c r="Q67" s="90">
        <v>0</v>
      </c>
      <c r="R67" s="75">
        <v>0</v>
      </c>
    </row>
    <row r="68" spans="1:18" ht="17.5">
      <c r="A68" s="146">
        <f t="shared" si="3"/>
        <v>42944</v>
      </c>
      <c r="B68" s="148">
        <v>683.55</v>
      </c>
      <c r="C68" s="147">
        <v>158.28</v>
      </c>
      <c r="D68" s="155">
        <f t="shared" si="5"/>
        <v>33.11</v>
      </c>
      <c r="E68" s="148">
        <v>35</v>
      </c>
      <c r="F68" s="156">
        <f t="shared" si="1"/>
        <v>30.056281771968045</v>
      </c>
      <c r="G68" s="148">
        <v>0</v>
      </c>
      <c r="H68" s="148">
        <v>0</v>
      </c>
      <c r="I68" s="149" t="s">
        <v>48</v>
      </c>
      <c r="J68" s="149" t="s">
        <v>48</v>
      </c>
      <c r="K68" s="149" t="s">
        <v>48</v>
      </c>
      <c r="L68" s="149" t="s">
        <v>48</v>
      </c>
      <c r="M68" s="148">
        <f t="shared" si="2"/>
        <v>0</v>
      </c>
      <c r="N68" s="157">
        <f t="shared" si="4"/>
        <v>5.07</v>
      </c>
      <c r="O68" s="89">
        <v>0</v>
      </c>
      <c r="Q68" s="90">
        <v>0</v>
      </c>
      <c r="R68" s="75">
        <v>0</v>
      </c>
    </row>
    <row r="69" spans="1:18" ht="17.5">
      <c r="A69" s="146">
        <f t="shared" si="3"/>
        <v>42945</v>
      </c>
      <c r="B69" s="148">
        <v>683.75</v>
      </c>
      <c r="C69" s="147">
        <v>162.69999999999999</v>
      </c>
      <c r="D69" s="155">
        <f t="shared" si="5"/>
        <v>37.529999999999987</v>
      </c>
      <c r="E69" s="148">
        <v>8</v>
      </c>
      <c r="F69" s="156">
        <f t="shared" si="1"/>
        <v>34.068627450980379</v>
      </c>
      <c r="G69" s="148">
        <v>0</v>
      </c>
      <c r="H69" s="148">
        <v>0</v>
      </c>
      <c r="I69" s="149" t="s">
        <v>48</v>
      </c>
      <c r="J69" s="149" t="s">
        <v>48</v>
      </c>
      <c r="K69" s="149" t="s">
        <v>48</v>
      </c>
      <c r="L69" s="149" t="s">
        <v>48</v>
      </c>
      <c r="M69" s="148">
        <f t="shared" si="2"/>
        <v>0</v>
      </c>
      <c r="N69" s="157">
        <f t="shared" si="4"/>
        <v>4.42</v>
      </c>
      <c r="O69" s="89">
        <v>0</v>
      </c>
      <c r="Q69" s="90">
        <v>0</v>
      </c>
      <c r="R69" s="75">
        <v>0</v>
      </c>
    </row>
    <row r="70" spans="1:18" ht="17.5">
      <c r="A70" s="146">
        <f t="shared" si="3"/>
        <v>42946</v>
      </c>
      <c r="B70" s="158">
        <v>683.84</v>
      </c>
      <c r="C70" s="147">
        <v>164.69</v>
      </c>
      <c r="D70" s="155">
        <f t="shared" si="5"/>
        <v>39.519999999999996</v>
      </c>
      <c r="E70" s="148">
        <v>8</v>
      </c>
      <c r="F70" s="156">
        <f t="shared" si="1"/>
        <v>35.875090777051561</v>
      </c>
      <c r="G70" s="148">
        <v>0</v>
      </c>
      <c r="H70" s="148">
        <v>0</v>
      </c>
      <c r="I70" s="149" t="s">
        <v>48</v>
      </c>
      <c r="J70" s="149" t="s">
        <v>48</v>
      </c>
      <c r="K70" s="149" t="s">
        <v>48</v>
      </c>
      <c r="L70" s="149" t="s">
        <v>48</v>
      </c>
      <c r="M70" s="148">
        <f t="shared" si="2"/>
        <v>0</v>
      </c>
      <c r="N70" s="157">
        <f t="shared" si="4"/>
        <v>1.99</v>
      </c>
      <c r="O70" s="89">
        <v>0</v>
      </c>
      <c r="Q70" s="90">
        <v>0</v>
      </c>
      <c r="R70" s="75">
        <v>0</v>
      </c>
    </row>
    <row r="71" spans="1:18" ht="17.5">
      <c r="A71" s="146">
        <f t="shared" si="3"/>
        <v>42947</v>
      </c>
      <c r="B71" s="148">
        <v>683.95</v>
      </c>
      <c r="C71" s="147">
        <v>167.11</v>
      </c>
      <c r="D71" s="155">
        <v>41.94</v>
      </c>
      <c r="E71" s="148">
        <v>5</v>
      </c>
      <c r="F71" s="156">
        <f t="shared" si="1"/>
        <v>38.071895424836597</v>
      </c>
      <c r="G71" s="148">
        <v>0</v>
      </c>
      <c r="H71" s="148">
        <v>0</v>
      </c>
      <c r="I71" s="149" t="s">
        <v>48</v>
      </c>
      <c r="J71" s="149" t="s">
        <v>48</v>
      </c>
      <c r="K71" s="149" t="s">
        <v>48</v>
      </c>
      <c r="L71" s="149" t="s">
        <v>48</v>
      </c>
      <c r="M71" s="148">
        <f t="shared" si="2"/>
        <v>0</v>
      </c>
      <c r="N71" s="157">
        <f t="shared" si="4"/>
        <v>2.42</v>
      </c>
      <c r="O71" s="89">
        <v>0</v>
      </c>
      <c r="Q71" s="90">
        <v>0</v>
      </c>
      <c r="R71" s="75">
        <v>0</v>
      </c>
    </row>
    <row r="72" spans="1:18" ht="17.5">
      <c r="A72" s="146">
        <f t="shared" si="3"/>
        <v>42948</v>
      </c>
      <c r="B72" s="148">
        <v>683.99</v>
      </c>
      <c r="C72" s="147">
        <v>168</v>
      </c>
      <c r="D72" s="155">
        <f t="shared" si="5"/>
        <v>42.83</v>
      </c>
      <c r="E72" s="148">
        <v>2</v>
      </c>
      <c r="F72" s="156">
        <f t="shared" si="1"/>
        <v>38.879811183732755</v>
      </c>
      <c r="G72" s="148">
        <v>0</v>
      </c>
      <c r="H72" s="149">
        <v>0</v>
      </c>
      <c r="I72" s="149" t="s">
        <v>48</v>
      </c>
      <c r="J72" s="149" t="s">
        <v>48</v>
      </c>
      <c r="K72" s="149" t="s">
        <v>48</v>
      </c>
      <c r="L72" s="149" t="s">
        <v>48</v>
      </c>
      <c r="M72" s="148">
        <f t="shared" si="2"/>
        <v>0</v>
      </c>
      <c r="N72" s="157">
        <f t="shared" si="4"/>
        <v>0.89</v>
      </c>
      <c r="O72" s="89">
        <v>0</v>
      </c>
      <c r="P72" s="78"/>
      <c r="Q72" s="90">
        <v>0</v>
      </c>
      <c r="R72" s="75">
        <v>10.08</v>
      </c>
    </row>
    <row r="73" spans="1:18" ht="17.5">
      <c r="A73" s="146">
        <f t="shared" si="3"/>
        <v>42949</v>
      </c>
      <c r="B73" s="148">
        <v>684.01</v>
      </c>
      <c r="C73" s="147">
        <v>168.45</v>
      </c>
      <c r="D73" s="155">
        <f t="shared" si="5"/>
        <v>43.279999999999987</v>
      </c>
      <c r="E73" s="148">
        <v>0</v>
      </c>
      <c r="F73" s="156">
        <f t="shared" si="1"/>
        <v>39.288307915758885</v>
      </c>
      <c r="G73" s="148">
        <v>0</v>
      </c>
      <c r="H73" s="149">
        <v>0</v>
      </c>
      <c r="I73" s="149" t="s">
        <v>48</v>
      </c>
      <c r="J73" s="149" t="s">
        <v>48</v>
      </c>
      <c r="K73" s="149" t="s">
        <v>48</v>
      </c>
      <c r="L73" s="149" t="s">
        <v>48</v>
      </c>
      <c r="M73" s="148">
        <f t="shared" si="2"/>
        <v>0</v>
      </c>
      <c r="N73" s="157">
        <f t="shared" si="4"/>
        <v>0.45</v>
      </c>
      <c r="O73" s="89">
        <v>0</v>
      </c>
      <c r="P73" s="78"/>
      <c r="Q73" s="90">
        <v>0</v>
      </c>
      <c r="R73" s="75">
        <v>10.47</v>
      </c>
    </row>
    <row r="74" spans="1:18" ht="17.5">
      <c r="A74" s="146">
        <f t="shared" si="3"/>
        <v>42950</v>
      </c>
      <c r="B74" s="148">
        <v>684.03</v>
      </c>
      <c r="C74" s="147">
        <v>168.91</v>
      </c>
      <c r="D74" s="155">
        <f t="shared" si="5"/>
        <v>43.739999999999995</v>
      </c>
      <c r="E74" s="148">
        <v>0</v>
      </c>
      <c r="F74" s="156">
        <f t="shared" si="1"/>
        <v>39.705882352941174</v>
      </c>
      <c r="G74" s="148">
        <v>0</v>
      </c>
      <c r="H74" s="149">
        <v>0</v>
      </c>
      <c r="I74" s="149" t="s">
        <v>48</v>
      </c>
      <c r="J74" s="149" t="s">
        <v>48</v>
      </c>
      <c r="K74" s="149" t="s">
        <v>48</v>
      </c>
      <c r="L74" s="149" t="s">
        <v>48</v>
      </c>
      <c r="M74" s="148">
        <f t="shared" si="2"/>
        <v>0</v>
      </c>
      <c r="N74" s="157">
        <f t="shared" si="4"/>
        <v>0.46</v>
      </c>
      <c r="O74" s="89">
        <v>0</v>
      </c>
      <c r="Q74" s="90">
        <v>0</v>
      </c>
      <c r="R74" s="75">
        <v>4.8299999999999983</v>
      </c>
    </row>
    <row r="75" spans="1:18" ht="17.5">
      <c r="A75" s="146">
        <f t="shared" si="3"/>
        <v>42951</v>
      </c>
      <c r="B75" s="148">
        <v>684.05</v>
      </c>
      <c r="C75" s="147">
        <v>169.38</v>
      </c>
      <c r="D75" s="155">
        <f t="shared" si="5"/>
        <v>44.209999999999994</v>
      </c>
      <c r="E75" s="148">
        <v>2</v>
      </c>
      <c r="F75" s="156">
        <f t="shared" si="1"/>
        <v>40.132534495279586</v>
      </c>
      <c r="G75" s="148">
        <v>0</v>
      </c>
      <c r="H75" s="149">
        <v>0</v>
      </c>
      <c r="I75" s="149" t="s">
        <v>48</v>
      </c>
      <c r="J75" s="149" t="s">
        <v>48</v>
      </c>
      <c r="K75" s="149" t="s">
        <v>48</v>
      </c>
      <c r="L75" s="149" t="s">
        <v>48</v>
      </c>
      <c r="M75" s="148">
        <f t="shared" si="2"/>
        <v>0</v>
      </c>
      <c r="N75" s="157">
        <f t="shared" si="4"/>
        <v>0.47</v>
      </c>
      <c r="O75" s="89">
        <v>0</v>
      </c>
      <c r="Q75" s="90">
        <v>0</v>
      </c>
      <c r="R75" s="75">
        <v>2.2100000000000009</v>
      </c>
    </row>
    <row r="76" spans="1:18" ht="17.5">
      <c r="A76" s="146">
        <f t="shared" si="3"/>
        <v>42952</v>
      </c>
      <c r="B76" s="148">
        <v>684.08</v>
      </c>
      <c r="C76" s="147">
        <v>170.07</v>
      </c>
      <c r="D76" s="155">
        <f t="shared" ref="D76:D139" si="6">C76-125.17</f>
        <v>44.899999999999991</v>
      </c>
      <c r="E76" s="148">
        <v>3</v>
      </c>
      <c r="F76" s="156">
        <f t="shared" ref="F76:F139" si="7">D76/110.16*100</f>
        <v>40.758896151053008</v>
      </c>
      <c r="G76" s="148">
        <v>0</v>
      </c>
      <c r="H76" s="149">
        <v>0</v>
      </c>
      <c r="I76" s="149" t="s">
        <v>48</v>
      </c>
      <c r="J76" s="149" t="s">
        <v>48</v>
      </c>
      <c r="K76" s="149" t="s">
        <v>48</v>
      </c>
      <c r="L76" s="149" t="s">
        <v>48</v>
      </c>
      <c r="M76" s="148">
        <f t="shared" ref="M76:M139" si="8">G76+H76</f>
        <v>0</v>
      </c>
      <c r="N76" s="157">
        <f t="shared" si="4"/>
        <v>0.69</v>
      </c>
      <c r="O76" s="89">
        <v>0</v>
      </c>
      <c r="Q76" s="90">
        <v>0</v>
      </c>
      <c r="R76" s="75">
        <v>1.1099999999999994</v>
      </c>
    </row>
    <row r="77" spans="1:18" ht="17.5">
      <c r="A77" s="146">
        <f t="shared" ref="A77:A140" si="9">+A76+1</f>
        <v>42953</v>
      </c>
      <c r="B77" s="148">
        <v>684.12</v>
      </c>
      <c r="C77" s="147">
        <v>170.99</v>
      </c>
      <c r="D77" s="155">
        <f t="shared" si="6"/>
        <v>45.820000000000007</v>
      </c>
      <c r="E77" s="148">
        <v>0</v>
      </c>
      <c r="F77" s="156">
        <f t="shared" si="7"/>
        <v>41.594045025417579</v>
      </c>
      <c r="G77" s="148">
        <v>0</v>
      </c>
      <c r="H77" s="149">
        <v>0</v>
      </c>
      <c r="I77" s="149" t="s">
        <v>48</v>
      </c>
      <c r="J77" s="149" t="s">
        <v>48</v>
      </c>
      <c r="K77" s="149" t="s">
        <v>48</v>
      </c>
      <c r="L77" s="149" t="s">
        <v>48</v>
      </c>
      <c r="M77" s="148">
        <f t="shared" si="8"/>
        <v>0</v>
      </c>
      <c r="N77" s="157">
        <f t="shared" ref="N77:N140" si="10">ROUND((C77-C76)+(M77*0.002447),2)</f>
        <v>0.92</v>
      </c>
      <c r="O77" s="89">
        <v>0</v>
      </c>
      <c r="Q77" s="90">
        <v>0</v>
      </c>
      <c r="R77" s="75">
        <v>1.0700000000000003</v>
      </c>
    </row>
    <row r="78" spans="1:18" ht="17.5">
      <c r="A78" s="146">
        <f t="shared" si="9"/>
        <v>42954</v>
      </c>
      <c r="B78" s="148">
        <v>684.12</v>
      </c>
      <c r="C78" s="147">
        <v>170.99</v>
      </c>
      <c r="D78" s="155">
        <f t="shared" si="6"/>
        <v>45.820000000000007</v>
      </c>
      <c r="E78" s="148">
        <v>0</v>
      </c>
      <c r="F78" s="156">
        <f t="shared" si="7"/>
        <v>41.594045025417579</v>
      </c>
      <c r="G78" s="148">
        <v>0</v>
      </c>
      <c r="H78" s="149">
        <v>0</v>
      </c>
      <c r="I78" s="149" t="s">
        <v>48</v>
      </c>
      <c r="J78" s="149" t="s">
        <v>48</v>
      </c>
      <c r="K78" s="149" t="s">
        <v>48</v>
      </c>
      <c r="L78" s="149" t="s">
        <v>48</v>
      </c>
      <c r="M78" s="148">
        <f t="shared" si="8"/>
        <v>0</v>
      </c>
      <c r="N78" s="157">
        <f t="shared" si="10"/>
        <v>0</v>
      </c>
      <c r="O78" s="89">
        <v>0</v>
      </c>
      <c r="Q78" s="90">
        <v>0</v>
      </c>
      <c r="R78" s="75">
        <v>3.120000000000001</v>
      </c>
    </row>
    <row r="79" spans="1:18" ht="17.5">
      <c r="A79" s="146">
        <f t="shared" si="9"/>
        <v>42955</v>
      </c>
      <c r="B79" s="148">
        <v>684.13</v>
      </c>
      <c r="C79" s="147">
        <v>171.22</v>
      </c>
      <c r="D79" s="155">
        <f t="shared" si="6"/>
        <v>46.05</v>
      </c>
      <c r="E79" s="148">
        <v>0</v>
      </c>
      <c r="F79" s="156">
        <f t="shared" si="7"/>
        <v>41.802832244008712</v>
      </c>
      <c r="G79" s="148">
        <v>0</v>
      </c>
      <c r="H79" s="149">
        <v>0</v>
      </c>
      <c r="I79" s="149" t="s">
        <v>48</v>
      </c>
      <c r="J79" s="149" t="s">
        <v>48</v>
      </c>
      <c r="K79" s="149" t="s">
        <v>48</v>
      </c>
      <c r="L79" s="149" t="s">
        <v>48</v>
      </c>
      <c r="M79" s="148">
        <f t="shared" si="8"/>
        <v>0</v>
      </c>
      <c r="N79" s="157">
        <f t="shared" si="10"/>
        <v>0.23</v>
      </c>
      <c r="O79" s="89">
        <v>0</v>
      </c>
      <c r="Q79" s="90">
        <v>0</v>
      </c>
      <c r="R79" s="75">
        <v>3.0899999999999963</v>
      </c>
    </row>
    <row r="80" spans="1:18" ht="17.5">
      <c r="A80" s="146">
        <f t="shared" si="9"/>
        <v>42956</v>
      </c>
      <c r="B80" s="148">
        <v>684.13</v>
      </c>
      <c r="C80" s="147">
        <v>171.22</v>
      </c>
      <c r="D80" s="155">
        <f t="shared" si="6"/>
        <v>46.05</v>
      </c>
      <c r="E80" s="148">
        <v>0</v>
      </c>
      <c r="F80" s="156">
        <f t="shared" si="7"/>
        <v>41.802832244008712</v>
      </c>
      <c r="G80" s="148">
        <v>0</v>
      </c>
      <c r="H80" s="149">
        <v>0</v>
      </c>
      <c r="I80" s="149" t="s">
        <v>48</v>
      </c>
      <c r="J80" s="149" t="s">
        <v>48</v>
      </c>
      <c r="K80" s="149" t="s">
        <v>48</v>
      </c>
      <c r="L80" s="149" t="s">
        <v>48</v>
      </c>
      <c r="M80" s="148">
        <f t="shared" si="8"/>
        <v>0</v>
      </c>
      <c r="N80" s="157">
        <f t="shared" si="10"/>
        <v>0</v>
      </c>
      <c r="O80" s="89">
        <v>0</v>
      </c>
      <c r="Q80" s="90">
        <v>0</v>
      </c>
      <c r="R80" s="75">
        <v>6.6300000000000026</v>
      </c>
    </row>
    <row r="81" spans="1:18" ht="17.5">
      <c r="A81" s="146">
        <f t="shared" si="9"/>
        <v>42957</v>
      </c>
      <c r="B81" s="148">
        <v>684.16</v>
      </c>
      <c r="C81" s="147">
        <v>171.91</v>
      </c>
      <c r="D81" s="155">
        <f t="shared" si="6"/>
        <v>46.739999999999995</v>
      </c>
      <c r="E81" s="148">
        <v>9</v>
      </c>
      <c r="F81" s="156">
        <f t="shared" si="7"/>
        <v>42.429193899782128</v>
      </c>
      <c r="G81" s="148">
        <v>0</v>
      </c>
      <c r="H81" s="149">
        <v>0</v>
      </c>
      <c r="I81" s="149" t="s">
        <v>48</v>
      </c>
      <c r="J81" s="149" t="s">
        <v>48</v>
      </c>
      <c r="K81" s="149" t="s">
        <v>48</v>
      </c>
      <c r="L81" s="149" t="s">
        <v>48</v>
      </c>
      <c r="M81" s="148">
        <f t="shared" si="8"/>
        <v>0</v>
      </c>
      <c r="N81" s="157">
        <f t="shared" si="10"/>
        <v>0.69</v>
      </c>
      <c r="O81" s="89">
        <v>0</v>
      </c>
      <c r="Q81" s="90">
        <v>0</v>
      </c>
      <c r="R81" s="75">
        <v>5.509999999999998</v>
      </c>
    </row>
    <row r="82" spans="1:18" ht="17.5">
      <c r="A82" s="146">
        <f t="shared" si="9"/>
        <v>42958</v>
      </c>
      <c r="B82" s="148">
        <v>684.17</v>
      </c>
      <c r="C82" s="147">
        <v>172.14</v>
      </c>
      <c r="D82" s="155">
        <f t="shared" si="6"/>
        <v>46.969999999999985</v>
      </c>
      <c r="E82" s="148">
        <v>0</v>
      </c>
      <c r="F82" s="156">
        <f t="shared" si="7"/>
        <v>42.637981118373261</v>
      </c>
      <c r="G82" s="148">
        <v>0</v>
      </c>
      <c r="H82" s="149">
        <v>0</v>
      </c>
      <c r="I82" s="149" t="s">
        <v>48</v>
      </c>
      <c r="J82" s="149" t="s">
        <v>48</v>
      </c>
      <c r="K82" s="149" t="s">
        <v>48</v>
      </c>
      <c r="L82" s="149" t="s">
        <v>48</v>
      </c>
      <c r="M82" s="148">
        <f t="shared" si="8"/>
        <v>0</v>
      </c>
      <c r="N82" s="157">
        <f t="shared" si="10"/>
        <v>0.23</v>
      </c>
      <c r="O82" s="89">
        <v>0</v>
      </c>
      <c r="Q82" s="90">
        <v>0</v>
      </c>
      <c r="R82" s="75">
        <v>5.3000000000000043</v>
      </c>
    </row>
    <row r="83" spans="1:18" ht="17.5">
      <c r="A83" s="146">
        <f t="shared" si="9"/>
        <v>42959</v>
      </c>
      <c r="B83" s="148">
        <v>684.24</v>
      </c>
      <c r="C83" s="147">
        <v>173.75</v>
      </c>
      <c r="D83" s="155">
        <f t="shared" si="6"/>
        <v>48.58</v>
      </c>
      <c r="E83" s="148">
        <v>9</v>
      </c>
      <c r="F83" s="156">
        <f t="shared" si="7"/>
        <v>44.099491648511261</v>
      </c>
      <c r="G83" s="148">
        <v>0</v>
      </c>
      <c r="H83" s="149">
        <v>0</v>
      </c>
      <c r="I83" s="149" t="s">
        <v>48</v>
      </c>
      <c r="J83" s="149" t="s">
        <v>48</v>
      </c>
      <c r="K83" s="149" t="s">
        <v>48</v>
      </c>
      <c r="L83" s="149" t="s">
        <v>48</v>
      </c>
      <c r="M83" s="148">
        <f t="shared" si="8"/>
        <v>0</v>
      </c>
      <c r="N83" s="157">
        <f t="shared" si="10"/>
        <v>1.61</v>
      </c>
      <c r="O83" s="89">
        <v>0</v>
      </c>
      <c r="Q83" s="90">
        <v>0</v>
      </c>
      <c r="R83" s="75">
        <v>5.0799999999999983</v>
      </c>
    </row>
    <row r="84" spans="1:18" ht="17.5">
      <c r="A84" s="146">
        <f t="shared" si="9"/>
        <v>42960</v>
      </c>
      <c r="B84" s="148">
        <v>684.27</v>
      </c>
      <c r="C84" s="147">
        <v>174.44</v>
      </c>
      <c r="D84" s="155">
        <f t="shared" si="6"/>
        <v>49.269999999999996</v>
      </c>
      <c r="E84" s="148">
        <v>2</v>
      </c>
      <c r="F84" s="156">
        <f t="shared" si="7"/>
        <v>44.725853304284676</v>
      </c>
      <c r="G84" s="148">
        <v>0</v>
      </c>
      <c r="H84" s="149">
        <v>0</v>
      </c>
      <c r="I84" s="149" t="s">
        <v>48</v>
      </c>
      <c r="J84" s="149" t="s">
        <v>48</v>
      </c>
      <c r="K84" s="149" t="s">
        <v>48</v>
      </c>
      <c r="L84" s="149" t="s">
        <v>48</v>
      </c>
      <c r="M84" s="148">
        <f t="shared" si="8"/>
        <v>0</v>
      </c>
      <c r="N84" s="157">
        <f t="shared" si="10"/>
        <v>0.69</v>
      </c>
      <c r="O84" s="89">
        <v>0</v>
      </c>
      <c r="Q84" s="90">
        <v>0</v>
      </c>
      <c r="R84" s="75">
        <v>4.3800000000000026</v>
      </c>
    </row>
    <row r="85" spans="1:18" ht="17.5">
      <c r="A85" s="146">
        <f t="shared" si="9"/>
        <v>42961</v>
      </c>
      <c r="B85" s="148">
        <v>684.33</v>
      </c>
      <c r="C85" s="147">
        <v>175.83</v>
      </c>
      <c r="D85" s="155">
        <f t="shared" si="6"/>
        <v>50.660000000000011</v>
      </c>
      <c r="E85" s="148">
        <v>12</v>
      </c>
      <c r="F85" s="156">
        <f t="shared" si="7"/>
        <v>45.987654320987666</v>
      </c>
      <c r="G85" s="148">
        <v>0</v>
      </c>
      <c r="H85" s="149">
        <v>0</v>
      </c>
      <c r="I85" s="149" t="s">
        <v>48</v>
      </c>
      <c r="J85" s="149" t="s">
        <v>48</v>
      </c>
      <c r="K85" s="149" t="s">
        <v>48</v>
      </c>
      <c r="L85" s="149" t="s">
        <v>48</v>
      </c>
      <c r="M85" s="148">
        <f t="shared" si="8"/>
        <v>0</v>
      </c>
      <c r="N85" s="157">
        <f t="shared" si="10"/>
        <v>1.39</v>
      </c>
      <c r="O85" s="89">
        <v>0</v>
      </c>
      <c r="Q85" s="90">
        <v>0</v>
      </c>
      <c r="R85" s="75">
        <v>3.4699999999999918</v>
      </c>
    </row>
    <row r="86" spans="1:18" ht="17.5">
      <c r="A86" s="146">
        <f t="shared" si="9"/>
        <v>42962</v>
      </c>
      <c r="B86" s="148">
        <v>684.38</v>
      </c>
      <c r="C86" s="147">
        <v>176.98</v>
      </c>
      <c r="D86" s="155">
        <f t="shared" si="6"/>
        <v>51.809999999999988</v>
      </c>
      <c r="E86" s="148">
        <v>3</v>
      </c>
      <c r="F86" s="156">
        <f t="shared" si="7"/>
        <v>47.031590413943348</v>
      </c>
      <c r="G86" s="148">
        <v>0</v>
      </c>
      <c r="H86" s="149">
        <v>0</v>
      </c>
      <c r="I86" s="149" t="s">
        <v>48</v>
      </c>
      <c r="J86" s="149" t="s">
        <v>48</v>
      </c>
      <c r="K86" s="149" t="s">
        <v>48</v>
      </c>
      <c r="L86" s="149" t="s">
        <v>48</v>
      </c>
      <c r="M86" s="148">
        <f t="shared" si="8"/>
        <v>0</v>
      </c>
      <c r="N86" s="157">
        <f t="shared" si="10"/>
        <v>1.1499999999999999</v>
      </c>
      <c r="O86" s="89">
        <v>0</v>
      </c>
      <c r="Q86" s="90">
        <v>0</v>
      </c>
      <c r="R86" s="75">
        <v>0.71999999999999886</v>
      </c>
    </row>
    <row r="87" spans="1:18" ht="17.5">
      <c r="A87" s="146">
        <f t="shared" si="9"/>
        <v>42963</v>
      </c>
      <c r="B87" s="148">
        <v>684.43</v>
      </c>
      <c r="C87" s="147">
        <v>178.13</v>
      </c>
      <c r="D87" s="155">
        <f t="shared" si="6"/>
        <v>52.959999999999994</v>
      </c>
      <c r="E87" s="148">
        <v>2</v>
      </c>
      <c r="F87" s="156">
        <f t="shared" si="7"/>
        <v>48.075526506899052</v>
      </c>
      <c r="G87" s="148">
        <v>0</v>
      </c>
      <c r="H87" s="149">
        <v>0</v>
      </c>
      <c r="I87" s="149" t="s">
        <v>48</v>
      </c>
      <c r="J87" s="149" t="s">
        <v>48</v>
      </c>
      <c r="K87" s="149" t="s">
        <v>48</v>
      </c>
      <c r="L87" s="149" t="s">
        <v>48</v>
      </c>
      <c r="M87" s="148">
        <f t="shared" si="8"/>
        <v>0</v>
      </c>
      <c r="N87" s="157">
        <v>0</v>
      </c>
      <c r="O87" s="89">
        <v>0</v>
      </c>
      <c r="Q87" s="90">
        <v>0</v>
      </c>
      <c r="R87" s="75">
        <v>1.9300000000000068</v>
      </c>
    </row>
    <row r="88" spans="1:18" ht="17.5">
      <c r="A88" s="146">
        <f t="shared" si="9"/>
        <v>42964</v>
      </c>
      <c r="B88" s="148">
        <v>684.48</v>
      </c>
      <c r="C88" s="147">
        <v>179.28</v>
      </c>
      <c r="D88" s="155">
        <f t="shared" si="6"/>
        <v>54.11</v>
      </c>
      <c r="E88" s="148">
        <v>12</v>
      </c>
      <c r="F88" s="156">
        <f t="shared" si="7"/>
        <v>49.119462599854756</v>
      </c>
      <c r="G88" s="148">
        <v>0</v>
      </c>
      <c r="H88" s="149">
        <v>0</v>
      </c>
      <c r="I88" s="149" t="s">
        <v>48</v>
      </c>
      <c r="J88" s="149" t="s">
        <v>48</v>
      </c>
      <c r="K88" s="149" t="s">
        <v>48</v>
      </c>
      <c r="L88" s="149" t="s">
        <v>48</v>
      </c>
      <c r="M88" s="148">
        <f t="shared" si="8"/>
        <v>0</v>
      </c>
      <c r="N88" s="157">
        <v>0</v>
      </c>
      <c r="O88" s="89">
        <v>0</v>
      </c>
      <c r="Q88" s="90">
        <v>0</v>
      </c>
      <c r="R88" s="75">
        <v>0.48000000000000398</v>
      </c>
    </row>
    <row r="89" spans="1:18" ht="17.5">
      <c r="A89" s="146">
        <f t="shared" si="9"/>
        <v>42965</v>
      </c>
      <c r="B89" s="148">
        <v>684.51</v>
      </c>
      <c r="C89" s="147">
        <v>179.98</v>
      </c>
      <c r="D89" s="155">
        <f t="shared" si="6"/>
        <v>54.809999999999988</v>
      </c>
      <c r="E89" s="148">
        <v>3</v>
      </c>
      <c r="F89" s="156">
        <f t="shared" si="7"/>
        <v>49.754901960784302</v>
      </c>
      <c r="G89" s="148">
        <v>0</v>
      </c>
      <c r="H89" s="149">
        <v>0</v>
      </c>
      <c r="I89" s="149" t="s">
        <v>48</v>
      </c>
      <c r="J89" s="149" t="s">
        <v>48</v>
      </c>
      <c r="K89" s="149" t="s">
        <v>48</v>
      </c>
      <c r="L89" s="149" t="s">
        <v>48</v>
      </c>
      <c r="M89" s="148">
        <f t="shared" si="8"/>
        <v>0</v>
      </c>
      <c r="N89" s="157">
        <f t="shared" si="10"/>
        <v>0.7</v>
      </c>
      <c r="O89" s="89">
        <v>0</v>
      </c>
      <c r="Q89" s="90">
        <v>0</v>
      </c>
      <c r="R89" s="75">
        <v>0.47999999999998977</v>
      </c>
    </row>
    <row r="90" spans="1:18" ht="17.5">
      <c r="A90" s="146">
        <f t="shared" si="9"/>
        <v>42966</v>
      </c>
      <c r="B90" s="148">
        <v>684.59</v>
      </c>
      <c r="C90" s="147">
        <v>181.83</v>
      </c>
      <c r="D90" s="155">
        <f t="shared" si="6"/>
        <v>56.660000000000011</v>
      </c>
      <c r="E90" s="148">
        <v>12</v>
      </c>
      <c r="F90" s="156">
        <f t="shared" si="7"/>
        <v>51.43427741466958</v>
      </c>
      <c r="G90" s="148">
        <v>0</v>
      </c>
      <c r="H90" s="149">
        <v>0</v>
      </c>
      <c r="I90" s="149" t="s">
        <v>48</v>
      </c>
      <c r="J90" s="149" t="s">
        <v>48</v>
      </c>
      <c r="K90" s="149" t="s">
        <v>48</v>
      </c>
      <c r="L90" s="149" t="s">
        <v>48</v>
      </c>
      <c r="M90" s="148">
        <f t="shared" si="8"/>
        <v>0</v>
      </c>
      <c r="N90" s="157">
        <f t="shared" si="10"/>
        <v>1.85</v>
      </c>
      <c r="O90" s="89">
        <v>0</v>
      </c>
      <c r="Q90" s="90">
        <v>0</v>
      </c>
      <c r="R90" s="75">
        <v>0.93000000000000682</v>
      </c>
    </row>
    <row r="91" spans="1:18" ht="17.5">
      <c r="A91" s="146">
        <f t="shared" si="9"/>
        <v>42967</v>
      </c>
      <c r="B91" s="148">
        <v>684.7</v>
      </c>
      <c r="C91" s="147">
        <v>184.36</v>
      </c>
      <c r="D91" s="155">
        <f t="shared" si="6"/>
        <v>59.190000000000012</v>
      </c>
      <c r="E91" s="148">
        <v>17</v>
      </c>
      <c r="F91" s="156">
        <f t="shared" si="7"/>
        <v>53.730936819172129</v>
      </c>
      <c r="G91" s="148">
        <v>0</v>
      </c>
      <c r="H91" s="149">
        <v>0</v>
      </c>
      <c r="I91" s="149" t="s">
        <v>48</v>
      </c>
      <c r="J91" s="149" t="s">
        <v>48</v>
      </c>
      <c r="K91" s="149" t="s">
        <v>48</v>
      </c>
      <c r="L91" s="149" t="s">
        <v>48</v>
      </c>
      <c r="M91" s="148">
        <f t="shared" si="8"/>
        <v>0</v>
      </c>
      <c r="N91" s="157">
        <f t="shared" si="10"/>
        <v>2.5299999999999998</v>
      </c>
      <c r="O91" s="89">
        <v>0</v>
      </c>
      <c r="Q91" s="90">
        <v>0</v>
      </c>
      <c r="R91" s="75">
        <v>1.4899999999999949</v>
      </c>
    </row>
    <row r="92" spans="1:18" ht="17.5">
      <c r="A92" s="146">
        <f t="shared" si="9"/>
        <v>42968</v>
      </c>
      <c r="B92" s="148">
        <v>685.01</v>
      </c>
      <c r="C92" s="147">
        <v>191.52</v>
      </c>
      <c r="D92" s="155">
        <f t="shared" si="6"/>
        <v>66.350000000000009</v>
      </c>
      <c r="E92" s="148">
        <v>54</v>
      </c>
      <c r="F92" s="156">
        <f t="shared" si="7"/>
        <v>60.230573710965871</v>
      </c>
      <c r="G92" s="148">
        <v>0</v>
      </c>
      <c r="H92" s="149">
        <v>0</v>
      </c>
      <c r="I92" s="149" t="s">
        <v>48</v>
      </c>
      <c r="J92" s="149" t="s">
        <v>48</v>
      </c>
      <c r="K92" s="149" t="s">
        <v>48</v>
      </c>
      <c r="L92" s="149" t="s">
        <v>48</v>
      </c>
      <c r="M92" s="148">
        <f t="shared" si="8"/>
        <v>0</v>
      </c>
      <c r="N92" s="157">
        <f t="shared" si="10"/>
        <v>7.16</v>
      </c>
      <c r="O92" s="89">
        <v>0</v>
      </c>
      <c r="Q92" s="90">
        <v>0</v>
      </c>
      <c r="R92" s="75">
        <v>0.48000000000000398</v>
      </c>
    </row>
    <row r="93" spans="1:18" ht="17.5">
      <c r="A93" s="146">
        <f t="shared" si="9"/>
        <v>42969</v>
      </c>
      <c r="B93" s="148">
        <v>685.12</v>
      </c>
      <c r="C93" s="147">
        <v>194.17</v>
      </c>
      <c r="D93" s="155">
        <f t="shared" si="6"/>
        <v>68.999999999999986</v>
      </c>
      <c r="E93" s="148">
        <v>4</v>
      </c>
      <c r="F93" s="156">
        <f t="shared" si="7"/>
        <v>62.636165577342041</v>
      </c>
      <c r="G93" s="148">
        <v>0</v>
      </c>
      <c r="H93" s="149">
        <v>0</v>
      </c>
      <c r="I93" s="149" t="s">
        <v>48</v>
      </c>
      <c r="J93" s="149" t="s">
        <v>48</v>
      </c>
      <c r="K93" s="149" t="s">
        <v>48</v>
      </c>
      <c r="L93" s="149" t="s">
        <v>48</v>
      </c>
      <c r="M93" s="148">
        <f t="shared" si="8"/>
        <v>0</v>
      </c>
      <c r="N93" s="157">
        <f t="shared" si="10"/>
        <v>2.65</v>
      </c>
      <c r="O93" s="89">
        <v>0</v>
      </c>
      <c r="Q93" s="90">
        <v>0</v>
      </c>
      <c r="R93" s="75">
        <v>0.48000000000000398</v>
      </c>
    </row>
    <row r="94" spans="1:18" ht="17.5">
      <c r="A94" s="146">
        <f t="shared" si="9"/>
        <v>42970</v>
      </c>
      <c r="B94" s="148">
        <v>685.14</v>
      </c>
      <c r="C94" s="147">
        <v>194.66</v>
      </c>
      <c r="D94" s="155">
        <f t="shared" si="6"/>
        <v>69.489999999999995</v>
      </c>
      <c r="E94" s="148">
        <v>0</v>
      </c>
      <c r="F94" s="156">
        <f t="shared" si="7"/>
        <v>63.080973129992735</v>
      </c>
      <c r="G94" s="148">
        <v>0</v>
      </c>
      <c r="H94" s="149">
        <v>0</v>
      </c>
      <c r="I94" s="149" t="s">
        <v>48</v>
      </c>
      <c r="J94" s="149" t="s">
        <v>48</v>
      </c>
      <c r="K94" s="149" t="s">
        <v>48</v>
      </c>
      <c r="L94" s="149" t="s">
        <v>48</v>
      </c>
      <c r="M94" s="148">
        <f t="shared" si="8"/>
        <v>0</v>
      </c>
      <c r="N94" s="157">
        <f t="shared" si="10"/>
        <v>0.49</v>
      </c>
      <c r="O94" s="89">
        <v>0</v>
      </c>
      <c r="Q94" s="90">
        <v>0</v>
      </c>
      <c r="R94" s="75">
        <v>0.48999999999999488</v>
      </c>
    </row>
    <row r="95" spans="1:18" ht="17.5">
      <c r="A95" s="146">
        <f t="shared" si="9"/>
        <v>42971</v>
      </c>
      <c r="B95" s="148">
        <v>685.18</v>
      </c>
      <c r="C95" s="147">
        <v>195.62</v>
      </c>
      <c r="D95" s="155">
        <f t="shared" si="6"/>
        <v>70.45</v>
      </c>
      <c r="E95" s="148">
        <v>0</v>
      </c>
      <c r="F95" s="156">
        <f t="shared" si="7"/>
        <v>63.952432824981855</v>
      </c>
      <c r="G95" s="148">
        <v>0</v>
      </c>
      <c r="H95" s="149">
        <v>0</v>
      </c>
      <c r="I95" s="149" t="s">
        <v>48</v>
      </c>
      <c r="J95" s="149" t="s">
        <v>48</v>
      </c>
      <c r="K95" s="149" t="s">
        <v>48</v>
      </c>
      <c r="L95" s="149" t="s">
        <v>48</v>
      </c>
      <c r="M95" s="148">
        <f t="shared" si="8"/>
        <v>0</v>
      </c>
      <c r="N95" s="157">
        <f t="shared" si="10"/>
        <v>0.96</v>
      </c>
      <c r="O95" s="89">
        <v>0</v>
      </c>
      <c r="Q95" s="90">
        <v>0</v>
      </c>
      <c r="R95" s="75">
        <v>0.23999999999999488</v>
      </c>
    </row>
    <row r="96" spans="1:18" ht="17.5">
      <c r="A96" s="146">
        <f t="shared" si="9"/>
        <v>42972</v>
      </c>
      <c r="B96" s="148">
        <v>685.23</v>
      </c>
      <c r="C96" s="147">
        <v>196.82</v>
      </c>
      <c r="D96" s="155">
        <f t="shared" si="6"/>
        <v>71.649999999999991</v>
      </c>
      <c r="E96" s="148">
        <v>4</v>
      </c>
      <c r="F96" s="156">
        <f t="shared" si="7"/>
        <v>65.041757443718211</v>
      </c>
      <c r="G96" s="148">
        <v>0</v>
      </c>
      <c r="H96" s="149">
        <v>0</v>
      </c>
      <c r="I96" s="149" t="s">
        <v>48</v>
      </c>
      <c r="J96" s="149" t="s">
        <v>48</v>
      </c>
      <c r="K96" s="149" t="s">
        <v>48</v>
      </c>
      <c r="L96" s="149" t="s">
        <v>48</v>
      </c>
      <c r="M96" s="148">
        <f t="shared" si="8"/>
        <v>0</v>
      </c>
      <c r="N96" s="157">
        <f t="shared" si="10"/>
        <v>1.2</v>
      </c>
      <c r="O96" s="89">
        <v>0</v>
      </c>
      <c r="Q96" s="91">
        <v>0</v>
      </c>
      <c r="R96" s="75">
        <v>0</v>
      </c>
    </row>
    <row r="97" spans="1:18" ht="17.5">
      <c r="A97" s="146">
        <f t="shared" si="9"/>
        <v>42973</v>
      </c>
      <c r="B97" s="148">
        <v>685.29</v>
      </c>
      <c r="C97" s="147">
        <v>198.28</v>
      </c>
      <c r="D97" s="155">
        <f t="shared" si="6"/>
        <v>73.11</v>
      </c>
      <c r="E97" s="148">
        <v>10</v>
      </c>
      <c r="F97" s="156">
        <f t="shared" si="7"/>
        <v>66.36710239651417</v>
      </c>
      <c r="G97" s="148">
        <v>0</v>
      </c>
      <c r="H97" s="149">
        <v>0</v>
      </c>
      <c r="I97" s="149" t="s">
        <v>48</v>
      </c>
      <c r="J97" s="149" t="s">
        <v>48</v>
      </c>
      <c r="K97" s="149" t="s">
        <v>48</v>
      </c>
      <c r="L97" s="149" t="s">
        <v>48</v>
      </c>
      <c r="M97" s="148">
        <f t="shared" si="8"/>
        <v>0</v>
      </c>
      <c r="N97" s="157">
        <v>0</v>
      </c>
      <c r="O97" s="89">
        <v>-0.23999999999999488</v>
      </c>
      <c r="P97" s="78"/>
      <c r="Q97" s="91">
        <v>231</v>
      </c>
      <c r="R97" s="75">
        <v>0.32515144101385252</v>
      </c>
    </row>
    <row r="98" spans="1:18" ht="17.5">
      <c r="A98" s="146">
        <f t="shared" si="9"/>
        <v>42974</v>
      </c>
      <c r="B98" s="148">
        <v>685.39</v>
      </c>
      <c r="C98" s="147">
        <v>200.69</v>
      </c>
      <c r="D98" s="155">
        <f t="shared" si="6"/>
        <v>75.52</v>
      </c>
      <c r="E98" s="148">
        <v>13</v>
      </c>
      <c r="F98" s="156">
        <f t="shared" si="7"/>
        <v>68.554829339143069</v>
      </c>
      <c r="G98" s="148">
        <v>0</v>
      </c>
      <c r="H98" s="149">
        <v>0</v>
      </c>
      <c r="I98" s="149" t="s">
        <v>48</v>
      </c>
      <c r="J98" s="149" t="s">
        <v>48</v>
      </c>
      <c r="K98" s="149" t="s">
        <v>48</v>
      </c>
      <c r="L98" s="149" t="s">
        <v>48</v>
      </c>
      <c r="M98" s="148">
        <f t="shared" si="8"/>
        <v>0</v>
      </c>
      <c r="N98" s="157">
        <f t="shared" si="10"/>
        <v>2.41</v>
      </c>
      <c r="O98" s="89">
        <v>0</v>
      </c>
      <c r="Q98" s="91">
        <v>231</v>
      </c>
      <c r="R98" s="75">
        <v>0.80515144101384228</v>
      </c>
    </row>
    <row r="99" spans="1:18" ht="17.5">
      <c r="A99" s="146">
        <f t="shared" si="9"/>
        <v>42975</v>
      </c>
      <c r="B99" s="148">
        <v>685.5</v>
      </c>
      <c r="C99" s="147">
        <v>203.34</v>
      </c>
      <c r="D99" s="155">
        <f t="shared" si="6"/>
        <v>78.17</v>
      </c>
      <c r="E99" s="148">
        <v>11</v>
      </c>
      <c r="F99" s="156">
        <f t="shared" si="7"/>
        <v>70.960421205519253</v>
      </c>
      <c r="G99" s="148">
        <v>0</v>
      </c>
      <c r="H99" s="149">
        <v>0</v>
      </c>
      <c r="I99" s="149" t="s">
        <v>48</v>
      </c>
      <c r="J99" s="149" t="s">
        <v>48</v>
      </c>
      <c r="K99" s="149" t="s">
        <v>48</v>
      </c>
      <c r="L99" s="149" t="s">
        <v>48</v>
      </c>
      <c r="M99" s="148">
        <f t="shared" si="8"/>
        <v>0</v>
      </c>
      <c r="N99" s="157">
        <f t="shared" si="10"/>
        <v>2.65</v>
      </c>
      <c r="O99" s="89">
        <v>0</v>
      </c>
      <c r="Q99" s="91">
        <v>0</v>
      </c>
      <c r="R99" s="75">
        <v>2.1700000000000017</v>
      </c>
    </row>
    <row r="100" spans="1:18" ht="17.5">
      <c r="A100" s="146">
        <f t="shared" si="9"/>
        <v>42976</v>
      </c>
      <c r="B100" s="148">
        <v>685.59</v>
      </c>
      <c r="C100" s="147">
        <v>205.51</v>
      </c>
      <c r="D100" s="155">
        <f t="shared" si="6"/>
        <v>80.339999999999989</v>
      </c>
      <c r="E100" s="148">
        <v>7</v>
      </c>
      <c r="F100" s="156">
        <f t="shared" si="7"/>
        <v>72.930283224400867</v>
      </c>
      <c r="G100" s="148">
        <v>0</v>
      </c>
      <c r="H100" s="149">
        <v>0</v>
      </c>
      <c r="I100" s="149" t="s">
        <v>48</v>
      </c>
      <c r="J100" s="149" t="s">
        <v>48</v>
      </c>
      <c r="K100" s="149" t="s">
        <v>48</v>
      </c>
      <c r="L100" s="149" t="s">
        <v>48</v>
      </c>
      <c r="M100" s="148">
        <f t="shared" si="8"/>
        <v>0</v>
      </c>
      <c r="N100" s="157">
        <f t="shared" si="10"/>
        <v>2.17</v>
      </c>
      <c r="O100" s="89">
        <v>0</v>
      </c>
      <c r="Q100" s="91">
        <v>0</v>
      </c>
      <c r="R100" s="75">
        <v>2.0500000000000114</v>
      </c>
    </row>
    <row r="101" spans="1:18" ht="17.5">
      <c r="A101" s="146">
        <f t="shared" si="9"/>
        <v>42977</v>
      </c>
      <c r="B101" s="148">
        <v>685.72</v>
      </c>
      <c r="C101" s="147">
        <v>208.65</v>
      </c>
      <c r="D101" s="155">
        <f t="shared" si="6"/>
        <v>83.48</v>
      </c>
      <c r="E101" s="148">
        <v>16</v>
      </c>
      <c r="F101" s="156">
        <f t="shared" si="7"/>
        <v>75.780682643427738</v>
      </c>
      <c r="G101" s="148">
        <v>0</v>
      </c>
      <c r="H101" s="149">
        <v>0</v>
      </c>
      <c r="I101" s="149" t="s">
        <v>48</v>
      </c>
      <c r="J101" s="149" t="s">
        <v>48</v>
      </c>
      <c r="K101" s="149" t="s">
        <v>48</v>
      </c>
      <c r="L101" s="149" t="s">
        <v>48</v>
      </c>
      <c r="M101" s="148">
        <f t="shared" si="8"/>
        <v>0</v>
      </c>
      <c r="N101" s="157">
        <f t="shared" si="10"/>
        <v>3.14</v>
      </c>
      <c r="O101" s="89">
        <v>0</v>
      </c>
      <c r="Q101" s="91">
        <v>0</v>
      </c>
      <c r="R101" s="75">
        <v>1.5699999999999932</v>
      </c>
    </row>
    <row r="102" spans="1:18" ht="17.5">
      <c r="A102" s="146">
        <f t="shared" si="9"/>
        <v>42978</v>
      </c>
      <c r="B102" s="148">
        <v>685.8</v>
      </c>
      <c r="C102" s="147">
        <v>210.58</v>
      </c>
      <c r="D102" s="155">
        <f t="shared" si="6"/>
        <v>85.410000000000011</v>
      </c>
      <c r="E102" s="148">
        <v>4</v>
      </c>
      <c r="F102" s="156">
        <f t="shared" si="7"/>
        <v>77.532679738562109</v>
      </c>
      <c r="G102" s="148">
        <v>0</v>
      </c>
      <c r="H102" s="149">
        <v>0</v>
      </c>
      <c r="I102" s="149" t="s">
        <v>48</v>
      </c>
      <c r="J102" s="149" t="s">
        <v>48</v>
      </c>
      <c r="K102" s="149" t="s">
        <v>48</v>
      </c>
      <c r="L102" s="149" t="s">
        <v>48</v>
      </c>
      <c r="M102" s="148">
        <f t="shared" si="8"/>
        <v>0</v>
      </c>
      <c r="N102" s="157">
        <f t="shared" si="10"/>
        <v>1.93</v>
      </c>
      <c r="O102" s="89">
        <v>0</v>
      </c>
      <c r="Q102" s="91">
        <v>0</v>
      </c>
      <c r="R102" s="75">
        <v>1.9300000000000068</v>
      </c>
    </row>
    <row r="103" spans="1:18" ht="17.5">
      <c r="A103" s="146">
        <f t="shared" si="9"/>
        <v>42979</v>
      </c>
      <c r="B103" s="148">
        <v>685.84</v>
      </c>
      <c r="C103" s="147">
        <v>211.54</v>
      </c>
      <c r="D103" s="155">
        <f t="shared" si="6"/>
        <v>86.36999999999999</v>
      </c>
      <c r="E103" s="148">
        <v>0</v>
      </c>
      <c r="F103" s="156">
        <f t="shared" si="7"/>
        <v>78.404139433551194</v>
      </c>
      <c r="G103" s="148">
        <v>0</v>
      </c>
      <c r="H103" s="149">
        <v>0</v>
      </c>
      <c r="I103" s="149" t="s">
        <v>48</v>
      </c>
      <c r="J103" s="149" t="s">
        <v>48</v>
      </c>
      <c r="K103" s="149" t="s">
        <v>48</v>
      </c>
      <c r="L103" s="149" t="s">
        <v>48</v>
      </c>
      <c r="M103" s="148">
        <f t="shared" si="8"/>
        <v>0</v>
      </c>
      <c r="N103" s="157">
        <f t="shared" si="10"/>
        <v>0.96</v>
      </c>
      <c r="O103" s="89">
        <v>0</v>
      </c>
      <c r="Q103" s="91">
        <v>0</v>
      </c>
      <c r="R103" s="75">
        <v>0.47999999999998977</v>
      </c>
    </row>
    <row r="104" spans="1:18" ht="17.5">
      <c r="A104" s="146">
        <f t="shared" si="9"/>
        <v>42980</v>
      </c>
      <c r="B104" s="148">
        <v>685.85</v>
      </c>
      <c r="C104" s="147">
        <v>211.78</v>
      </c>
      <c r="D104" s="155">
        <f t="shared" si="6"/>
        <v>86.61</v>
      </c>
      <c r="E104" s="148">
        <v>2</v>
      </c>
      <c r="F104" s="156">
        <f t="shared" si="7"/>
        <v>78.622004357298479</v>
      </c>
      <c r="G104" s="148">
        <v>0</v>
      </c>
      <c r="H104" s="149">
        <v>0</v>
      </c>
      <c r="I104" s="149" t="s">
        <v>48</v>
      </c>
      <c r="J104" s="149" t="s">
        <v>48</v>
      </c>
      <c r="K104" s="149" t="s">
        <v>48</v>
      </c>
      <c r="L104" s="149" t="s">
        <v>48</v>
      </c>
      <c r="M104" s="148">
        <f t="shared" si="8"/>
        <v>0</v>
      </c>
      <c r="N104" s="157">
        <f t="shared" si="10"/>
        <v>0.24</v>
      </c>
      <c r="O104" s="89">
        <v>0</v>
      </c>
      <c r="Q104" s="91">
        <v>0</v>
      </c>
      <c r="R104" s="75">
        <v>1.210000000000008</v>
      </c>
    </row>
    <row r="105" spans="1:18" ht="17.5">
      <c r="A105" s="146">
        <f t="shared" si="9"/>
        <v>42981</v>
      </c>
      <c r="B105" s="148">
        <v>685.88</v>
      </c>
      <c r="C105" s="147">
        <v>212.51</v>
      </c>
      <c r="D105" s="155">
        <f t="shared" si="6"/>
        <v>87.339999999999989</v>
      </c>
      <c r="E105" s="148">
        <v>0</v>
      </c>
      <c r="F105" s="156">
        <f t="shared" si="7"/>
        <v>79.284676833696437</v>
      </c>
      <c r="G105" s="148">
        <v>0</v>
      </c>
      <c r="H105" s="149">
        <v>0</v>
      </c>
      <c r="I105" s="149" t="s">
        <v>48</v>
      </c>
      <c r="J105" s="149" t="s">
        <v>48</v>
      </c>
      <c r="K105" s="149" t="s">
        <v>48</v>
      </c>
      <c r="L105" s="149" t="s">
        <v>48</v>
      </c>
      <c r="M105" s="148">
        <f t="shared" si="8"/>
        <v>0</v>
      </c>
      <c r="N105" s="157">
        <f t="shared" si="10"/>
        <v>0.73</v>
      </c>
      <c r="O105" s="89">
        <v>0</v>
      </c>
      <c r="Q105" s="91">
        <v>0</v>
      </c>
      <c r="R105" s="75">
        <v>0.95999999999999375</v>
      </c>
    </row>
    <row r="106" spans="1:18" ht="17.5">
      <c r="A106" s="146">
        <f t="shared" si="9"/>
        <v>42982</v>
      </c>
      <c r="B106" s="148">
        <v>685.89</v>
      </c>
      <c r="C106" s="147">
        <v>212.75</v>
      </c>
      <c r="D106" s="155">
        <f t="shared" si="6"/>
        <v>87.58</v>
      </c>
      <c r="E106" s="148">
        <v>0</v>
      </c>
      <c r="F106" s="156">
        <f t="shared" si="7"/>
        <v>79.502541757443723</v>
      </c>
      <c r="G106" s="148">
        <v>0</v>
      </c>
      <c r="H106" s="149">
        <v>0</v>
      </c>
      <c r="I106" s="149" t="s">
        <v>48</v>
      </c>
      <c r="J106" s="149" t="s">
        <v>48</v>
      </c>
      <c r="K106" s="149" t="s">
        <v>48</v>
      </c>
      <c r="L106" s="149" t="s">
        <v>48</v>
      </c>
      <c r="M106" s="148">
        <f t="shared" si="8"/>
        <v>0</v>
      </c>
      <c r="N106" s="157">
        <f t="shared" si="10"/>
        <v>0.24</v>
      </c>
      <c r="O106" s="89">
        <v>0</v>
      </c>
      <c r="Q106" s="91">
        <v>0</v>
      </c>
      <c r="R106" s="75">
        <v>1.4500000000000028</v>
      </c>
    </row>
    <row r="107" spans="1:18" ht="17.5">
      <c r="A107" s="146">
        <f t="shared" si="9"/>
        <v>42983</v>
      </c>
      <c r="B107" s="148">
        <v>685.89</v>
      </c>
      <c r="C107" s="147">
        <v>212.75</v>
      </c>
      <c r="D107" s="155">
        <f t="shared" si="6"/>
        <v>87.58</v>
      </c>
      <c r="E107" s="148">
        <v>0</v>
      </c>
      <c r="F107" s="156">
        <f t="shared" si="7"/>
        <v>79.502541757443723</v>
      </c>
      <c r="G107" s="148">
        <v>0</v>
      </c>
      <c r="H107" s="149">
        <v>0</v>
      </c>
      <c r="I107" s="149" t="s">
        <v>48</v>
      </c>
      <c r="J107" s="149" t="s">
        <v>48</v>
      </c>
      <c r="K107" s="149" t="s">
        <v>48</v>
      </c>
      <c r="L107" s="149" t="s">
        <v>48</v>
      </c>
      <c r="M107" s="148">
        <f t="shared" si="8"/>
        <v>0</v>
      </c>
      <c r="N107" s="157">
        <f t="shared" si="10"/>
        <v>0</v>
      </c>
      <c r="O107" s="89">
        <v>0</v>
      </c>
      <c r="Q107" s="91">
        <v>0</v>
      </c>
      <c r="R107" s="75">
        <v>2.6500000000000057</v>
      </c>
    </row>
    <row r="108" spans="1:18" ht="17.5">
      <c r="A108" s="146">
        <f t="shared" si="9"/>
        <v>42984</v>
      </c>
      <c r="B108" s="148">
        <v>685.89</v>
      </c>
      <c r="C108" s="147">
        <v>212.75</v>
      </c>
      <c r="D108" s="155">
        <f t="shared" si="6"/>
        <v>87.58</v>
      </c>
      <c r="E108" s="148">
        <v>0</v>
      </c>
      <c r="F108" s="156">
        <f t="shared" si="7"/>
        <v>79.502541757443723</v>
      </c>
      <c r="G108" s="148">
        <v>0</v>
      </c>
      <c r="H108" s="149">
        <v>0</v>
      </c>
      <c r="I108" s="149" t="s">
        <v>48</v>
      </c>
      <c r="J108" s="149" t="s">
        <v>48</v>
      </c>
      <c r="K108" s="149" t="s">
        <v>48</v>
      </c>
      <c r="L108" s="149" t="s">
        <v>48</v>
      </c>
      <c r="M108" s="148">
        <f t="shared" si="8"/>
        <v>0</v>
      </c>
      <c r="N108" s="157">
        <f t="shared" si="10"/>
        <v>0</v>
      </c>
      <c r="O108" s="89">
        <v>0</v>
      </c>
      <c r="Q108" s="91">
        <v>0</v>
      </c>
      <c r="R108" s="75">
        <v>1.4499999999999886</v>
      </c>
    </row>
    <row r="109" spans="1:18" ht="17.5">
      <c r="A109" s="146">
        <f t="shared" si="9"/>
        <v>42985</v>
      </c>
      <c r="B109" s="148">
        <v>685.9</v>
      </c>
      <c r="C109" s="147">
        <v>212.99</v>
      </c>
      <c r="D109" s="155">
        <f t="shared" si="6"/>
        <v>87.820000000000007</v>
      </c>
      <c r="E109" s="148">
        <v>0</v>
      </c>
      <c r="F109" s="156">
        <f t="shared" si="7"/>
        <v>79.720406681191008</v>
      </c>
      <c r="G109" s="148">
        <v>0</v>
      </c>
      <c r="H109" s="149">
        <v>0</v>
      </c>
      <c r="I109" s="149" t="s">
        <v>48</v>
      </c>
      <c r="J109" s="149" t="s">
        <v>48</v>
      </c>
      <c r="K109" s="149" t="s">
        <v>48</v>
      </c>
      <c r="L109" s="149" t="s">
        <v>48</v>
      </c>
      <c r="M109" s="148">
        <f t="shared" si="8"/>
        <v>0</v>
      </c>
      <c r="N109" s="157">
        <v>0</v>
      </c>
      <c r="O109" s="89">
        <v>0</v>
      </c>
      <c r="Q109" s="91">
        <v>0</v>
      </c>
      <c r="R109" s="75">
        <v>1</v>
      </c>
    </row>
    <row r="110" spans="1:18" ht="17.5">
      <c r="A110" s="146">
        <f t="shared" si="9"/>
        <v>42986</v>
      </c>
      <c r="B110" s="148">
        <v>685.9</v>
      </c>
      <c r="C110" s="147">
        <v>212.99</v>
      </c>
      <c r="D110" s="155">
        <f t="shared" si="6"/>
        <v>87.820000000000007</v>
      </c>
      <c r="E110" s="148">
        <v>0</v>
      </c>
      <c r="F110" s="156">
        <f t="shared" si="7"/>
        <v>79.720406681191008</v>
      </c>
      <c r="G110" s="148">
        <v>0</v>
      </c>
      <c r="H110" s="149">
        <v>0</v>
      </c>
      <c r="I110" s="149" t="s">
        <v>48</v>
      </c>
      <c r="J110" s="149" t="s">
        <v>48</v>
      </c>
      <c r="K110" s="149" t="s">
        <v>48</v>
      </c>
      <c r="L110" s="149" t="s">
        <v>48</v>
      </c>
      <c r="M110" s="148">
        <f t="shared" si="8"/>
        <v>0</v>
      </c>
      <c r="N110" s="157">
        <f t="shared" si="10"/>
        <v>0</v>
      </c>
      <c r="O110" s="89">
        <v>0</v>
      </c>
      <c r="Q110" s="91">
        <v>0</v>
      </c>
      <c r="R110" s="75">
        <v>1.5100000000000051</v>
      </c>
    </row>
    <row r="111" spans="1:18" ht="17.5">
      <c r="A111" s="146">
        <f t="shared" si="9"/>
        <v>42987</v>
      </c>
      <c r="B111" s="148">
        <v>685.91</v>
      </c>
      <c r="C111" s="147">
        <v>213.23</v>
      </c>
      <c r="D111" s="155">
        <f t="shared" si="6"/>
        <v>88.059999999999988</v>
      </c>
      <c r="E111" s="148">
        <v>0</v>
      </c>
      <c r="F111" s="156">
        <f t="shared" si="7"/>
        <v>79.938271604938265</v>
      </c>
      <c r="G111" s="148">
        <v>0</v>
      </c>
      <c r="H111" s="149">
        <v>0</v>
      </c>
      <c r="I111" s="149" t="s">
        <v>48</v>
      </c>
      <c r="J111" s="149" t="s">
        <v>48</v>
      </c>
      <c r="K111" s="149" t="s">
        <v>48</v>
      </c>
      <c r="L111" s="149" t="s">
        <v>48</v>
      </c>
      <c r="M111" s="148">
        <f t="shared" si="8"/>
        <v>0</v>
      </c>
      <c r="N111" s="157">
        <f t="shared" si="10"/>
        <v>0.24</v>
      </c>
      <c r="O111" s="89">
        <v>0</v>
      </c>
      <c r="Q111" s="91">
        <v>0</v>
      </c>
      <c r="R111" s="75">
        <v>0.5</v>
      </c>
    </row>
    <row r="112" spans="1:18" ht="17.5">
      <c r="A112" s="146">
        <f t="shared" si="9"/>
        <v>42988</v>
      </c>
      <c r="B112" s="148">
        <v>685.98</v>
      </c>
      <c r="C112" s="147">
        <v>214.92</v>
      </c>
      <c r="D112" s="155">
        <f t="shared" si="6"/>
        <v>89.749999999999986</v>
      </c>
      <c r="E112" s="148">
        <v>52</v>
      </c>
      <c r="F112" s="156">
        <f t="shared" si="7"/>
        <v>81.472403776325336</v>
      </c>
      <c r="G112" s="148">
        <v>0</v>
      </c>
      <c r="H112" s="149">
        <v>0</v>
      </c>
      <c r="I112" s="149" t="s">
        <v>48</v>
      </c>
      <c r="J112" s="149" t="s">
        <v>48</v>
      </c>
      <c r="K112" s="149" t="s">
        <v>48</v>
      </c>
      <c r="L112" s="149" t="s">
        <v>48</v>
      </c>
      <c r="M112" s="148">
        <f t="shared" si="8"/>
        <v>0</v>
      </c>
      <c r="N112" s="157">
        <f t="shared" si="10"/>
        <v>1.69</v>
      </c>
      <c r="O112" s="89">
        <v>0</v>
      </c>
      <c r="Q112" s="91">
        <v>0</v>
      </c>
      <c r="R112" s="75">
        <v>0.5</v>
      </c>
    </row>
    <row r="113" spans="1:18" ht="17.5">
      <c r="A113" s="146">
        <f t="shared" si="9"/>
        <v>42989</v>
      </c>
      <c r="B113" s="148">
        <v>686</v>
      </c>
      <c r="C113" s="147">
        <v>215.4</v>
      </c>
      <c r="D113" s="155">
        <f t="shared" si="6"/>
        <v>90.23</v>
      </c>
      <c r="E113" s="148">
        <v>0</v>
      </c>
      <c r="F113" s="156">
        <f t="shared" si="7"/>
        <v>81.908133623819907</v>
      </c>
      <c r="G113" s="148">
        <v>0</v>
      </c>
      <c r="H113" s="149">
        <v>0</v>
      </c>
      <c r="I113" s="149" t="s">
        <v>48</v>
      </c>
      <c r="J113" s="149" t="s">
        <v>48</v>
      </c>
      <c r="K113" s="149" t="s">
        <v>48</v>
      </c>
      <c r="L113" s="149" t="s">
        <v>48</v>
      </c>
      <c r="M113" s="148">
        <f t="shared" si="8"/>
        <v>0</v>
      </c>
      <c r="N113" s="157">
        <v>0</v>
      </c>
      <c r="O113" s="89">
        <v>0</v>
      </c>
      <c r="Q113" s="91">
        <v>0</v>
      </c>
      <c r="R113" s="75">
        <v>1.5100000000000051</v>
      </c>
    </row>
    <row r="114" spans="1:18" ht="17.5">
      <c r="A114" s="146">
        <f t="shared" si="9"/>
        <v>42990</v>
      </c>
      <c r="B114" s="148">
        <v>686</v>
      </c>
      <c r="C114" s="147">
        <v>215.4</v>
      </c>
      <c r="D114" s="155">
        <f t="shared" si="6"/>
        <v>90.23</v>
      </c>
      <c r="E114" s="148">
        <v>0</v>
      </c>
      <c r="F114" s="156">
        <f t="shared" si="7"/>
        <v>81.908133623819907</v>
      </c>
      <c r="G114" s="148">
        <v>0</v>
      </c>
      <c r="H114" s="149">
        <v>0</v>
      </c>
      <c r="I114" s="149" t="s">
        <v>48</v>
      </c>
      <c r="J114" s="149" t="s">
        <v>48</v>
      </c>
      <c r="K114" s="149" t="s">
        <v>48</v>
      </c>
      <c r="L114" s="149" t="s">
        <v>48</v>
      </c>
      <c r="M114" s="148">
        <f t="shared" si="8"/>
        <v>0</v>
      </c>
      <c r="N114" s="157">
        <f t="shared" si="10"/>
        <v>0</v>
      </c>
      <c r="O114" s="89">
        <v>0</v>
      </c>
      <c r="Q114" s="91">
        <v>0</v>
      </c>
      <c r="R114" s="75">
        <v>5.0300000000000011</v>
      </c>
    </row>
    <row r="115" spans="1:18" ht="17.5">
      <c r="A115" s="146">
        <f t="shared" si="9"/>
        <v>42991</v>
      </c>
      <c r="B115" s="148">
        <v>686</v>
      </c>
      <c r="C115" s="147">
        <v>215.4</v>
      </c>
      <c r="D115" s="155">
        <f t="shared" si="6"/>
        <v>90.23</v>
      </c>
      <c r="E115" s="148">
        <v>0</v>
      </c>
      <c r="F115" s="156">
        <f t="shared" si="7"/>
        <v>81.908133623819907</v>
      </c>
      <c r="G115" s="148">
        <v>0</v>
      </c>
      <c r="H115" s="149">
        <v>0</v>
      </c>
      <c r="I115" s="149" t="s">
        <v>48</v>
      </c>
      <c r="J115" s="149" t="s">
        <v>48</v>
      </c>
      <c r="K115" s="149" t="s">
        <v>48</v>
      </c>
      <c r="L115" s="149" t="s">
        <v>48</v>
      </c>
      <c r="M115" s="148">
        <f t="shared" si="8"/>
        <v>0</v>
      </c>
      <c r="N115" s="157">
        <f t="shared" si="10"/>
        <v>0</v>
      </c>
      <c r="O115" s="89">
        <v>0</v>
      </c>
      <c r="Q115" s="91">
        <v>0</v>
      </c>
      <c r="R115" s="75">
        <v>0.5</v>
      </c>
    </row>
    <row r="116" spans="1:18" ht="17.5">
      <c r="A116" s="146">
        <f t="shared" si="9"/>
        <v>42992</v>
      </c>
      <c r="B116" s="148">
        <v>686.04</v>
      </c>
      <c r="C116" s="147">
        <v>216.41</v>
      </c>
      <c r="D116" s="155">
        <f t="shared" si="6"/>
        <v>91.24</v>
      </c>
      <c r="E116" s="148">
        <v>7</v>
      </c>
      <c r="F116" s="156">
        <f t="shared" si="7"/>
        <v>82.824981844589686</v>
      </c>
      <c r="G116" s="148">
        <v>0</v>
      </c>
      <c r="H116" s="149">
        <v>0</v>
      </c>
      <c r="I116" s="149" t="s">
        <v>48</v>
      </c>
      <c r="J116" s="149" t="s">
        <v>48</v>
      </c>
      <c r="K116" s="149" t="s">
        <v>48</v>
      </c>
      <c r="L116" s="149" t="s">
        <v>48</v>
      </c>
      <c r="M116" s="148">
        <f t="shared" si="8"/>
        <v>0</v>
      </c>
      <c r="N116" s="157">
        <f t="shared" si="10"/>
        <v>1.01</v>
      </c>
      <c r="O116" s="89">
        <v>0</v>
      </c>
      <c r="Q116" s="91">
        <v>0</v>
      </c>
      <c r="R116" s="75">
        <v>0.25999999999999091</v>
      </c>
    </row>
    <row r="117" spans="1:18" ht="17.5">
      <c r="A117" s="146">
        <f t="shared" si="9"/>
        <v>42993</v>
      </c>
      <c r="B117" s="148">
        <v>686.09</v>
      </c>
      <c r="C117" s="147">
        <v>217.67</v>
      </c>
      <c r="D117" s="155">
        <f t="shared" si="6"/>
        <v>92.499999999999986</v>
      </c>
      <c r="E117" s="148">
        <v>0</v>
      </c>
      <c r="F117" s="156">
        <f t="shared" si="7"/>
        <v>83.968772694262881</v>
      </c>
      <c r="G117" s="148">
        <v>0</v>
      </c>
      <c r="H117" s="149">
        <v>0</v>
      </c>
      <c r="I117" s="149" t="s">
        <v>48</v>
      </c>
      <c r="J117" s="149" t="s">
        <v>48</v>
      </c>
      <c r="K117" s="149" t="s">
        <v>48</v>
      </c>
      <c r="L117" s="149" t="s">
        <v>48</v>
      </c>
      <c r="M117" s="148">
        <f t="shared" si="8"/>
        <v>0</v>
      </c>
      <c r="N117" s="157">
        <f t="shared" si="10"/>
        <v>1.26</v>
      </c>
      <c r="O117" s="89">
        <v>0</v>
      </c>
      <c r="Q117" s="91">
        <v>0</v>
      </c>
      <c r="R117" s="75">
        <v>0.25</v>
      </c>
    </row>
    <row r="118" spans="1:18" ht="17.5">
      <c r="A118" s="146">
        <f t="shared" si="9"/>
        <v>42994</v>
      </c>
      <c r="B118" s="148">
        <v>686.09</v>
      </c>
      <c r="C118" s="147">
        <v>217.67</v>
      </c>
      <c r="D118" s="155">
        <f t="shared" si="6"/>
        <v>92.499999999999986</v>
      </c>
      <c r="E118" s="148">
        <v>0</v>
      </c>
      <c r="F118" s="156">
        <f t="shared" si="7"/>
        <v>83.968772694262881</v>
      </c>
      <c r="G118" s="148">
        <v>0</v>
      </c>
      <c r="H118" s="149">
        <v>0</v>
      </c>
      <c r="I118" s="149" t="s">
        <v>48</v>
      </c>
      <c r="J118" s="149" t="s">
        <v>48</v>
      </c>
      <c r="K118" s="149" t="s">
        <v>48</v>
      </c>
      <c r="L118" s="149" t="s">
        <v>48</v>
      </c>
      <c r="M118" s="148">
        <f t="shared" si="8"/>
        <v>0</v>
      </c>
      <c r="N118" s="157">
        <f t="shared" si="10"/>
        <v>0</v>
      </c>
      <c r="O118" s="89">
        <v>0</v>
      </c>
      <c r="Q118" s="91">
        <v>0</v>
      </c>
      <c r="R118" s="75">
        <v>0.5</v>
      </c>
    </row>
    <row r="119" spans="1:18" ht="17.5">
      <c r="A119" s="146">
        <f t="shared" si="9"/>
        <v>42995</v>
      </c>
      <c r="B119" s="148">
        <v>686.09</v>
      </c>
      <c r="C119" s="147">
        <v>217.67</v>
      </c>
      <c r="D119" s="155">
        <f t="shared" si="6"/>
        <v>92.499999999999986</v>
      </c>
      <c r="E119" s="148">
        <v>0</v>
      </c>
      <c r="F119" s="156">
        <f t="shared" si="7"/>
        <v>83.968772694262881</v>
      </c>
      <c r="G119" s="148">
        <v>0</v>
      </c>
      <c r="H119" s="149">
        <v>0</v>
      </c>
      <c r="I119" s="149" t="s">
        <v>48</v>
      </c>
      <c r="J119" s="149" t="s">
        <v>48</v>
      </c>
      <c r="K119" s="149" t="s">
        <v>48</v>
      </c>
      <c r="L119" s="149" t="s">
        <v>48</v>
      </c>
      <c r="M119" s="148">
        <f t="shared" si="8"/>
        <v>0</v>
      </c>
      <c r="N119" s="157">
        <f t="shared" si="10"/>
        <v>0</v>
      </c>
      <c r="O119" s="89">
        <v>0</v>
      </c>
      <c r="Q119" s="91">
        <v>0</v>
      </c>
      <c r="R119" s="75">
        <v>1.0100000000000051</v>
      </c>
    </row>
    <row r="120" spans="1:18" ht="17.5">
      <c r="A120" s="146">
        <f t="shared" si="9"/>
        <v>42996</v>
      </c>
      <c r="B120" s="148">
        <v>686.09</v>
      </c>
      <c r="C120" s="147">
        <v>217.67</v>
      </c>
      <c r="D120" s="155">
        <f t="shared" si="6"/>
        <v>92.499999999999986</v>
      </c>
      <c r="E120" s="148">
        <v>0</v>
      </c>
      <c r="F120" s="156">
        <f t="shared" si="7"/>
        <v>83.968772694262881</v>
      </c>
      <c r="G120" s="148">
        <v>0</v>
      </c>
      <c r="H120" s="149">
        <v>0</v>
      </c>
      <c r="I120" s="149" t="s">
        <v>48</v>
      </c>
      <c r="J120" s="149" t="s">
        <v>48</v>
      </c>
      <c r="K120" s="149" t="s">
        <v>48</v>
      </c>
      <c r="L120" s="149" t="s">
        <v>48</v>
      </c>
      <c r="M120" s="148">
        <f t="shared" si="8"/>
        <v>0</v>
      </c>
      <c r="N120" s="157">
        <f t="shared" si="10"/>
        <v>0</v>
      </c>
      <c r="O120" s="89">
        <v>0</v>
      </c>
      <c r="Q120" s="91">
        <v>0</v>
      </c>
      <c r="R120" s="75">
        <v>0.25</v>
      </c>
    </row>
    <row r="121" spans="1:18" ht="17.5">
      <c r="A121" s="146">
        <f t="shared" si="9"/>
        <v>42997</v>
      </c>
      <c r="B121" s="148">
        <v>686.09</v>
      </c>
      <c r="C121" s="147">
        <v>217.67</v>
      </c>
      <c r="D121" s="155">
        <f t="shared" si="6"/>
        <v>92.499999999999986</v>
      </c>
      <c r="E121" s="148">
        <v>0</v>
      </c>
      <c r="F121" s="156">
        <f t="shared" si="7"/>
        <v>83.968772694262881</v>
      </c>
      <c r="G121" s="148">
        <v>0</v>
      </c>
      <c r="H121" s="149">
        <v>0</v>
      </c>
      <c r="I121" s="149" t="s">
        <v>48</v>
      </c>
      <c r="J121" s="149" t="s">
        <v>48</v>
      </c>
      <c r="K121" s="149" t="s">
        <v>48</v>
      </c>
      <c r="L121" s="149" t="s">
        <v>48</v>
      </c>
      <c r="M121" s="148">
        <f t="shared" si="8"/>
        <v>0</v>
      </c>
      <c r="N121" s="157">
        <f t="shared" si="10"/>
        <v>0</v>
      </c>
      <c r="O121" s="89">
        <v>0</v>
      </c>
      <c r="Q121" s="91">
        <v>0</v>
      </c>
      <c r="R121" s="75">
        <v>0.25</v>
      </c>
    </row>
    <row r="122" spans="1:18" ht="17.5">
      <c r="A122" s="146">
        <f t="shared" si="9"/>
        <v>42998</v>
      </c>
      <c r="B122" s="148">
        <v>686.24</v>
      </c>
      <c r="C122" s="147">
        <v>221.44</v>
      </c>
      <c r="D122" s="155">
        <f t="shared" si="6"/>
        <v>96.27</v>
      </c>
      <c r="E122" s="148">
        <v>51</v>
      </c>
      <c r="F122" s="156">
        <f t="shared" si="7"/>
        <v>87.391067538126364</v>
      </c>
      <c r="G122" s="148">
        <v>0</v>
      </c>
      <c r="H122" s="149">
        <v>0</v>
      </c>
      <c r="I122" s="149" t="s">
        <v>48</v>
      </c>
      <c r="J122" s="149" t="s">
        <v>48</v>
      </c>
      <c r="K122" s="149" t="s">
        <v>48</v>
      </c>
      <c r="L122" s="149" t="s">
        <v>48</v>
      </c>
      <c r="M122" s="148">
        <f t="shared" si="8"/>
        <v>0</v>
      </c>
      <c r="N122" s="157">
        <f t="shared" si="10"/>
        <v>3.77</v>
      </c>
      <c r="O122" s="89">
        <v>0</v>
      </c>
      <c r="Q122" s="91">
        <v>0</v>
      </c>
      <c r="R122" s="75">
        <v>0.5</v>
      </c>
    </row>
    <row r="123" spans="1:18" ht="17.5">
      <c r="A123" s="146">
        <f t="shared" si="9"/>
        <v>42999</v>
      </c>
      <c r="B123" s="252">
        <v>686.37</v>
      </c>
      <c r="C123" s="147">
        <v>224.71</v>
      </c>
      <c r="D123" s="155">
        <f t="shared" si="6"/>
        <v>99.54</v>
      </c>
      <c r="E123" s="148">
        <v>11</v>
      </c>
      <c r="F123" s="156">
        <f t="shared" si="7"/>
        <v>90.359477124183016</v>
      </c>
      <c r="G123" s="148">
        <v>0</v>
      </c>
      <c r="H123" s="149">
        <v>0</v>
      </c>
      <c r="I123" s="149" t="s">
        <v>48</v>
      </c>
      <c r="J123" s="149" t="s">
        <v>48</v>
      </c>
      <c r="K123" s="149" t="s">
        <v>48</v>
      </c>
      <c r="L123" s="149" t="s">
        <v>48</v>
      </c>
      <c r="M123" s="148">
        <f t="shared" si="8"/>
        <v>0</v>
      </c>
      <c r="N123" s="157">
        <f t="shared" si="10"/>
        <v>3.27</v>
      </c>
      <c r="O123" s="89">
        <v>0</v>
      </c>
      <c r="Q123" s="91">
        <v>0</v>
      </c>
      <c r="R123" s="75">
        <v>0.25</v>
      </c>
    </row>
    <row r="124" spans="1:18" ht="17.5">
      <c r="A124" s="146">
        <f t="shared" si="9"/>
        <v>43000</v>
      </c>
      <c r="B124" s="148">
        <v>686.42</v>
      </c>
      <c r="C124" s="147">
        <v>225.97</v>
      </c>
      <c r="D124" s="155">
        <f t="shared" si="6"/>
        <v>100.8</v>
      </c>
      <c r="E124" s="148">
        <v>3</v>
      </c>
      <c r="F124" s="156">
        <f t="shared" si="7"/>
        <v>91.503267973856211</v>
      </c>
      <c r="G124" s="148">
        <v>0</v>
      </c>
      <c r="H124" s="149">
        <v>0</v>
      </c>
      <c r="I124" s="149" t="s">
        <v>48</v>
      </c>
      <c r="J124" s="149" t="s">
        <v>48</v>
      </c>
      <c r="K124" s="149" t="s">
        <v>48</v>
      </c>
      <c r="L124" s="149" t="s">
        <v>48</v>
      </c>
      <c r="M124" s="148">
        <f t="shared" si="8"/>
        <v>0</v>
      </c>
      <c r="N124" s="157">
        <f t="shared" si="10"/>
        <v>1.26</v>
      </c>
      <c r="O124" s="89">
        <v>0</v>
      </c>
      <c r="Q124" s="91">
        <v>0</v>
      </c>
      <c r="R124" s="75">
        <v>0</v>
      </c>
    </row>
    <row r="125" spans="1:18" ht="17.5">
      <c r="A125" s="146">
        <f t="shared" si="9"/>
        <v>43001</v>
      </c>
      <c r="B125" s="148">
        <v>686.44</v>
      </c>
      <c r="C125" s="147">
        <v>226.47</v>
      </c>
      <c r="D125" s="155">
        <f t="shared" si="6"/>
        <v>101.3</v>
      </c>
      <c r="E125" s="148">
        <v>0</v>
      </c>
      <c r="F125" s="156">
        <f t="shared" si="7"/>
        <v>91.957153231663042</v>
      </c>
      <c r="G125" s="148">
        <v>0</v>
      </c>
      <c r="H125" s="149">
        <v>0</v>
      </c>
      <c r="I125" s="149" t="s">
        <v>48</v>
      </c>
      <c r="J125" s="149" t="s">
        <v>48</v>
      </c>
      <c r="K125" s="149" t="s">
        <v>48</v>
      </c>
      <c r="L125" s="149" t="s">
        <v>48</v>
      </c>
      <c r="M125" s="148">
        <f t="shared" si="8"/>
        <v>0</v>
      </c>
      <c r="N125" s="157">
        <f t="shared" si="10"/>
        <v>0.5</v>
      </c>
      <c r="O125" s="89">
        <v>0</v>
      </c>
      <c r="Q125" s="91">
        <v>0</v>
      </c>
      <c r="R125" s="75">
        <v>0</v>
      </c>
    </row>
    <row r="126" spans="1:18" ht="17.5">
      <c r="A126" s="146">
        <f t="shared" si="9"/>
        <v>43002</v>
      </c>
      <c r="B126" s="148">
        <v>686.44</v>
      </c>
      <c r="C126" s="147">
        <v>226.47</v>
      </c>
      <c r="D126" s="155">
        <f t="shared" si="6"/>
        <v>101.3</v>
      </c>
      <c r="E126" s="148">
        <v>0</v>
      </c>
      <c r="F126" s="156">
        <f t="shared" si="7"/>
        <v>91.957153231663042</v>
      </c>
      <c r="G126" s="148">
        <v>0</v>
      </c>
      <c r="H126" s="149">
        <v>0</v>
      </c>
      <c r="I126" s="149" t="s">
        <v>48</v>
      </c>
      <c r="J126" s="149" t="s">
        <v>48</v>
      </c>
      <c r="K126" s="149" t="s">
        <v>48</v>
      </c>
      <c r="L126" s="149" t="s">
        <v>48</v>
      </c>
      <c r="M126" s="148">
        <f t="shared" si="8"/>
        <v>0</v>
      </c>
      <c r="N126" s="157">
        <f t="shared" si="10"/>
        <v>0</v>
      </c>
      <c r="O126" s="89">
        <v>0</v>
      </c>
      <c r="Q126" s="91">
        <v>0</v>
      </c>
      <c r="R126" s="75">
        <v>0</v>
      </c>
    </row>
    <row r="127" spans="1:18" ht="17.5">
      <c r="A127" s="146">
        <f t="shared" si="9"/>
        <v>43003</v>
      </c>
      <c r="B127" s="148">
        <v>686.44</v>
      </c>
      <c r="C127" s="147">
        <v>226.47</v>
      </c>
      <c r="D127" s="155">
        <f t="shared" si="6"/>
        <v>101.3</v>
      </c>
      <c r="E127" s="148">
        <v>0</v>
      </c>
      <c r="F127" s="156">
        <f t="shared" si="7"/>
        <v>91.957153231663042</v>
      </c>
      <c r="G127" s="148">
        <v>0</v>
      </c>
      <c r="H127" s="149">
        <v>0</v>
      </c>
      <c r="I127" s="149" t="s">
        <v>48</v>
      </c>
      <c r="J127" s="149" t="s">
        <v>48</v>
      </c>
      <c r="K127" s="149" t="s">
        <v>48</v>
      </c>
      <c r="L127" s="149" t="s">
        <v>48</v>
      </c>
      <c r="M127" s="148">
        <f t="shared" si="8"/>
        <v>0</v>
      </c>
      <c r="N127" s="157">
        <f t="shared" si="10"/>
        <v>0</v>
      </c>
      <c r="O127" s="89">
        <v>0</v>
      </c>
      <c r="P127" s="74">
        <v>0</v>
      </c>
      <c r="Q127" s="91">
        <v>50</v>
      </c>
      <c r="R127" s="75">
        <v>0.12232715173459902</v>
      </c>
    </row>
    <row r="128" spans="1:18" ht="17.5">
      <c r="A128" s="146">
        <f t="shared" si="9"/>
        <v>43004</v>
      </c>
      <c r="B128" s="148">
        <v>686.44</v>
      </c>
      <c r="C128" s="147">
        <v>226.47</v>
      </c>
      <c r="D128" s="155">
        <f t="shared" si="6"/>
        <v>101.3</v>
      </c>
      <c r="E128" s="148">
        <v>0</v>
      </c>
      <c r="F128" s="156">
        <f t="shared" si="7"/>
        <v>91.957153231663042</v>
      </c>
      <c r="G128" s="148">
        <v>0</v>
      </c>
      <c r="H128" s="149">
        <v>0</v>
      </c>
      <c r="I128" s="149" t="s">
        <v>48</v>
      </c>
      <c r="J128" s="149" t="s">
        <v>48</v>
      </c>
      <c r="K128" s="149" t="s">
        <v>48</v>
      </c>
      <c r="L128" s="149" t="s">
        <v>48</v>
      </c>
      <c r="M128" s="148">
        <f t="shared" si="8"/>
        <v>0</v>
      </c>
      <c r="N128" s="157">
        <f t="shared" si="10"/>
        <v>0</v>
      </c>
      <c r="O128" s="89">
        <v>-0.25</v>
      </c>
      <c r="P128" s="74">
        <v>0</v>
      </c>
      <c r="Q128" s="91">
        <v>100</v>
      </c>
      <c r="R128" s="75">
        <v>-5.3456965308019688E-3</v>
      </c>
    </row>
    <row r="129" spans="1:18" ht="17.5">
      <c r="A129" s="146">
        <f t="shared" si="9"/>
        <v>43005</v>
      </c>
      <c r="B129" s="148">
        <v>686.45</v>
      </c>
      <c r="C129" s="147">
        <v>226.73</v>
      </c>
      <c r="D129" s="155">
        <f t="shared" si="6"/>
        <v>101.55999999999999</v>
      </c>
      <c r="E129" s="148">
        <v>0</v>
      </c>
      <c r="F129" s="156">
        <f t="shared" si="7"/>
        <v>92.193173565722574</v>
      </c>
      <c r="G129" s="148">
        <v>0</v>
      </c>
      <c r="H129" s="149">
        <v>0</v>
      </c>
      <c r="I129" s="149" t="s">
        <v>48</v>
      </c>
      <c r="J129" s="149" t="s">
        <v>48</v>
      </c>
      <c r="K129" s="149" t="s">
        <v>48</v>
      </c>
      <c r="L129" s="149" t="s">
        <v>48</v>
      </c>
      <c r="M129" s="148">
        <f t="shared" si="8"/>
        <v>0</v>
      </c>
      <c r="N129" s="157">
        <f t="shared" si="10"/>
        <v>0.26</v>
      </c>
      <c r="O129" s="89">
        <v>0</v>
      </c>
      <c r="P129" s="74">
        <v>0</v>
      </c>
      <c r="Q129" s="91">
        <v>100</v>
      </c>
      <c r="R129" s="75">
        <v>0.24465430346919803</v>
      </c>
    </row>
    <row r="130" spans="1:18" ht="17.5">
      <c r="A130" s="146">
        <f t="shared" si="9"/>
        <v>43006</v>
      </c>
      <c r="B130" s="148">
        <v>686.45</v>
      </c>
      <c r="C130" s="147">
        <v>226.73</v>
      </c>
      <c r="D130" s="155">
        <f t="shared" si="6"/>
        <v>101.55999999999999</v>
      </c>
      <c r="E130" s="148">
        <v>0</v>
      </c>
      <c r="F130" s="156">
        <f t="shared" si="7"/>
        <v>92.193173565722574</v>
      </c>
      <c r="G130" s="148">
        <v>0</v>
      </c>
      <c r="H130" s="149">
        <v>0</v>
      </c>
      <c r="I130" s="149" t="s">
        <v>48</v>
      </c>
      <c r="J130" s="149" t="s">
        <v>48</v>
      </c>
      <c r="K130" s="149" t="s">
        <v>48</v>
      </c>
      <c r="L130" s="149" t="s">
        <v>48</v>
      </c>
      <c r="M130" s="148">
        <f t="shared" si="8"/>
        <v>0</v>
      </c>
      <c r="N130" s="157">
        <v>0</v>
      </c>
      <c r="O130" s="89">
        <v>-0.25</v>
      </c>
      <c r="P130" s="74">
        <v>0</v>
      </c>
      <c r="Q130" s="64">
        <v>130</v>
      </c>
      <c r="R130" s="75">
        <v>6.8050594509957429E-2</v>
      </c>
    </row>
    <row r="131" spans="1:18" ht="17.5">
      <c r="A131" s="146">
        <f t="shared" si="9"/>
        <v>43007</v>
      </c>
      <c r="B131" s="148">
        <v>686.45</v>
      </c>
      <c r="C131" s="147">
        <v>226.73</v>
      </c>
      <c r="D131" s="155">
        <f t="shared" si="6"/>
        <v>101.55999999999999</v>
      </c>
      <c r="E131" s="148">
        <v>0</v>
      </c>
      <c r="F131" s="156">
        <f t="shared" si="7"/>
        <v>92.193173565722574</v>
      </c>
      <c r="G131" s="148">
        <v>0</v>
      </c>
      <c r="H131" s="149">
        <v>0</v>
      </c>
      <c r="I131" s="149" t="s">
        <v>48</v>
      </c>
      <c r="J131" s="149" t="s">
        <v>48</v>
      </c>
      <c r="K131" s="149" t="s">
        <v>48</v>
      </c>
      <c r="L131" s="149" t="s">
        <v>48</v>
      </c>
      <c r="M131" s="148">
        <f t="shared" si="8"/>
        <v>0</v>
      </c>
      <c r="N131" s="157">
        <f t="shared" si="10"/>
        <v>0</v>
      </c>
      <c r="O131" s="89">
        <v>-0.25</v>
      </c>
      <c r="P131" s="74">
        <v>0</v>
      </c>
      <c r="Q131" s="64">
        <v>130</v>
      </c>
      <c r="R131" s="75">
        <v>6.8050594509957429E-2</v>
      </c>
    </row>
    <row r="132" spans="1:18" ht="17.5">
      <c r="A132" s="146">
        <f t="shared" si="9"/>
        <v>43008</v>
      </c>
      <c r="B132" s="148">
        <v>686.45</v>
      </c>
      <c r="C132" s="147">
        <v>226.73</v>
      </c>
      <c r="D132" s="155">
        <f t="shared" si="6"/>
        <v>101.55999999999999</v>
      </c>
      <c r="E132" s="148">
        <v>0</v>
      </c>
      <c r="F132" s="156">
        <f t="shared" si="7"/>
        <v>92.193173565722574</v>
      </c>
      <c r="G132" s="148">
        <v>0</v>
      </c>
      <c r="H132" s="149">
        <v>0</v>
      </c>
      <c r="I132" s="149" t="s">
        <v>48</v>
      </c>
      <c r="J132" s="149" t="s">
        <v>48</v>
      </c>
      <c r="K132" s="149" t="s">
        <v>48</v>
      </c>
      <c r="L132" s="149" t="s">
        <v>48</v>
      </c>
      <c r="M132" s="148">
        <f t="shared" si="8"/>
        <v>0</v>
      </c>
      <c r="N132" s="157">
        <f t="shared" si="10"/>
        <v>0</v>
      </c>
      <c r="O132" s="89">
        <v>-0.25</v>
      </c>
      <c r="P132" s="74">
        <v>0</v>
      </c>
      <c r="Q132" s="64">
        <v>150</v>
      </c>
      <c r="R132" s="75">
        <v>0.11698145520379705</v>
      </c>
    </row>
    <row r="133" spans="1:18" ht="17.5">
      <c r="A133" s="146">
        <f t="shared" si="9"/>
        <v>43009</v>
      </c>
      <c r="B133" s="148">
        <v>686.46</v>
      </c>
      <c r="C133" s="251">
        <f>AVERAGE(C132,C140)</f>
        <v>226.97499999999999</v>
      </c>
      <c r="D133" s="155">
        <f t="shared" si="6"/>
        <v>101.80499999999999</v>
      </c>
      <c r="E133" s="148">
        <v>0</v>
      </c>
      <c r="F133" s="156">
        <f t="shared" si="7"/>
        <v>92.415577342047925</v>
      </c>
      <c r="G133" s="148">
        <v>0</v>
      </c>
      <c r="H133" s="149">
        <v>0</v>
      </c>
      <c r="I133" s="149" t="s">
        <v>48</v>
      </c>
      <c r="J133" s="149" t="s">
        <v>48</v>
      </c>
      <c r="K133" s="149" t="s">
        <v>48</v>
      </c>
      <c r="L133" s="149" t="s">
        <v>48</v>
      </c>
      <c r="M133" s="148">
        <f t="shared" si="8"/>
        <v>0</v>
      </c>
      <c r="N133" s="157">
        <f t="shared" si="10"/>
        <v>0.25</v>
      </c>
      <c r="O133" s="89">
        <v>-0.51000000000000512</v>
      </c>
      <c r="P133" s="74">
        <v>0</v>
      </c>
      <c r="Q133" s="91">
        <v>150</v>
      </c>
      <c r="R133" s="75">
        <v>-0.14301854479620807</v>
      </c>
    </row>
    <row r="134" spans="1:18" ht="17.5">
      <c r="A134" s="146">
        <f t="shared" si="9"/>
        <v>43010</v>
      </c>
      <c r="B134" s="148">
        <v>686.46</v>
      </c>
      <c r="C134" s="251">
        <v>226.97499999999999</v>
      </c>
      <c r="D134" s="155">
        <f t="shared" si="6"/>
        <v>101.80499999999999</v>
      </c>
      <c r="E134" s="148">
        <v>0</v>
      </c>
      <c r="F134" s="156">
        <f t="shared" si="7"/>
        <v>92.415577342047925</v>
      </c>
      <c r="G134" s="148">
        <v>0</v>
      </c>
      <c r="H134" s="149">
        <v>0</v>
      </c>
      <c r="I134" s="149" t="s">
        <v>48</v>
      </c>
      <c r="J134" s="149" t="s">
        <v>48</v>
      </c>
      <c r="K134" s="149" t="s">
        <v>48</v>
      </c>
      <c r="L134" s="149" t="s">
        <v>48</v>
      </c>
      <c r="M134" s="148">
        <f t="shared" si="8"/>
        <v>0</v>
      </c>
      <c r="N134" s="157">
        <f t="shared" si="10"/>
        <v>0</v>
      </c>
      <c r="O134" s="89">
        <v>0</v>
      </c>
      <c r="P134" s="74">
        <v>0</v>
      </c>
      <c r="Q134" s="91">
        <v>150</v>
      </c>
      <c r="R134" s="75">
        <v>2.8869814552037929</v>
      </c>
    </row>
    <row r="135" spans="1:18" ht="17.5">
      <c r="A135" s="146">
        <f t="shared" si="9"/>
        <v>43011</v>
      </c>
      <c r="B135" s="148">
        <v>686.46</v>
      </c>
      <c r="C135" s="251">
        <v>226.97499999999999</v>
      </c>
      <c r="D135" s="155">
        <f t="shared" si="6"/>
        <v>101.80499999999999</v>
      </c>
      <c r="E135" s="148">
        <v>0</v>
      </c>
      <c r="F135" s="156">
        <f t="shared" si="7"/>
        <v>92.415577342047925</v>
      </c>
      <c r="G135" s="148">
        <v>0</v>
      </c>
      <c r="H135" s="149">
        <v>0</v>
      </c>
      <c r="I135" s="149" t="s">
        <v>48</v>
      </c>
      <c r="J135" s="149" t="s">
        <v>48</v>
      </c>
      <c r="K135" s="149" t="s">
        <v>48</v>
      </c>
      <c r="L135" s="149" t="s">
        <v>48</v>
      </c>
      <c r="M135" s="148">
        <f t="shared" si="8"/>
        <v>0</v>
      </c>
      <c r="N135" s="157">
        <f t="shared" si="10"/>
        <v>0</v>
      </c>
      <c r="O135" s="89">
        <v>0</v>
      </c>
      <c r="P135" s="74">
        <v>0</v>
      </c>
      <c r="Q135" s="91">
        <v>150</v>
      </c>
      <c r="R135" s="75">
        <v>0.8669814552037971</v>
      </c>
    </row>
    <row r="136" spans="1:18" ht="17.5">
      <c r="A136" s="146">
        <f t="shared" si="9"/>
        <v>43012</v>
      </c>
      <c r="B136" s="148">
        <v>686.46</v>
      </c>
      <c r="C136" s="251">
        <v>226.97499999999999</v>
      </c>
      <c r="D136" s="155">
        <f t="shared" si="6"/>
        <v>101.80499999999999</v>
      </c>
      <c r="E136" s="148">
        <v>0</v>
      </c>
      <c r="F136" s="156">
        <f t="shared" si="7"/>
        <v>92.415577342047925</v>
      </c>
      <c r="G136" s="148">
        <v>0</v>
      </c>
      <c r="H136" s="149">
        <v>0</v>
      </c>
      <c r="I136" s="149" t="s">
        <v>48</v>
      </c>
      <c r="J136" s="149" t="s">
        <v>48</v>
      </c>
      <c r="K136" s="149" t="s">
        <v>48</v>
      </c>
      <c r="L136" s="149" t="s">
        <v>48</v>
      </c>
      <c r="M136" s="148">
        <f t="shared" si="8"/>
        <v>0</v>
      </c>
      <c r="N136" s="157">
        <f t="shared" si="10"/>
        <v>0</v>
      </c>
      <c r="O136" s="89">
        <v>-0.25</v>
      </c>
      <c r="P136" s="74">
        <v>0</v>
      </c>
      <c r="Q136" s="91">
        <v>150</v>
      </c>
      <c r="R136" s="75">
        <v>0.85094436561139108</v>
      </c>
    </row>
    <row r="137" spans="1:18" ht="17.5">
      <c r="A137" s="146">
        <f t="shared" si="9"/>
        <v>43013</v>
      </c>
      <c r="B137" s="148">
        <v>686.46</v>
      </c>
      <c r="C137" s="251">
        <v>226.97499999999999</v>
      </c>
      <c r="D137" s="155">
        <f t="shared" si="6"/>
        <v>101.80499999999999</v>
      </c>
      <c r="E137" s="148">
        <v>0</v>
      </c>
      <c r="F137" s="156">
        <f t="shared" si="7"/>
        <v>92.415577342047925</v>
      </c>
      <c r="G137" s="148">
        <v>0</v>
      </c>
      <c r="H137" s="149">
        <v>0</v>
      </c>
      <c r="I137" s="149" t="s">
        <v>48</v>
      </c>
      <c r="J137" s="149" t="s">
        <v>48</v>
      </c>
      <c r="K137" s="149" t="s">
        <v>48</v>
      </c>
      <c r="L137" s="149" t="s">
        <v>48</v>
      </c>
      <c r="M137" s="148">
        <f t="shared" si="8"/>
        <v>0</v>
      </c>
      <c r="N137" s="157">
        <f t="shared" si="10"/>
        <v>0</v>
      </c>
      <c r="O137" s="89">
        <v>-0.5</v>
      </c>
      <c r="P137" s="74">
        <v>0</v>
      </c>
      <c r="Q137" s="91">
        <v>150</v>
      </c>
      <c r="R137" s="75">
        <v>0.60094436561139108</v>
      </c>
    </row>
    <row r="138" spans="1:18" ht="17.5">
      <c r="A138" s="146">
        <f t="shared" si="9"/>
        <v>43014</v>
      </c>
      <c r="B138" s="148">
        <v>686.46</v>
      </c>
      <c r="C138" s="251">
        <v>226.97499999999999</v>
      </c>
      <c r="D138" s="155">
        <f t="shared" si="6"/>
        <v>101.80499999999999</v>
      </c>
      <c r="E138" s="148">
        <v>0</v>
      </c>
      <c r="F138" s="156">
        <f t="shared" si="7"/>
        <v>92.415577342047925</v>
      </c>
      <c r="G138" s="148">
        <v>0</v>
      </c>
      <c r="H138" s="149">
        <v>0</v>
      </c>
      <c r="I138" s="149" t="s">
        <v>48</v>
      </c>
      <c r="J138" s="149" t="s">
        <v>48</v>
      </c>
      <c r="K138" s="149" t="s">
        <v>48</v>
      </c>
      <c r="L138" s="149" t="s">
        <v>48</v>
      </c>
      <c r="M138" s="148">
        <f t="shared" si="8"/>
        <v>0</v>
      </c>
      <c r="N138" s="157">
        <f t="shared" si="10"/>
        <v>0</v>
      </c>
      <c r="O138" s="89">
        <v>-0.25</v>
      </c>
      <c r="P138" s="74">
        <v>0</v>
      </c>
      <c r="Q138" s="91">
        <v>150</v>
      </c>
      <c r="R138" s="75">
        <v>0.85094436561139108</v>
      </c>
    </row>
    <row r="139" spans="1:18" ht="17.5">
      <c r="A139" s="146">
        <f t="shared" si="9"/>
        <v>43015</v>
      </c>
      <c r="B139" s="148">
        <v>686.46</v>
      </c>
      <c r="C139" s="251">
        <v>226.97499999999999</v>
      </c>
      <c r="D139" s="155">
        <f t="shared" si="6"/>
        <v>101.80499999999999</v>
      </c>
      <c r="E139" s="148">
        <v>5</v>
      </c>
      <c r="F139" s="156">
        <f t="shared" si="7"/>
        <v>92.415577342047925</v>
      </c>
      <c r="G139" s="148">
        <v>0</v>
      </c>
      <c r="H139" s="149">
        <v>0</v>
      </c>
      <c r="I139" s="149" t="s">
        <v>48</v>
      </c>
      <c r="J139" s="149" t="s">
        <v>48</v>
      </c>
      <c r="K139" s="149" t="s">
        <v>48</v>
      </c>
      <c r="L139" s="149" t="s">
        <v>48</v>
      </c>
      <c r="M139" s="148">
        <f t="shared" si="8"/>
        <v>0</v>
      </c>
      <c r="N139" s="157">
        <f t="shared" si="10"/>
        <v>0</v>
      </c>
      <c r="O139" s="89">
        <v>0</v>
      </c>
      <c r="P139" s="74">
        <v>0</v>
      </c>
      <c r="Q139" s="91">
        <v>150</v>
      </c>
      <c r="R139" s="75">
        <v>1.1009443656113911</v>
      </c>
    </row>
    <row r="140" spans="1:18" ht="17.5">
      <c r="A140" s="146">
        <f t="shared" si="9"/>
        <v>43016</v>
      </c>
      <c r="B140" s="148">
        <v>686.47</v>
      </c>
      <c r="C140" s="147">
        <v>227.22</v>
      </c>
      <c r="D140" s="155">
        <f t="shared" ref="D140:D164" si="11">C140-125.17</f>
        <v>102.05</v>
      </c>
      <c r="E140" s="148">
        <v>8</v>
      </c>
      <c r="F140" s="156">
        <f t="shared" ref="F140:F163" si="12">D140/110.16*100</f>
        <v>92.637981118373276</v>
      </c>
      <c r="G140" s="148">
        <v>0</v>
      </c>
      <c r="H140" s="149">
        <v>0</v>
      </c>
      <c r="I140" s="149" t="s">
        <v>48</v>
      </c>
      <c r="J140" s="149" t="s">
        <v>48</v>
      </c>
      <c r="K140" s="149" t="s">
        <v>48</v>
      </c>
      <c r="L140" s="149" t="s">
        <v>48</v>
      </c>
      <c r="M140" s="148">
        <f t="shared" ref="M140:M163" si="13">G140+H140</f>
        <v>0</v>
      </c>
      <c r="N140" s="157">
        <f t="shared" si="10"/>
        <v>0.25</v>
      </c>
      <c r="O140" s="89">
        <v>-0.25</v>
      </c>
      <c r="P140" s="74">
        <v>0</v>
      </c>
      <c r="Q140" s="91">
        <v>150</v>
      </c>
      <c r="R140" s="75">
        <v>0.11698145520379705</v>
      </c>
    </row>
    <row r="141" spans="1:18" ht="17.5">
      <c r="A141" s="146">
        <f t="shared" ref="A141:A163" si="14">+A140+1</f>
        <v>43017</v>
      </c>
      <c r="B141" s="148">
        <v>686.48</v>
      </c>
      <c r="C141" s="147">
        <v>227.73</v>
      </c>
      <c r="D141" s="155">
        <f t="shared" si="11"/>
        <v>102.55999999999999</v>
      </c>
      <c r="E141" s="148">
        <v>12</v>
      </c>
      <c r="F141" s="156">
        <f t="shared" si="12"/>
        <v>93.100944081336237</v>
      </c>
      <c r="G141" s="148">
        <v>0</v>
      </c>
      <c r="H141" s="149">
        <v>0</v>
      </c>
      <c r="I141" s="149" t="s">
        <v>48</v>
      </c>
      <c r="J141" s="149" t="s">
        <v>48</v>
      </c>
      <c r="K141" s="149" t="s">
        <v>48</v>
      </c>
      <c r="L141" s="149" t="s">
        <v>48</v>
      </c>
      <c r="M141" s="148">
        <f t="shared" si="13"/>
        <v>0</v>
      </c>
      <c r="N141" s="157">
        <f t="shared" ref="N141:N162" si="15">ROUND((C141-C140)+(M141*0.002447),2)</f>
        <v>0.51</v>
      </c>
      <c r="O141" s="89">
        <v>0</v>
      </c>
      <c r="P141" s="74">
        <v>0</v>
      </c>
      <c r="Q141" s="91">
        <v>150</v>
      </c>
      <c r="R141" s="75">
        <v>0.36698145520379705</v>
      </c>
    </row>
    <row r="142" spans="1:18" ht="17.5">
      <c r="A142" s="146">
        <f t="shared" si="14"/>
        <v>43018</v>
      </c>
      <c r="B142" s="148">
        <v>686.5</v>
      </c>
      <c r="C142" s="147">
        <v>227.98</v>
      </c>
      <c r="D142" s="155">
        <f t="shared" si="11"/>
        <v>102.80999999999999</v>
      </c>
      <c r="E142" s="148">
        <v>18</v>
      </c>
      <c r="F142" s="156">
        <f t="shared" si="12"/>
        <v>93.327886710239639</v>
      </c>
      <c r="G142" s="148">
        <v>0</v>
      </c>
      <c r="H142" s="149">
        <v>0</v>
      </c>
      <c r="I142" s="149" t="s">
        <v>48</v>
      </c>
      <c r="J142" s="149" t="s">
        <v>48</v>
      </c>
      <c r="K142" s="149" t="s">
        <v>48</v>
      </c>
      <c r="L142" s="149" t="s">
        <v>48</v>
      </c>
      <c r="M142" s="148">
        <f t="shared" si="13"/>
        <v>0</v>
      </c>
      <c r="N142" s="157">
        <f t="shared" si="15"/>
        <v>0.25</v>
      </c>
      <c r="O142" s="89">
        <v>-0.25999999999999091</v>
      </c>
      <c r="P142" s="74">
        <v>0</v>
      </c>
      <c r="Q142" s="91">
        <v>150</v>
      </c>
      <c r="R142" s="75">
        <v>0.10698145520380614</v>
      </c>
    </row>
    <row r="143" spans="1:18" ht="17.5">
      <c r="A143" s="146">
        <f t="shared" si="14"/>
        <v>43019</v>
      </c>
      <c r="B143" s="148">
        <v>686.59</v>
      </c>
      <c r="C143" s="147">
        <v>230.24</v>
      </c>
      <c r="D143" s="155">
        <f t="shared" si="11"/>
        <v>105.07000000000001</v>
      </c>
      <c r="E143" s="148">
        <v>31</v>
      </c>
      <c r="F143" s="156">
        <f t="shared" si="12"/>
        <v>95.379448075526511</v>
      </c>
      <c r="G143" s="148">
        <v>0</v>
      </c>
      <c r="H143" s="149">
        <v>0</v>
      </c>
      <c r="I143" s="149" t="s">
        <v>48</v>
      </c>
      <c r="J143" s="149" t="s">
        <v>48</v>
      </c>
      <c r="K143" s="149" t="s">
        <v>48</v>
      </c>
      <c r="L143" s="149" t="s">
        <v>48</v>
      </c>
      <c r="M143" s="148">
        <f t="shared" si="13"/>
        <v>0</v>
      </c>
      <c r="N143" s="157">
        <f t="shared" si="15"/>
        <v>2.2599999999999998</v>
      </c>
      <c r="O143" s="89">
        <v>0</v>
      </c>
      <c r="P143" s="74">
        <v>0</v>
      </c>
      <c r="Q143" s="91">
        <v>150</v>
      </c>
      <c r="R143" s="75">
        <v>0.36698145520379705</v>
      </c>
    </row>
    <row r="144" spans="1:18" ht="17.5">
      <c r="A144" s="146">
        <f t="shared" si="14"/>
        <v>43020</v>
      </c>
      <c r="B144" s="148">
        <v>686.59</v>
      </c>
      <c r="C144" s="147">
        <v>230.24</v>
      </c>
      <c r="D144" s="155">
        <f t="shared" si="11"/>
        <v>105.07000000000001</v>
      </c>
      <c r="E144" s="148">
        <v>4</v>
      </c>
      <c r="F144" s="156">
        <f t="shared" si="12"/>
        <v>95.379448075526511</v>
      </c>
      <c r="G144" s="148">
        <v>150</v>
      </c>
      <c r="H144" s="149">
        <v>0</v>
      </c>
      <c r="I144" s="149" t="s">
        <v>48</v>
      </c>
      <c r="J144" s="149" t="s">
        <v>48</v>
      </c>
      <c r="K144" s="149" t="s">
        <v>48</v>
      </c>
      <c r="L144" s="149" t="s">
        <v>48</v>
      </c>
      <c r="M144" s="148">
        <f t="shared" si="13"/>
        <v>150</v>
      </c>
      <c r="N144" s="157">
        <f t="shared" si="15"/>
        <v>0.37</v>
      </c>
      <c r="O144" s="89">
        <v>-0.5</v>
      </c>
      <c r="P144" s="74">
        <v>0</v>
      </c>
      <c r="Q144" s="91">
        <v>150</v>
      </c>
      <c r="R144" s="75">
        <v>-0.13301854479620295</v>
      </c>
    </row>
    <row r="145" spans="1:18" ht="17.5">
      <c r="A145" s="146">
        <f t="shared" si="14"/>
        <v>43021</v>
      </c>
      <c r="B145" s="148">
        <v>686.59</v>
      </c>
      <c r="C145" s="147">
        <v>230.24</v>
      </c>
      <c r="D145" s="155">
        <f t="shared" si="11"/>
        <v>105.07000000000001</v>
      </c>
      <c r="E145" s="148">
        <v>0</v>
      </c>
      <c r="F145" s="156">
        <f t="shared" si="12"/>
        <v>95.379448075526511</v>
      </c>
      <c r="G145" s="148">
        <v>0</v>
      </c>
      <c r="H145" s="149">
        <v>0</v>
      </c>
      <c r="I145" s="149" t="s">
        <v>48</v>
      </c>
      <c r="J145" s="149" t="s">
        <v>48</v>
      </c>
      <c r="K145" s="149" t="s">
        <v>48</v>
      </c>
      <c r="L145" s="149" t="s">
        <v>48</v>
      </c>
      <c r="M145" s="148">
        <f t="shared" si="13"/>
        <v>0</v>
      </c>
      <c r="N145" s="157">
        <f t="shared" si="15"/>
        <v>0</v>
      </c>
      <c r="O145" s="89">
        <v>-0.25</v>
      </c>
      <c r="P145" s="74">
        <v>0</v>
      </c>
      <c r="Q145" s="91">
        <v>150</v>
      </c>
      <c r="R145" s="75">
        <v>0.11698145520379705</v>
      </c>
    </row>
    <row r="146" spans="1:18" ht="17.5">
      <c r="A146" s="146">
        <f t="shared" si="14"/>
        <v>43022</v>
      </c>
      <c r="B146" s="148">
        <v>686.62</v>
      </c>
      <c r="C146" s="147">
        <v>231</v>
      </c>
      <c r="D146" s="155">
        <f t="shared" si="11"/>
        <v>105.83</v>
      </c>
      <c r="E146" s="148">
        <v>17</v>
      </c>
      <c r="F146" s="156">
        <f t="shared" si="12"/>
        <v>96.069353667392889</v>
      </c>
      <c r="G146" s="148">
        <v>0</v>
      </c>
      <c r="H146" s="149">
        <v>200</v>
      </c>
      <c r="I146" s="149" t="s">
        <v>48</v>
      </c>
      <c r="J146" s="149" t="s">
        <v>48</v>
      </c>
      <c r="K146" s="149" t="s">
        <v>48</v>
      </c>
      <c r="L146" s="149" t="s">
        <v>48</v>
      </c>
      <c r="M146" s="148">
        <f t="shared" si="13"/>
        <v>200</v>
      </c>
      <c r="N146" s="157">
        <f t="shared" si="15"/>
        <v>1.25</v>
      </c>
      <c r="O146" s="89">
        <v>0</v>
      </c>
      <c r="P146" s="74">
        <v>0</v>
      </c>
      <c r="Q146" s="91">
        <v>150</v>
      </c>
      <c r="R146" s="75">
        <v>0.36698145520379705</v>
      </c>
    </row>
    <row r="147" spans="1:18" ht="17.5">
      <c r="A147" s="146">
        <f t="shared" si="14"/>
        <v>43023</v>
      </c>
      <c r="B147" s="148">
        <v>686.62</v>
      </c>
      <c r="C147" s="147">
        <v>231</v>
      </c>
      <c r="D147" s="155">
        <f t="shared" si="11"/>
        <v>105.83</v>
      </c>
      <c r="E147" s="148">
        <v>6</v>
      </c>
      <c r="F147" s="156">
        <f t="shared" si="12"/>
        <v>96.069353667392889</v>
      </c>
      <c r="G147" s="148">
        <v>0</v>
      </c>
      <c r="H147" s="149">
        <v>200</v>
      </c>
      <c r="I147" s="149" t="s">
        <v>48</v>
      </c>
      <c r="J147" s="149" t="s">
        <v>48</v>
      </c>
      <c r="K147" s="149" t="s">
        <v>48</v>
      </c>
      <c r="L147" s="149" t="s">
        <v>48</v>
      </c>
      <c r="M147" s="148">
        <f t="shared" si="13"/>
        <v>200</v>
      </c>
      <c r="N147" s="157">
        <f t="shared" si="15"/>
        <v>0.49</v>
      </c>
      <c r="O147" s="89">
        <v>-0.76000000000000512</v>
      </c>
      <c r="P147" s="92">
        <v>0</v>
      </c>
      <c r="Q147" s="91">
        <v>150</v>
      </c>
      <c r="R147" s="75">
        <v>-0.39301854479620807</v>
      </c>
    </row>
    <row r="148" spans="1:18" ht="17.5">
      <c r="A148" s="146">
        <f t="shared" si="14"/>
        <v>43024</v>
      </c>
      <c r="B148" s="148">
        <v>686.6</v>
      </c>
      <c r="C148" s="147">
        <v>230.49</v>
      </c>
      <c r="D148" s="155">
        <f t="shared" si="11"/>
        <v>105.32000000000001</v>
      </c>
      <c r="E148" s="148">
        <v>0</v>
      </c>
      <c r="F148" s="156">
        <f t="shared" si="12"/>
        <v>95.606390704429927</v>
      </c>
      <c r="G148" s="148">
        <v>0</v>
      </c>
      <c r="H148" s="149">
        <v>200</v>
      </c>
      <c r="I148" s="149" t="s">
        <v>48</v>
      </c>
      <c r="J148" s="149" t="s">
        <v>48</v>
      </c>
      <c r="K148" s="149" t="s">
        <v>48</v>
      </c>
      <c r="L148" s="149" t="s">
        <v>48</v>
      </c>
      <c r="M148" s="148">
        <f t="shared" si="13"/>
        <v>200</v>
      </c>
      <c r="N148" s="157">
        <v>0</v>
      </c>
      <c r="O148" s="89">
        <v>-0.5</v>
      </c>
      <c r="P148" s="92">
        <v>0</v>
      </c>
      <c r="Q148" s="91">
        <v>150</v>
      </c>
      <c r="R148" s="75">
        <v>-0.13301854479620295</v>
      </c>
    </row>
    <row r="149" spans="1:18" ht="17.5">
      <c r="A149" s="146">
        <f t="shared" si="14"/>
        <v>43025</v>
      </c>
      <c r="B149" s="148">
        <v>686.6</v>
      </c>
      <c r="C149" s="147">
        <v>230.49</v>
      </c>
      <c r="D149" s="155">
        <f t="shared" si="11"/>
        <v>105.32000000000001</v>
      </c>
      <c r="E149" s="148">
        <v>0</v>
      </c>
      <c r="F149" s="156">
        <f t="shared" si="12"/>
        <v>95.606390704429927</v>
      </c>
      <c r="G149" s="148">
        <v>0</v>
      </c>
      <c r="H149" s="149">
        <v>0</v>
      </c>
      <c r="I149" s="149" t="s">
        <v>48</v>
      </c>
      <c r="J149" s="149" t="s">
        <v>48</v>
      </c>
      <c r="K149" s="149" t="s">
        <v>48</v>
      </c>
      <c r="L149" s="149" t="s">
        <v>48</v>
      </c>
      <c r="M149" s="148">
        <f t="shared" si="13"/>
        <v>0</v>
      </c>
      <c r="N149" s="157">
        <f t="shared" si="15"/>
        <v>0</v>
      </c>
      <c r="O149" s="89">
        <v>-0.25</v>
      </c>
      <c r="P149" s="92">
        <v>0</v>
      </c>
      <c r="Q149" s="91">
        <v>150</v>
      </c>
      <c r="R149" s="75">
        <v>0.11698145520379705</v>
      </c>
    </row>
    <row r="150" spans="1:18" ht="17.5">
      <c r="A150" s="146">
        <f t="shared" si="14"/>
        <v>43026</v>
      </c>
      <c r="B150" s="252">
        <v>686.58</v>
      </c>
      <c r="C150" s="147">
        <v>229.99</v>
      </c>
      <c r="D150" s="155">
        <f t="shared" si="11"/>
        <v>104.82000000000001</v>
      </c>
      <c r="E150" s="148">
        <v>0</v>
      </c>
      <c r="F150" s="156">
        <f t="shared" si="12"/>
        <v>95.15250544662311</v>
      </c>
      <c r="G150" s="148">
        <v>150</v>
      </c>
      <c r="H150" s="149">
        <v>0</v>
      </c>
      <c r="I150" s="149" t="s">
        <v>48</v>
      </c>
      <c r="J150" s="149" t="s">
        <v>48</v>
      </c>
      <c r="K150" s="149" t="s">
        <v>48</v>
      </c>
      <c r="L150" s="149" t="s">
        <v>48</v>
      </c>
      <c r="M150" s="148">
        <f t="shared" si="13"/>
        <v>150</v>
      </c>
      <c r="N150" s="157">
        <v>0</v>
      </c>
      <c r="O150" s="89">
        <v>-0.5</v>
      </c>
      <c r="P150" s="92">
        <v>0</v>
      </c>
      <c r="Q150" s="91">
        <v>150</v>
      </c>
      <c r="R150" s="75">
        <v>-0.13301854479620295</v>
      </c>
    </row>
    <row r="151" spans="1:18" ht="17.5">
      <c r="A151" s="146">
        <f t="shared" si="14"/>
        <v>43027</v>
      </c>
      <c r="B151" s="148">
        <v>686.56</v>
      </c>
      <c r="C151" s="147">
        <v>229.49</v>
      </c>
      <c r="D151" s="155">
        <f t="shared" si="11"/>
        <v>104.32000000000001</v>
      </c>
      <c r="E151" s="148">
        <v>0</v>
      </c>
      <c r="F151" s="156">
        <f t="shared" si="12"/>
        <v>94.698620188816278</v>
      </c>
      <c r="G151" s="148">
        <v>180</v>
      </c>
      <c r="H151" s="149">
        <v>0</v>
      </c>
      <c r="I151" s="149" t="s">
        <v>48</v>
      </c>
      <c r="J151" s="149" t="s">
        <v>48</v>
      </c>
      <c r="K151" s="149" t="s">
        <v>48</v>
      </c>
      <c r="L151" s="149" t="s">
        <v>48</v>
      </c>
      <c r="M151" s="148">
        <f t="shared" si="13"/>
        <v>180</v>
      </c>
      <c r="N151" s="157">
        <v>0</v>
      </c>
      <c r="O151" s="89">
        <v>-0.50999999999999091</v>
      </c>
      <c r="P151" s="92">
        <v>0</v>
      </c>
      <c r="Q151" s="91">
        <v>150</v>
      </c>
      <c r="R151" s="75">
        <v>-0.14301854479619386</v>
      </c>
    </row>
    <row r="152" spans="1:18" ht="17.5">
      <c r="A152" s="146">
        <f t="shared" si="14"/>
        <v>43028</v>
      </c>
      <c r="B152" s="148">
        <v>686.54</v>
      </c>
      <c r="C152" s="147">
        <v>228.98</v>
      </c>
      <c r="D152" s="155">
        <f t="shared" si="11"/>
        <v>103.80999999999999</v>
      </c>
      <c r="E152" s="148">
        <v>0</v>
      </c>
      <c r="F152" s="156">
        <f t="shared" si="12"/>
        <v>94.235657225853302</v>
      </c>
      <c r="G152" s="148">
        <v>200</v>
      </c>
      <c r="H152" s="149">
        <v>0</v>
      </c>
      <c r="I152" s="149" t="s">
        <v>48</v>
      </c>
      <c r="J152" s="149" t="s">
        <v>48</v>
      </c>
      <c r="K152" s="149" t="s">
        <v>48</v>
      </c>
      <c r="L152" s="149" t="s">
        <v>48</v>
      </c>
      <c r="M152" s="148">
        <f t="shared" si="13"/>
        <v>200</v>
      </c>
      <c r="N152" s="157">
        <f t="shared" si="15"/>
        <v>-0.02</v>
      </c>
      <c r="O152" s="89">
        <v>-0.5</v>
      </c>
      <c r="P152" s="92">
        <v>0</v>
      </c>
      <c r="Q152" s="91">
        <v>150</v>
      </c>
      <c r="R152" s="75">
        <v>-0.13301854479620295</v>
      </c>
    </row>
    <row r="153" spans="1:18" ht="17.5">
      <c r="A153" s="146">
        <f t="shared" si="14"/>
        <v>43029</v>
      </c>
      <c r="B153" s="148">
        <v>686.52</v>
      </c>
      <c r="C153" s="147">
        <v>228.48</v>
      </c>
      <c r="D153" s="155">
        <f t="shared" si="11"/>
        <v>103.30999999999999</v>
      </c>
      <c r="E153" s="148">
        <v>0</v>
      </c>
      <c r="F153" s="156">
        <f t="shared" si="12"/>
        <v>93.781771968046471</v>
      </c>
      <c r="G153" s="148">
        <v>200</v>
      </c>
      <c r="H153" s="149">
        <v>0</v>
      </c>
      <c r="I153" s="149" t="s">
        <v>48</v>
      </c>
      <c r="J153" s="149" t="s">
        <v>48</v>
      </c>
      <c r="K153" s="149" t="s">
        <v>48</v>
      </c>
      <c r="L153" s="149" t="s">
        <v>48</v>
      </c>
      <c r="M153" s="148">
        <f t="shared" si="13"/>
        <v>200</v>
      </c>
      <c r="N153" s="157">
        <v>0</v>
      </c>
      <c r="O153" s="89">
        <v>-0.5</v>
      </c>
      <c r="P153" s="92">
        <v>0</v>
      </c>
      <c r="Q153" s="91">
        <v>150</v>
      </c>
      <c r="R153" s="75">
        <v>-0.13301854479620295</v>
      </c>
    </row>
    <row r="154" spans="1:18" ht="17.5">
      <c r="A154" s="146">
        <f t="shared" si="14"/>
        <v>43030</v>
      </c>
      <c r="B154" s="148">
        <v>686.5</v>
      </c>
      <c r="C154" s="147">
        <v>227.98</v>
      </c>
      <c r="D154" s="155">
        <f t="shared" si="11"/>
        <v>102.80999999999999</v>
      </c>
      <c r="E154" s="148">
        <v>0</v>
      </c>
      <c r="F154" s="156">
        <f t="shared" si="12"/>
        <v>93.327886710239639</v>
      </c>
      <c r="G154" s="148">
        <v>180</v>
      </c>
      <c r="H154" s="149">
        <v>0</v>
      </c>
      <c r="I154" s="149" t="s">
        <v>48</v>
      </c>
      <c r="J154" s="149" t="s">
        <v>48</v>
      </c>
      <c r="K154" s="149" t="s">
        <v>48</v>
      </c>
      <c r="L154" s="149" t="s">
        <v>48</v>
      </c>
      <c r="M154" s="148">
        <f t="shared" si="13"/>
        <v>180</v>
      </c>
      <c r="N154" s="157">
        <f t="shared" si="15"/>
        <v>-0.06</v>
      </c>
      <c r="O154" s="89">
        <v>0</v>
      </c>
      <c r="P154" s="74">
        <v>0</v>
      </c>
      <c r="Q154" s="91">
        <v>0</v>
      </c>
      <c r="R154" s="75">
        <v>0</v>
      </c>
    </row>
    <row r="155" spans="1:18" ht="17.5">
      <c r="A155" s="146">
        <f t="shared" si="14"/>
        <v>43031</v>
      </c>
      <c r="B155" s="148">
        <v>686.48</v>
      </c>
      <c r="C155" s="147">
        <v>227.47</v>
      </c>
      <c r="D155" s="155">
        <f t="shared" si="11"/>
        <v>102.3</v>
      </c>
      <c r="E155" s="148">
        <v>0</v>
      </c>
      <c r="F155" s="156">
        <f t="shared" si="12"/>
        <v>92.864923747276691</v>
      </c>
      <c r="G155" s="148">
        <v>180</v>
      </c>
      <c r="H155" s="149">
        <v>0</v>
      </c>
      <c r="I155" s="149" t="s">
        <v>48</v>
      </c>
      <c r="J155" s="149" t="s">
        <v>48</v>
      </c>
      <c r="K155" s="149" t="s">
        <v>48</v>
      </c>
      <c r="L155" s="149" t="s">
        <v>48</v>
      </c>
      <c r="M155" s="148">
        <f t="shared" si="13"/>
        <v>180</v>
      </c>
      <c r="N155" s="157">
        <v>0</v>
      </c>
      <c r="O155" s="89">
        <v>-0.25</v>
      </c>
      <c r="P155" s="92">
        <v>0</v>
      </c>
      <c r="Q155" s="91">
        <v>0</v>
      </c>
      <c r="R155" s="75">
        <v>-0.25</v>
      </c>
    </row>
    <row r="156" spans="1:18" ht="17.5">
      <c r="A156" s="146">
        <f t="shared" si="14"/>
        <v>43032</v>
      </c>
      <c r="B156" s="148">
        <v>686.46</v>
      </c>
      <c r="C156" s="147">
        <v>226.98</v>
      </c>
      <c r="D156" s="155">
        <f t="shared" si="11"/>
        <v>101.80999999999999</v>
      </c>
      <c r="E156" s="148">
        <v>0</v>
      </c>
      <c r="F156" s="156">
        <f t="shared" si="12"/>
        <v>92.42011619462599</v>
      </c>
      <c r="G156" s="148">
        <v>190</v>
      </c>
      <c r="H156" s="149">
        <v>0</v>
      </c>
      <c r="I156" s="149" t="s">
        <v>48</v>
      </c>
      <c r="J156" s="149" t="s">
        <v>48</v>
      </c>
      <c r="K156" s="149" t="s">
        <v>48</v>
      </c>
      <c r="L156" s="149" t="s">
        <v>48</v>
      </c>
      <c r="M156" s="148">
        <f t="shared" si="13"/>
        <v>190</v>
      </c>
      <c r="N156" s="157">
        <f t="shared" si="15"/>
        <v>-0.03</v>
      </c>
      <c r="O156" s="89">
        <v>0</v>
      </c>
      <c r="P156" s="74">
        <v>0</v>
      </c>
      <c r="Q156" s="91">
        <v>0</v>
      </c>
      <c r="R156" s="75">
        <v>0</v>
      </c>
    </row>
    <row r="157" spans="1:18" ht="17.5">
      <c r="A157" s="146">
        <f t="shared" si="14"/>
        <v>43033</v>
      </c>
      <c r="B157" s="148">
        <v>686.44</v>
      </c>
      <c r="C157" s="147">
        <v>226.47</v>
      </c>
      <c r="D157" s="155">
        <f t="shared" si="11"/>
        <v>101.3</v>
      </c>
      <c r="E157" s="148">
        <v>0</v>
      </c>
      <c r="F157" s="156">
        <f t="shared" si="12"/>
        <v>91.957153231663042</v>
      </c>
      <c r="G157" s="148">
        <v>190</v>
      </c>
      <c r="H157" s="149">
        <v>0</v>
      </c>
      <c r="I157" s="149" t="s">
        <v>48</v>
      </c>
      <c r="J157" s="149" t="s">
        <v>48</v>
      </c>
      <c r="K157" s="149" t="s">
        <v>48</v>
      </c>
      <c r="L157" s="149" t="s">
        <v>48</v>
      </c>
      <c r="M157" s="148">
        <f t="shared" si="13"/>
        <v>190</v>
      </c>
      <c r="N157" s="157">
        <v>0</v>
      </c>
      <c r="O157" s="89">
        <v>0</v>
      </c>
      <c r="P157" s="74">
        <v>0</v>
      </c>
      <c r="Q157" s="91">
        <v>0</v>
      </c>
      <c r="R157" s="75">
        <v>0</v>
      </c>
    </row>
    <row r="158" spans="1:18" ht="17.5">
      <c r="A158" s="146">
        <f t="shared" si="14"/>
        <v>43034</v>
      </c>
      <c r="B158" s="148">
        <v>686.42</v>
      </c>
      <c r="C158" s="147">
        <v>225.97</v>
      </c>
      <c r="D158" s="155">
        <f t="shared" si="11"/>
        <v>100.8</v>
      </c>
      <c r="E158" s="148">
        <v>0</v>
      </c>
      <c r="F158" s="156">
        <f t="shared" si="12"/>
        <v>91.503267973856211</v>
      </c>
      <c r="G158" s="148">
        <v>190</v>
      </c>
      <c r="H158" s="149">
        <v>0</v>
      </c>
      <c r="I158" s="149" t="s">
        <v>48</v>
      </c>
      <c r="J158" s="149" t="s">
        <v>48</v>
      </c>
      <c r="K158" s="149" t="s">
        <v>48</v>
      </c>
      <c r="L158" s="149" t="s">
        <v>48</v>
      </c>
      <c r="M158" s="148">
        <f t="shared" si="13"/>
        <v>190</v>
      </c>
      <c r="N158" s="157">
        <f t="shared" si="15"/>
        <v>-0.04</v>
      </c>
      <c r="O158" s="89">
        <v>0</v>
      </c>
      <c r="P158" s="74">
        <v>0</v>
      </c>
      <c r="Q158" s="91">
        <v>0</v>
      </c>
      <c r="R158" s="75">
        <v>0</v>
      </c>
    </row>
    <row r="159" spans="1:18" ht="17.5">
      <c r="A159" s="146">
        <f t="shared" si="14"/>
        <v>43035</v>
      </c>
      <c r="B159" s="148">
        <v>686.4</v>
      </c>
      <c r="C159" s="147">
        <v>225.47</v>
      </c>
      <c r="D159" s="155">
        <f t="shared" si="11"/>
        <v>100.3</v>
      </c>
      <c r="E159" s="148">
        <v>0</v>
      </c>
      <c r="F159" s="156">
        <f t="shared" si="12"/>
        <v>91.049382716049394</v>
      </c>
      <c r="G159" s="148">
        <v>190</v>
      </c>
      <c r="H159" s="149">
        <v>0</v>
      </c>
      <c r="I159" s="149" t="s">
        <v>48</v>
      </c>
      <c r="J159" s="149" t="s">
        <v>48</v>
      </c>
      <c r="K159" s="149" t="s">
        <v>48</v>
      </c>
      <c r="L159" s="149" t="s">
        <v>48</v>
      </c>
      <c r="M159" s="148">
        <f t="shared" si="13"/>
        <v>190</v>
      </c>
      <c r="N159" s="157">
        <v>0</v>
      </c>
      <c r="O159" s="89">
        <v>0</v>
      </c>
      <c r="P159" s="74">
        <v>0</v>
      </c>
      <c r="Q159" s="91">
        <v>0</v>
      </c>
      <c r="R159" s="75">
        <v>0</v>
      </c>
    </row>
    <row r="160" spans="1:18" ht="17.5">
      <c r="A160" s="146">
        <f t="shared" si="14"/>
        <v>43036</v>
      </c>
      <c r="B160" s="148">
        <v>686.39</v>
      </c>
      <c r="C160" s="147">
        <v>225.22</v>
      </c>
      <c r="D160" s="155">
        <f t="shared" si="11"/>
        <v>100.05</v>
      </c>
      <c r="E160" s="148">
        <v>0</v>
      </c>
      <c r="F160" s="156">
        <f t="shared" si="12"/>
        <v>90.822440087145978</v>
      </c>
      <c r="G160" s="148">
        <v>0</v>
      </c>
      <c r="H160" s="149">
        <v>0</v>
      </c>
      <c r="I160" s="149" t="s">
        <v>48</v>
      </c>
      <c r="J160" s="149" t="s">
        <v>48</v>
      </c>
      <c r="K160" s="149" t="s">
        <v>48</v>
      </c>
      <c r="L160" s="149" t="s">
        <v>48</v>
      </c>
      <c r="M160" s="148">
        <f t="shared" si="13"/>
        <v>0</v>
      </c>
      <c r="N160" s="157">
        <f t="shared" si="15"/>
        <v>-0.25</v>
      </c>
      <c r="O160" s="89">
        <v>0</v>
      </c>
      <c r="P160" s="74">
        <v>0</v>
      </c>
      <c r="Q160" s="91">
        <v>0</v>
      </c>
      <c r="R160" s="75">
        <v>0</v>
      </c>
    </row>
    <row r="161" spans="1:20" ht="17.5">
      <c r="A161" s="146">
        <f t="shared" si="14"/>
        <v>43037</v>
      </c>
      <c r="B161" s="148">
        <v>686.39</v>
      </c>
      <c r="C161" s="147">
        <v>225.22</v>
      </c>
      <c r="D161" s="155">
        <f>C161-125.17</f>
        <v>100.05</v>
      </c>
      <c r="E161" s="148">
        <v>0</v>
      </c>
      <c r="F161" s="156">
        <f t="shared" si="12"/>
        <v>90.822440087145978</v>
      </c>
      <c r="G161" s="148">
        <v>0</v>
      </c>
      <c r="H161" s="149">
        <v>0</v>
      </c>
      <c r="I161" s="149" t="s">
        <v>48</v>
      </c>
      <c r="J161" s="149" t="s">
        <v>48</v>
      </c>
      <c r="K161" s="149" t="s">
        <v>48</v>
      </c>
      <c r="L161" s="149" t="s">
        <v>48</v>
      </c>
      <c r="M161" s="148">
        <f t="shared" si="13"/>
        <v>0</v>
      </c>
      <c r="N161" s="157">
        <v>0</v>
      </c>
      <c r="O161" s="89">
        <v>0</v>
      </c>
      <c r="P161" s="74">
        <v>0</v>
      </c>
      <c r="Q161" s="91">
        <v>0</v>
      </c>
      <c r="R161" s="75">
        <v>0</v>
      </c>
    </row>
    <row r="162" spans="1:20" ht="17.5">
      <c r="A162" s="146">
        <f t="shared" si="14"/>
        <v>43038</v>
      </c>
      <c r="B162" s="148">
        <v>686.38</v>
      </c>
      <c r="C162" s="147">
        <v>224.96</v>
      </c>
      <c r="D162" s="155">
        <f t="shared" si="11"/>
        <v>99.79</v>
      </c>
      <c r="E162" s="148">
        <v>0</v>
      </c>
      <c r="F162" s="156">
        <f t="shared" si="12"/>
        <v>90.586419753086432</v>
      </c>
      <c r="G162" s="148">
        <v>0</v>
      </c>
      <c r="H162" s="149">
        <v>0</v>
      </c>
      <c r="I162" s="149" t="s">
        <v>48</v>
      </c>
      <c r="J162" s="149" t="s">
        <v>48</v>
      </c>
      <c r="K162" s="149" t="s">
        <v>48</v>
      </c>
      <c r="L162" s="149" t="s">
        <v>48</v>
      </c>
      <c r="M162" s="148">
        <f t="shared" si="13"/>
        <v>0</v>
      </c>
      <c r="N162" s="157">
        <f t="shared" si="15"/>
        <v>-0.26</v>
      </c>
      <c r="O162" s="89">
        <v>0</v>
      </c>
      <c r="P162" s="74">
        <v>0</v>
      </c>
      <c r="Q162" s="91">
        <v>0</v>
      </c>
      <c r="R162" s="75">
        <v>0</v>
      </c>
    </row>
    <row r="163" spans="1:20" ht="17.5">
      <c r="A163" s="146">
        <f t="shared" si="14"/>
        <v>43039</v>
      </c>
      <c r="B163" s="148">
        <v>686.38</v>
      </c>
      <c r="C163" s="147">
        <v>224.96</v>
      </c>
      <c r="D163" s="155">
        <f t="shared" si="11"/>
        <v>99.79</v>
      </c>
      <c r="E163" s="148">
        <v>0</v>
      </c>
      <c r="F163" s="156">
        <f t="shared" si="12"/>
        <v>90.586419753086432</v>
      </c>
      <c r="G163" s="148">
        <v>0</v>
      </c>
      <c r="H163" s="149">
        <v>0</v>
      </c>
      <c r="I163" s="149" t="s">
        <v>48</v>
      </c>
      <c r="J163" s="149" t="s">
        <v>48</v>
      </c>
      <c r="K163" s="149" t="s">
        <v>48</v>
      </c>
      <c r="L163" s="149" t="s">
        <v>48</v>
      </c>
      <c r="M163" s="148">
        <f t="shared" si="13"/>
        <v>0</v>
      </c>
      <c r="N163" s="157">
        <v>0</v>
      </c>
      <c r="O163" s="89">
        <v>0</v>
      </c>
      <c r="P163" s="74">
        <v>0</v>
      </c>
      <c r="Q163" s="93">
        <v>0</v>
      </c>
      <c r="R163" s="75">
        <v>0</v>
      </c>
      <c r="S163" s="78"/>
    </row>
    <row r="164" spans="1:20" ht="17.5">
      <c r="A164" s="146"/>
      <c r="B164" s="259">
        <v>686.8</v>
      </c>
      <c r="C164" s="259">
        <v>235.32999999999998</v>
      </c>
      <c r="D164" s="155">
        <f t="shared" si="11"/>
        <v>110.15999999999998</v>
      </c>
      <c r="E164" s="261"/>
      <c r="F164" s="278"/>
      <c r="G164" s="270"/>
      <c r="H164" s="271"/>
      <c r="I164" s="271"/>
      <c r="J164" s="273"/>
      <c r="K164" s="274"/>
      <c r="L164" s="275"/>
      <c r="M164" s="148"/>
      <c r="N164" s="157"/>
      <c r="O164" s="89"/>
      <c r="P164" s="74"/>
      <c r="Q164" s="93"/>
      <c r="R164" s="75"/>
      <c r="S164" s="78"/>
    </row>
    <row r="165" spans="1:20" ht="22.5" customHeight="1">
      <c r="A165" s="324" t="s">
        <v>83</v>
      </c>
      <c r="B165" s="325"/>
      <c r="C165" s="325"/>
      <c r="D165" s="325"/>
      <c r="E165" s="325"/>
      <c r="F165" s="325"/>
      <c r="G165" s="325"/>
      <c r="H165" s="325"/>
      <c r="I165" s="325"/>
      <c r="J165" s="319" t="s">
        <v>82</v>
      </c>
      <c r="K165" s="320"/>
      <c r="L165" s="321"/>
      <c r="M165" s="133">
        <f>SUM(M12:M163)</f>
        <v>2600</v>
      </c>
      <c r="N165" s="133">
        <f>SUM(N12:N163)</f>
        <v>178.67</v>
      </c>
      <c r="O165" s="45">
        <f t="shared" ref="O165:R165" si="16">SUM(O11:O163)</f>
        <v>-7.7799999999999869</v>
      </c>
      <c r="P165" s="45">
        <f t="shared" si="16"/>
        <v>0</v>
      </c>
      <c r="Q165" s="45">
        <f t="shared" si="16"/>
        <v>4272</v>
      </c>
      <c r="R165" s="45">
        <f t="shared" si="16"/>
        <v>112.6774834858346</v>
      </c>
      <c r="T165" s="78">
        <f>+D163-(C11-L5)</f>
        <v>177.42000000000002</v>
      </c>
    </row>
    <row r="166" spans="1:20" ht="24" customHeight="1">
      <c r="A166" s="326"/>
      <c r="B166" s="327"/>
      <c r="C166" s="327"/>
      <c r="D166" s="327"/>
      <c r="E166" s="327"/>
      <c r="F166" s="327"/>
      <c r="G166" s="327"/>
      <c r="H166" s="327"/>
      <c r="I166" s="327"/>
      <c r="J166" s="323">
        <f>C163-C11</f>
        <v>177.42000000000002</v>
      </c>
      <c r="K166" s="323"/>
      <c r="L166" s="323"/>
      <c r="M166" s="133">
        <f>M165*0.002447</f>
        <v>6.3621999999999996</v>
      </c>
      <c r="N166" s="133">
        <f>J166+M166</f>
        <v>183.78220000000002</v>
      </c>
      <c r="T166" s="78">
        <f>+N165-N166</f>
        <v>-5.1122000000000298</v>
      </c>
    </row>
    <row r="167" spans="1:20" ht="97.5" customHeight="1">
      <c r="A167" s="366" t="s">
        <v>85</v>
      </c>
      <c r="B167" s="366"/>
      <c r="C167" s="137" t="s">
        <v>86</v>
      </c>
      <c r="D167" s="137" t="s">
        <v>87</v>
      </c>
      <c r="E167" s="137" t="s">
        <v>88</v>
      </c>
      <c r="F167" s="322" t="s">
        <v>89</v>
      </c>
      <c r="G167" s="322"/>
      <c r="H167" s="322" t="s">
        <v>90</v>
      </c>
      <c r="I167" s="322"/>
      <c r="J167" s="322" t="s">
        <v>91</v>
      </c>
      <c r="K167" s="322"/>
      <c r="L167" s="343" t="s">
        <v>102</v>
      </c>
      <c r="M167" s="343"/>
      <c r="N167" s="123" t="s">
        <v>92</v>
      </c>
      <c r="O167" s="87"/>
    </row>
    <row r="168" spans="1:20" ht="33" customHeight="1">
      <c r="A168" s="362" t="s">
        <v>84</v>
      </c>
      <c r="B168" s="363"/>
      <c r="C168" s="135">
        <f>SUM(E11:E40)</f>
        <v>191</v>
      </c>
      <c r="D168" s="135">
        <f>SUM(E41:E71)</f>
        <v>577</v>
      </c>
      <c r="E168" s="135">
        <f>SUM(E72:E102)</f>
        <v>211</v>
      </c>
      <c r="F168" s="348">
        <f>SUM(E103:E132)</f>
        <v>126</v>
      </c>
      <c r="G168" s="349"/>
      <c r="H168" s="348">
        <f>SUM(E133:E163)</f>
        <v>101</v>
      </c>
      <c r="I168" s="349"/>
      <c r="J168" s="348">
        <f>C168+D168+E168+F168+H168</f>
        <v>1206</v>
      </c>
      <c r="K168" s="353"/>
      <c r="L168" s="344">
        <f>N165-N166</f>
        <v>-5.1122000000000298</v>
      </c>
      <c r="M168" s="345"/>
      <c r="N168" s="323">
        <f>N166</f>
        <v>183.78220000000002</v>
      </c>
    </row>
    <row r="169" spans="1:20" ht="31.5" customHeight="1">
      <c r="A169" s="362" t="s">
        <v>93</v>
      </c>
      <c r="B169" s="363"/>
      <c r="C169" s="136">
        <f>SUM(N11:N40)</f>
        <v>5.0999999999999996</v>
      </c>
      <c r="D169" s="136">
        <f>SUM(N41:N71)</f>
        <v>113.46000000000002</v>
      </c>
      <c r="E169" s="136">
        <f>SUM(N72:N102)</f>
        <v>39.71</v>
      </c>
      <c r="F169" s="350">
        <f>SUM(N103:N132)</f>
        <v>15.429999999999998</v>
      </c>
      <c r="G169" s="351"/>
      <c r="H169" s="350">
        <f>SUM(N133:N163)</f>
        <v>4.9700000000000006</v>
      </c>
      <c r="I169" s="351"/>
      <c r="J169" s="350">
        <f>C169+D169+E169+F169+H169</f>
        <v>178.67000000000002</v>
      </c>
      <c r="K169" s="352"/>
      <c r="L169" s="346"/>
      <c r="M169" s="347"/>
      <c r="N169" s="323"/>
    </row>
    <row r="170" spans="1:20" ht="17.5">
      <c r="A170" s="31"/>
      <c r="B170" s="31"/>
      <c r="C170" s="32"/>
      <c r="D170" s="32"/>
      <c r="E170" s="32"/>
      <c r="F170" s="32"/>
      <c r="G170" s="32"/>
      <c r="H170" s="32"/>
      <c r="I170" s="32"/>
      <c r="J170" s="32"/>
      <c r="K170" s="50"/>
      <c r="L170" s="94"/>
      <c r="M170" s="95"/>
      <c r="N170" s="95"/>
    </row>
    <row r="171" spans="1:20" ht="20">
      <c r="A171" s="31"/>
      <c r="B171" s="31"/>
      <c r="G171" s="31"/>
      <c r="H171" s="31"/>
      <c r="I171" s="31"/>
      <c r="J171" s="31"/>
      <c r="K171" s="31"/>
      <c r="L171" s="31"/>
      <c r="M171" s="67"/>
      <c r="N171" s="31"/>
    </row>
    <row r="172" spans="1:20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20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  <row r="174" spans="1:20" ht="18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</row>
    <row r="175" spans="1:20">
      <c r="L175" s="78"/>
      <c r="M175" s="78"/>
      <c r="N175" s="78"/>
    </row>
    <row r="176" spans="1:20">
      <c r="L176" s="78"/>
      <c r="M176" s="78"/>
      <c r="N176" s="78"/>
    </row>
    <row r="177" spans="13:14">
      <c r="M177" s="78"/>
      <c r="N177" s="78"/>
    </row>
  </sheetData>
  <mergeCells count="40">
    <mergeCell ref="A169:B169"/>
    <mergeCell ref="A168:B168"/>
    <mergeCell ref="A7:A8"/>
    <mergeCell ref="B7:B8"/>
    <mergeCell ref="E7:E8"/>
    <mergeCell ref="C7:C8"/>
    <mergeCell ref="A167:B167"/>
    <mergeCell ref="F7:F8"/>
    <mergeCell ref="J4:K4"/>
    <mergeCell ref="F5:G5"/>
    <mergeCell ref="H5:I5"/>
    <mergeCell ref="J5:K5"/>
    <mergeCell ref="G7:M7"/>
    <mergeCell ref="L167:M167"/>
    <mergeCell ref="N168:N169"/>
    <mergeCell ref="L168:M169"/>
    <mergeCell ref="F167:G167"/>
    <mergeCell ref="F168:G168"/>
    <mergeCell ref="F169:G169"/>
    <mergeCell ref="H167:I167"/>
    <mergeCell ref="H168:I168"/>
    <mergeCell ref="H169:I169"/>
    <mergeCell ref="J169:K169"/>
    <mergeCell ref="J168:K168"/>
    <mergeCell ref="A1:N1"/>
    <mergeCell ref="O7:O8"/>
    <mergeCell ref="N7:N8"/>
    <mergeCell ref="J165:L165"/>
    <mergeCell ref="J167:K167"/>
    <mergeCell ref="D7:D8"/>
    <mergeCell ref="J166:L166"/>
    <mergeCell ref="A165:I166"/>
    <mergeCell ref="A2:N2"/>
    <mergeCell ref="A3:A5"/>
    <mergeCell ref="B3:C5"/>
    <mergeCell ref="D3:E5"/>
    <mergeCell ref="A6:N6"/>
    <mergeCell ref="F3:N3"/>
    <mergeCell ref="F4:G4"/>
    <mergeCell ref="H4:I4"/>
  </mergeCells>
  <pageMargins left="0.9" right="0.75" top="0.45" bottom="0.4" header="0.3" footer="0.25"/>
  <pageSetup paperSize="9" scale="68" orientation="portrait" r:id="rId1"/>
  <headerFooter>
    <oddHeader>&amp;C1.Pimpalgaon Joge</oddHeader>
  </headerFooter>
  <rowBreaks count="2" manualBreakCount="2">
    <brk id="98" max="14" man="1"/>
    <brk id="142" max="14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T173"/>
  <sheetViews>
    <sheetView workbookViewId="0">
      <selection activeCell="Q90" sqref="Q90"/>
    </sheetView>
  </sheetViews>
  <sheetFormatPr defaultColWidth="9.1796875" defaultRowHeight="12.5"/>
  <cols>
    <col min="1" max="1" width="13.1796875" style="36" customWidth="1"/>
    <col min="2" max="2" width="9.26953125" style="36" customWidth="1"/>
    <col min="3" max="3" width="9.453125" style="36" customWidth="1"/>
    <col min="4" max="4" width="8.26953125" style="36" customWidth="1"/>
    <col min="5" max="5" width="8.54296875" style="36" customWidth="1"/>
    <col min="6" max="6" width="8" style="36" customWidth="1"/>
    <col min="7" max="7" width="8.1796875" style="36" customWidth="1"/>
    <col min="8" max="8" width="7.7265625" style="36" customWidth="1"/>
    <col min="9" max="9" width="5.7265625" style="36" customWidth="1"/>
    <col min="10" max="10" width="6.54296875" style="36" customWidth="1"/>
    <col min="11" max="11" width="6.26953125" style="36" customWidth="1"/>
    <col min="12" max="12" width="8" style="36" customWidth="1"/>
    <col min="13" max="13" width="13.453125" style="36" customWidth="1"/>
    <col min="14" max="14" width="10" style="36" customWidth="1"/>
    <col min="15" max="16384" width="9.1796875" style="36"/>
  </cols>
  <sheetData>
    <row r="1" spans="1:17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7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7" ht="39" customHeight="1">
      <c r="A3" s="409" t="str">
        <f>Ghod!A3:A5</f>
        <v>Name of Reservoir</v>
      </c>
      <c r="B3" s="411" t="s">
        <v>142</v>
      </c>
      <c r="C3" s="412"/>
      <c r="D3" s="417" t="s">
        <v>143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7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7" ht="21.75" customHeight="1">
      <c r="A5" s="331"/>
      <c r="B5" s="415"/>
      <c r="C5" s="416"/>
      <c r="D5" s="378"/>
      <c r="E5" s="380"/>
      <c r="F5" s="432">
        <v>582.47</v>
      </c>
      <c r="G5" s="433"/>
      <c r="H5" s="356">
        <v>85.91</v>
      </c>
      <c r="I5" s="357"/>
      <c r="J5" s="356">
        <v>55.91</v>
      </c>
      <c r="K5" s="357"/>
      <c r="L5" s="128">
        <v>30</v>
      </c>
      <c r="M5" s="169">
        <v>97116</v>
      </c>
      <c r="N5" s="192">
        <v>475</v>
      </c>
    </row>
    <row r="6" spans="1:17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7" ht="30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7" ht="60" customHeight="1">
      <c r="A8" s="318"/>
      <c r="B8" s="365"/>
      <c r="C8" s="318"/>
      <c r="D8" s="318"/>
      <c r="E8" s="318"/>
      <c r="F8" s="355"/>
      <c r="G8" s="215" t="s">
        <v>72</v>
      </c>
      <c r="H8" s="215" t="s">
        <v>144</v>
      </c>
      <c r="I8" s="215" t="s">
        <v>145</v>
      </c>
      <c r="J8" s="215" t="s">
        <v>80</v>
      </c>
      <c r="K8" s="215" t="s">
        <v>75</v>
      </c>
      <c r="L8" s="215" t="s">
        <v>129</v>
      </c>
      <c r="M8" s="215" t="s">
        <v>77</v>
      </c>
      <c r="N8" s="318"/>
    </row>
    <row r="9" spans="1:17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</row>
    <row r="10" spans="1:17">
      <c r="A10" s="241"/>
      <c r="B10" s="168">
        <v>572.21997069999998</v>
      </c>
      <c r="C10" s="168">
        <v>0</v>
      </c>
      <c r="D10" s="168">
        <v>0</v>
      </c>
      <c r="E10" s="241"/>
      <c r="F10" s="224"/>
      <c r="G10" s="241"/>
      <c r="H10" s="241"/>
      <c r="I10" s="241"/>
      <c r="J10" s="241"/>
      <c r="K10" s="241"/>
      <c r="L10" s="241"/>
      <c r="M10" s="241"/>
      <c r="N10" s="240"/>
    </row>
    <row r="11" spans="1:17" ht="13">
      <c r="A11" s="225">
        <v>42887</v>
      </c>
      <c r="B11" s="223">
        <v>579.58000000000004</v>
      </c>
      <c r="C11" s="223">
        <v>50.77</v>
      </c>
      <c r="D11" s="168">
        <f>C11-30</f>
        <v>20.770000000000003</v>
      </c>
      <c r="E11" s="168">
        <v>0</v>
      </c>
      <c r="F11" s="226">
        <f>D11/55.91*100</f>
        <v>37.148989447326066</v>
      </c>
      <c r="G11" s="227">
        <v>0</v>
      </c>
      <c r="H11" s="227">
        <v>1437</v>
      </c>
      <c r="I11" s="227">
        <v>0</v>
      </c>
      <c r="J11" s="227">
        <v>0</v>
      </c>
      <c r="K11" s="227">
        <v>1437</v>
      </c>
      <c r="L11" s="227" t="s">
        <v>48</v>
      </c>
      <c r="M11" s="168">
        <f t="shared" ref="M11:M20" si="1">G11+H11+I11+J11</f>
        <v>1437</v>
      </c>
      <c r="N11" s="228">
        <v>0</v>
      </c>
      <c r="O11" s="52"/>
      <c r="P11" s="53"/>
      <c r="Q11" s="53"/>
    </row>
    <row r="12" spans="1:17" ht="13">
      <c r="A12" s="225">
        <f>+A11+1</f>
        <v>42888</v>
      </c>
      <c r="B12" s="223">
        <v>579.64</v>
      </c>
      <c r="C12" s="223">
        <v>51.37</v>
      </c>
      <c r="D12" s="168">
        <f t="shared" ref="D12:D75" si="2">C12-30</f>
        <v>21.369999999999997</v>
      </c>
      <c r="E12" s="168">
        <v>2</v>
      </c>
      <c r="F12" s="226">
        <f t="shared" ref="F12:F75" si="3">D12/55.91*100</f>
        <v>38.222142729386512</v>
      </c>
      <c r="G12" s="227">
        <v>0</v>
      </c>
      <c r="H12" s="227">
        <v>1437</v>
      </c>
      <c r="I12" s="227">
        <v>0</v>
      </c>
      <c r="J12" s="227">
        <v>281</v>
      </c>
      <c r="K12" s="227" t="s">
        <v>49</v>
      </c>
      <c r="L12" s="227" t="s">
        <v>48</v>
      </c>
      <c r="M12" s="168">
        <f t="shared" si="1"/>
        <v>1718</v>
      </c>
      <c r="N12" s="228">
        <f>ROUND((C12-C11)+(M12*0.002447),2)</f>
        <v>4.8</v>
      </c>
      <c r="P12" s="53"/>
    </row>
    <row r="13" spans="1:17" ht="13">
      <c r="A13" s="225">
        <f t="shared" ref="A13:A76" si="4">+A12+1</f>
        <v>42889</v>
      </c>
      <c r="B13" s="223">
        <v>579.66999999999996</v>
      </c>
      <c r="C13" s="223">
        <v>51.68</v>
      </c>
      <c r="D13" s="168">
        <f t="shared" si="2"/>
        <v>21.68</v>
      </c>
      <c r="E13" s="168">
        <v>2</v>
      </c>
      <c r="F13" s="226">
        <f t="shared" si="3"/>
        <v>38.776605258451085</v>
      </c>
      <c r="G13" s="227">
        <v>0</v>
      </c>
      <c r="H13" s="227">
        <v>1437</v>
      </c>
      <c r="I13" s="227">
        <v>0</v>
      </c>
      <c r="J13" s="227">
        <v>292</v>
      </c>
      <c r="K13" s="227" t="s">
        <v>49</v>
      </c>
      <c r="L13" s="227" t="s">
        <v>48</v>
      </c>
      <c r="M13" s="168">
        <f t="shared" si="1"/>
        <v>1729</v>
      </c>
      <c r="N13" s="228">
        <f t="shared" ref="N13:N76" si="5">ROUND((C13-C12)+(M13*0.002447),2)</f>
        <v>4.54</v>
      </c>
    </row>
    <row r="14" spans="1:17" ht="13">
      <c r="A14" s="225">
        <f t="shared" si="4"/>
        <v>42890</v>
      </c>
      <c r="B14" s="223">
        <v>579.66999999999996</v>
      </c>
      <c r="C14" s="223">
        <v>51.68</v>
      </c>
      <c r="D14" s="168">
        <f t="shared" si="2"/>
        <v>21.68</v>
      </c>
      <c r="E14" s="168">
        <v>0</v>
      </c>
      <c r="F14" s="226">
        <f t="shared" si="3"/>
        <v>38.776605258451085</v>
      </c>
      <c r="G14" s="227">
        <v>0</v>
      </c>
      <c r="H14" s="227">
        <v>1437</v>
      </c>
      <c r="I14" s="227">
        <v>0</v>
      </c>
      <c r="J14" s="227">
        <v>292</v>
      </c>
      <c r="K14" s="227" t="s">
        <v>49</v>
      </c>
      <c r="L14" s="227" t="s">
        <v>48</v>
      </c>
      <c r="M14" s="168">
        <f t="shared" si="1"/>
        <v>1729</v>
      </c>
      <c r="N14" s="228">
        <f t="shared" si="5"/>
        <v>4.2300000000000004</v>
      </c>
    </row>
    <row r="15" spans="1:17" ht="13">
      <c r="A15" s="225">
        <f t="shared" si="4"/>
        <v>42891</v>
      </c>
      <c r="B15" s="223">
        <v>579.73</v>
      </c>
      <c r="C15" s="223">
        <v>52.28</v>
      </c>
      <c r="D15" s="168">
        <f t="shared" si="2"/>
        <v>22.28</v>
      </c>
      <c r="E15" s="168">
        <v>0</v>
      </c>
      <c r="F15" s="226">
        <f t="shared" si="3"/>
        <v>39.849758540511544</v>
      </c>
      <c r="G15" s="227">
        <v>0</v>
      </c>
      <c r="H15" s="227">
        <v>1390</v>
      </c>
      <c r="I15" s="227">
        <v>0</v>
      </c>
      <c r="J15" s="227">
        <v>232</v>
      </c>
      <c r="K15" s="227" t="s">
        <v>49</v>
      </c>
      <c r="L15" s="227" t="s">
        <v>48</v>
      </c>
      <c r="M15" s="168">
        <f t="shared" si="1"/>
        <v>1622</v>
      </c>
      <c r="N15" s="228">
        <f t="shared" si="5"/>
        <v>4.57</v>
      </c>
    </row>
    <row r="16" spans="1:17" ht="13">
      <c r="A16" s="225">
        <f t="shared" si="4"/>
        <v>42892</v>
      </c>
      <c r="B16" s="223">
        <v>579.85</v>
      </c>
      <c r="C16" s="223">
        <v>53.67</v>
      </c>
      <c r="D16" s="168">
        <f t="shared" si="2"/>
        <v>23.67</v>
      </c>
      <c r="E16" s="168">
        <v>0</v>
      </c>
      <c r="F16" s="226">
        <f t="shared" si="3"/>
        <v>42.335896977284925</v>
      </c>
      <c r="G16" s="227">
        <v>0</v>
      </c>
      <c r="H16" s="227">
        <v>172</v>
      </c>
      <c r="I16" s="227">
        <v>0</v>
      </c>
      <c r="J16" s="227">
        <v>191</v>
      </c>
      <c r="K16" s="227" t="s">
        <v>49</v>
      </c>
      <c r="L16" s="227" t="s">
        <v>48</v>
      </c>
      <c r="M16" s="168">
        <f t="shared" si="1"/>
        <v>363</v>
      </c>
      <c r="N16" s="228">
        <f t="shared" si="5"/>
        <v>2.2799999999999998</v>
      </c>
    </row>
    <row r="17" spans="1:14" ht="13">
      <c r="A17" s="225">
        <f t="shared" si="4"/>
        <v>42893</v>
      </c>
      <c r="B17" s="223">
        <v>579.85</v>
      </c>
      <c r="C17" s="223">
        <v>53.67</v>
      </c>
      <c r="D17" s="168">
        <f t="shared" si="2"/>
        <v>23.67</v>
      </c>
      <c r="E17" s="168">
        <v>0</v>
      </c>
      <c r="F17" s="226">
        <f t="shared" si="3"/>
        <v>42.335896977284925</v>
      </c>
      <c r="G17" s="227">
        <v>0</v>
      </c>
      <c r="H17" s="227">
        <v>0</v>
      </c>
      <c r="I17" s="227">
        <v>0</v>
      </c>
      <c r="J17" s="227">
        <v>259</v>
      </c>
      <c r="K17" s="227" t="s">
        <v>49</v>
      </c>
      <c r="L17" s="227" t="s">
        <v>48</v>
      </c>
      <c r="M17" s="168">
        <f t="shared" si="1"/>
        <v>259</v>
      </c>
      <c r="N17" s="228">
        <v>0</v>
      </c>
    </row>
    <row r="18" spans="1:14" ht="13">
      <c r="A18" s="225">
        <f t="shared" si="4"/>
        <v>42894</v>
      </c>
      <c r="B18" s="223">
        <v>579.85</v>
      </c>
      <c r="C18" s="223">
        <v>53.67</v>
      </c>
      <c r="D18" s="168">
        <f t="shared" si="2"/>
        <v>23.67</v>
      </c>
      <c r="E18" s="168">
        <v>0</v>
      </c>
      <c r="F18" s="226">
        <f t="shared" si="3"/>
        <v>42.335896977284925</v>
      </c>
      <c r="G18" s="227">
        <v>0</v>
      </c>
      <c r="H18" s="227">
        <v>0</v>
      </c>
      <c r="I18" s="227">
        <v>0</v>
      </c>
      <c r="J18" s="227">
        <v>259</v>
      </c>
      <c r="K18" s="227" t="s">
        <v>49</v>
      </c>
      <c r="L18" s="227" t="s">
        <v>48</v>
      </c>
      <c r="M18" s="168">
        <f t="shared" si="1"/>
        <v>259</v>
      </c>
      <c r="N18" s="228">
        <v>0</v>
      </c>
    </row>
    <row r="19" spans="1:14" ht="13">
      <c r="A19" s="225">
        <f t="shared" si="4"/>
        <v>42895</v>
      </c>
      <c r="B19" s="223">
        <v>579.91</v>
      </c>
      <c r="C19" s="223">
        <v>54.23</v>
      </c>
      <c r="D19" s="168">
        <f t="shared" si="2"/>
        <v>24.229999999999997</v>
      </c>
      <c r="E19" s="168">
        <v>0</v>
      </c>
      <c r="F19" s="226">
        <f t="shared" si="3"/>
        <v>43.337506707208014</v>
      </c>
      <c r="G19" s="227">
        <v>0</v>
      </c>
      <c r="H19" s="227">
        <v>0</v>
      </c>
      <c r="I19" s="227">
        <v>180</v>
      </c>
      <c r="J19" s="227">
        <v>287</v>
      </c>
      <c r="K19" s="227" t="s">
        <v>49</v>
      </c>
      <c r="L19" s="227" t="s">
        <v>48</v>
      </c>
      <c r="M19" s="168">
        <f t="shared" si="1"/>
        <v>467</v>
      </c>
      <c r="N19" s="228">
        <v>0</v>
      </c>
    </row>
    <row r="20" spans="1:14" ht="13">
      <c r="A20" s="225">
        <f t="shared" si="4"/>
        <v>42896</v>
      </c>
      <c r="B20" s="223">
        <v>579.94000000000005</v>
      </c>
      <c r="C20" s="223">
        <v>54.54</v>
      </c>
      <c r="D20" s="168">
        <f t="shared" si="2"/>
        <v>24.54</v>
      </c>
      <c r="E20" s="168">
        <v>0</v>
      </c>
      <c r="F20" s="226">
        <f t="shared" si="3"/>
        <v>43.89196923627258</v>
      </c>
      <c r="G20" s="227">
        <v>0</v>
      </c>
      <c r="H20" s="227">
        <v>0</v>
      </c>
      <c r="I20" s="227">
        <v>217</v>
      </c>
      <c r="J20" s="227">
        <v>290</v>
      </c>
      <c r="K20" s="227" t="s">
        <v>49</v>
      </c>
      <c r="L20" s="227" t="s">
        <v>48</v>
      </c>
      <c r="M20" s="168">
        <f t="shared" si="1"/>
        <v>507</v>
      </c>
      <c r="N20" s="228">
        <f t="shared" si="5"/>
        <v>1.55</v>
      </c>
    </row>
    <row r="21" spans="1:14" ht="13">
      <c r="A21" s="225">
        <f t="shared" si="4"/>
        <v>42897</v>
      </c>
      <c r="B21" s="223">
        <v>579.85</v>
      </c>
      <c r="C21" s="223">
        <v>53.67</v>
      </c>
      <c r="D21" s="168">
        <f t="shared" si="2"/>
        <v>23.67</v>
      </c>
      <c r="E21" s="168">
        <v>0</v>
      </c>
      <c r="F21" s="226">
        <f t="shared" si="3"/>
        <v>42.335896977284925</v>
      </c>
      <c r="G21" s="227">
        <v>0</v>
      </c>
      <c r="H21" s="227">
        <v>0</v>
      </c>
      <c r="I21" s="227">
        <v>204</v>
      </c>
      <c r="J21" s="227">
        <v>290</v>
      </c>
      <c r="K21" s="227" t="s">
        <v>49</v>
      </c>
      <c r="L21" s="227" t="s">
        <v>48</v>
      </c>
      <c r="M21" s="168">
        <f t="shared" ref="M21:M75" si="6">G21+H21+I21+J21</f>
        <v>494</v>
      </c>
      <c r="N21" s="228">
        <f t="shared" si="5"/>
        <v>0.34</v>
      </c>
    </row>
    <row r="22" spans="1:14" ht="13">
      <c r="A22" s="225">
        <f t="shared" si="4"/>
        <v>42898</v>
      </c>
      <c r="B22" s="223">
        <v>579.73</v>
      </c>
      <c r="C22" s="223">
        <v>52.28</v>
      </c>
      <c r="D22" s="168">
        <f t="shared" si="2"/>
        <v>22.28</v>
      </c>
      <c r="E22" s="168">
        <v>4</v>
      </c>
      <c r="F22" s="226">
        <f t="shared" si="3"/>
        <v>39.849758540511544</v>
      </c>
      <c r="G22" s="227">
        <v>0</v>
      </c>
      <c r="H22" s="227">
        <v>0</v>
      </c>
      <c r="I22" s="227">
        <v>280</v>
      </c>
      <c r="J22" s="227">
        <v>190</v>
      </c>
      <c r="K22" s="227" t="s">
        <v>49</v>
      </c>
      <c r="L22" s="227" t="s">
        <v>48</v>
      </c>
      <c r="M22" s="168">
        <f t="shared" si="6"/>
        <v>470</v>
      </c>
      <c r="N22" s="228">
        <v>0</v>
      </c>
    </row>
    <row r="23" spans="1:14" ht="13">
      <c r="A23" s="225">
        <f t="shared" si="4"/>
        <v>42899</v>
      </c>
      <c r="B23" s="223">
        <v>579.61</v>
      </c>
      <c r="C23" s="223">
        <v>51.06</v>
      </c>
      <c r="D23" s="168">
        <f t="shared" si="2"/>
        <v>21.060000000000002</v>
      </c>
      <c r="E23" s="168">
        <v>6</v>
      </c>
      <c r="F23" s="226">
        <f t="shared" si="3"/>
        <v>37.667680200321954</v>
      </c>
      <c r="G23" s="227">
        <v>0</v>
      </c>
      <c r="H23" s="227">
        <v>0</v>
      </c>
      <c r="I23" s="227">
        <v>204</v>
      </c>
      <c r="J23" s="227">
        <v>278</v>
      </c>
      <c r="K23" s="227" t="s">
        <v>49</v>
      </c>
      <c r="L23" s="227" t="s">
        <v>48</v>
      </c>
      <c r="M23" s="168">
        <f t="shared" si="6"/>
        <v>482</v>
      </c>
      <c r="N23" s="228">
        <v>0</v>
      </c>
    </row>
    <row r="24" spans="1:14" ht="13">
      <c r="A24" s="225">
        <f t="shared" si="4"/>
        <v>42900</v>
      </c>
      <c r="B24" s="223">
        <v>579.41999999999996</v>
      </c>
      <c r="C24" s="223">
        <v>49.19</v>
      </c>
      <c r="D24" s="168">
        <f t="shared" si="2"/>
        <v>19.189999999999998</v>
      </c>
      <c r="E24" s="168">
        <v>0</v>
      </c>
      <c r="F24" s="226">
        <f t="shared" si="3"/>
        <v>34.323019137900197</v>
      </c>
      <c r="G24" s="227">
        <v>0</v>
      </c>
      <c r="H24" s="227">
        <v>0</v>
      </c>
      <c r="I24" s="227">
        <v>260</v>
      </c>
      <c r="J24" s="227">
        <v>278</v>
      </c>
      <c r="K24" s="227" t="s">
        <v>49</v>
      </c>
      <c r="L24" s="227" t="s">
        <v>48</v>
      </c>
      <c r="M24" s="168">
        <f t="shared" si="6"/>
        <v>538</v>
      </c>
      <c r="N24" s="228">
        <f t="shared" si="5"/>
        <v>-0.55000000000000004</v>
      </c>
    </row>
    <row r="25" spans="1:14" ht="13">
      <c r="A25" s="225">
        <f t="shared" si="4"/>
        <v>42901</v>
      </c>
      <c r="B25" s="223">
        <v>579.27</v>
      </c>
      <c r="C25" s="223">
        <v>47.71</v>
      </c>
      <c r="D25" s="168">
        <f t="shared" si="2"/>
        <v>17.71</v>
      </c>
      <c r="E25" s="168">
        <v>15</v>
      </c>
      <c r="F25" s="226">
        <f t="shared" si="3"/>
        <v>31.675907708817746</v>
      </c>
      <c r="G25" s="227">
        <v>0</v>
      </c>
      <c r="H25" s="227">
        <v>0</v>
      </c>
      <c r="I25" s="227">
        <v>210</v>
      </c>
      <c r="J25" s="227">
        <v>263</v>
      </c>
      <c r="K25" s="227" t="s">
        <v>49</v>
      </c>
      <c r="L25" s="227" t="s">
        <v>48</v>
      </c>
      <c r="M25" s="168">
        <f t="shared" si="6"/>
        <v>473</v>
      </c>
      <c r="N25" s="228">
        <v>0</v>
      </c>
    </row>
    <row r="26" spans="1:14" ht="13">
      <c r="A26" s="225">
        <f t="shared" si="4"/>
        <v>42902</v>
      </c>
      <c r="B26" s="223">
        <v>579.12</v>
      </c>
      <c r="C26" s="223">
        <v>46.3</v>
      </c>
      <c r="D26" s="168">
        <f t="shared" si="2"/>
        <v>16.299999999999997</v>
      </c>
      <c r="E26" s="168">
        <v>0</v>
      </c>
      <c r="F26" s="226">
        <f t="shared" si="3"/>
        <v>29.15399749597567</v>
      </c>
      <c r="G26" s="227">
        <v>0</v>
      </c>
      <c r="H26" s="227">
        <v>0</v>
      </c>
      <c r="I26" s="227">
        <v>210</v>
      </c>
      <c r="J26" s="227">
        <v>263</v>
      </c>
      <c r="K26" s="227" t="s">
        <v>49</v>
      </c>
      <c r="L26" s="227" t="s">
        <v>48</v>
      </c>
      <c r="M26" s="168">
        <f t="shared" si="6"/>
        <v>473</v>
      </c>
      <c r="N26" s="228">
        <f t="shared" si="5"/>
        <v>-0.25</v>
      </c>
    </row>
    <row r="27" spans="1:14" ht="13">
      <c r="A27" s="225">
        <f t="shared" si="4"/>
        <v>42903</v>
      </c>
      <c r="B27" s="223">
        <v>578.97</v>
      </c>
      <c r="C27" s="223">
        <v>44.77</v>
      </c>
      <c r="D27" s="168">
        <f t="shared" si="2"/>
        <v>14.770000000000003</v>
      </c>
      <c r="E27" s="168">
        <v>0</v>
      </c>
      <c r="F27" s="226">
        <f t="shared" si="3"/>
        <v>26.417456626721524</v>
      </c>
      <c r="G27" s="227">
        <v>0</v>
      </c>
      <c r="H27" s="227">
        <v>0</v>
      </c>
      <c r="I27" s="227">
        <v>215</v>
      </c>
      <c r="J27" s="227">
        <v>242</v>
      </c>
      <c r="K27" s="227" t="s">
        <v>49</v>
      </c>
      <c r="L27" s="227" t="s">
        <v>48</v>
      </c>
      <c r="M27" s="168">
        <f t="shared" si="6"/>
        <v>457</v>
      </c>
      <c r="N27" s="228">
        <v>0</v>
      </c>
    </row>
    <row r="28" spans="1:14" ht="13">
      <c r="A28" s="225">
        <f t="shared" si="4"/>
        <v>42904</v>
      </c>
      <c r="B28" s="223">
        <v>578.75</v>
      </c>
      <c r="C28" s="223">
        <v>42.84</v>
      </c>
      <c r="D28" s="168">
        <f t="shared" si="2"/>
        <v>12.840000000000003</v>
      </c>
      <c r="E28" s="168">
        <v>22</v>
      </c>
      <c r="F28" s="226">
        <f t="shared" si="3"/>
        <v>22.965480236093729</v>
      </c>
      <c r="G28" s="227">
        <v>0</v>
      </c>
      <c r="H28" s="227">
        <v>0</v>
      </c>
      <c r="I28" s="227">
        <v>0</v>
      </c>
      <c r="J28" s="227">
        <v>254</v>
      </c>
      <c r="K28" s="227" t="s">
        <v>49</v>
      </c>
      <c r="L28" s="227" t="s">
        <v>48</v>
      </c>
      <c r="M28" s="168">
        <f t="shared" si="6"/>
        <v>254</v>
      </c>
      <c r="N28" s="228">
        <v>0</v>
      </c>
    </row>
    <row r="29" spans="1:14" ht="13">
      <c r="A29" s="225">
        <f t="shared" si="4"/>
        <v>42905</v>
      </c>
      <c r="B29" s="223">
        <v>578.45000000000005</v>
      </c>
      <c r="C29" s="223">
        <v>39.950000000000003</v>
      </c>
      <c r="D29" s="168">
        <f t="shared" si="2"/>
        <v>9.9500000000000028</v>
      </c>
      <c r="E29" s="168">
        <v>0</v>
      </c>
      <c r="F29" s="226">
        <f t="shared" si="3"/>
        <v>17.796458594169206</v>
      </c>
      <c r="G29" s="227">
        <v>0</v>
      </c>
      <c r="H29" s="227">
        <v>492</v>
      </c>
      <c r="I29" s="227">
        <v>245</v>
      </c>
      <c r="J29" s="227">
        <v>279</v>
      </c>
      <c r="K29" s="227" t="s">
        <v>49</v>
      </c>
      <c r="L29" s="227" t="s">
        <v>48</v>
      </c>
      <c r="M29" s="168">
        <f t="shared" si="6"/>
        <v>1016</v>
      </c>
      <c r="N29" s="228">
        <f t="shared" si="5"/>
        <v>-0.4</v>
      </c>
    </row>
    <row r="30" spans="1:14" ht="13">
      <c r="A30" s="225">
        <f t="shared" si="4"/>
        <v>42906</v>
      </c>
      <c r="B30" s="223">
        <v>578.14</v>
      </c>
      <c r="C30" s="223">
        <v>37.26</v>
      </c>
      <c r="D30" s="168">
        <f t="shared" si="2"/>
        <v>7.259999999999998</v>
      </c>
      <c r="E30" s="168">
        <v>0</v>
      </c>
      <c r="F30" s="226">
        <f t="shared" si="3"/>
        <v>12.985154712931493</v>
      </c>
      <c r="G30" s="227">
        <v>0</v>
      </c>
      <c r="H30" s="227">
        <v>342</v>
      </c>
      <c r="I30" s="227">
        <v>245</v>
      </c>
      <c r="J30" s="227">
        <v>276</v>
      </c>
      <c r="K30" s="227" t="s">
        <v>49</v>
      </c>
      <c r="L30" s="227" t="s">
        <v>48</v>
      </c>
      <c r="M30" s="168">
        <f t="shared" si="6"/>
        <v>863</v>
      </c>
      <c r="N30" s="228">
        <v>0</v>
      </c>
    </row>
    <row r="31" spans="1:14" ht="13">
      <c r="A31" s="225">
        <f t="shared" si="4"/>
        <v>42907</v>
      </c>
      <c r="B31" s="223">
        <v>578.08000000000004</v>
      </c>
      <c r="C31" s="223">
        <v>36.78</v>
      </c>
      <c r="D31" s="168">
        <f t="shared" si="2"/>
        <v>6.7800000000000011</v>
      </c>
      <c r="E31" s="168">
        <v>1</v>
      </c>
      <c r="F31" s="226">
        <f t="shared" si="3"/>
        <v>12.126632087283136</v>
      </c>
      <c r="G31" s="227">
        <v>0</v>
      </c>
      <c r="H31" s="227">
        <v>217</v>
      </c>
      <c r="I31" s="227">
        <v>208</v>
      </c>
      <c r="J31" s="227">
        <v>276</v>
      </c>
      <c r="K31" s="227" t="s">
        <v>49</v>
      </c>
      <c r="L31" s="227" t="s">
        <v>48</v>
      </c>
      <c r="M31" s="168">
        <f t="shared" si="6"/>
        <v>701</v>
      </c>
      <c r="N31" s="228">
        <f t="shared" si="5"/>
        <v>1.24</v>
      </c>
    </row>
    <row r="32" spans="1:14" ht="13">
      <c r="A32" s="225">
        <f t="shared" si="4"/>
        <v>42908</v>
      </c>
      <c r="B32" s="223">
        <v>578.14</v>
      </c>
      <c r="C32" s="223">
        <v>37.26</v>
      </c>
      <c r="D32" s="168">
        <f t="shared" si="2"/>
        <v>7.259999999999998</v>
      </c>
      <c r="E32" s="168">
        <v>1</v>
      </c>
      <c r="F32" s="226">
        <f t="shared" si="3"/>
        <v>12.985154712931493</v>
      </c>
      <c r="G32" s="227">
        <v>0</v>
      </c>
      <c r="H32" s="227">
        <v>0</v>
      </c>
      <c r="I32" s="227">
        <v>210</v>
      </c>
      <c r="J32" s="227">
        <v>248</v>
      </c>
      <c r="K32" s="227" t="s">
        <v>49</v>
      </c>
      <c r="L32" s="227" t="s">
        <v>48</v>
      </c>
      <c r="M32" s="168">
        <f t="shared" si="6"/>
        <v>458</v>
      </c>
      <c r="N32" s="228">
        <f t="shared" si="5"/>
        <v>1.6</v>
      </c>
    </row>
    <row r="33" spans="1:14" ht="13">
      <c r="A33" s="225">
        <f t="shared" si="4"/>
        <v>42909</v>
      </c>
      <c r="B33" s="223">
        <v>578.11</v>
      </c>
      <c r="C33" s="223">
        <v>37.04</v>
      </c>
      <c r="D33" s="168">
        <f t="shared" si="2"/>
        <v>7.0399999999999991</v>
      </c>
      <c r="E33" s="168">
        <v>3</v>
      </c>
      <c r="F33" s="226">
        <f t="shared" si="3"/>
        <v>12.591665176175995</v>
      </c>
      <c r="G33" s="227">
        <v>0</v>
      </c>
      <c r="H33" s="227">
        <v>50</v>
      </c>
      <c r="I33" s="227">
        <v>0</v>
      </c>
      <c r="J33" s="227">
        <v>248</v>
      </c>
      <c r="K33" s="227" t="s">
        <v>49</v>
      </c>
      <c r="L33" s="227" t="s">
        <v>48</v>
      </c>
      <c r="M33" s="168">
        <f t="shared" si="6"/>
        <v>298</v>
      </c>
      <c r="N33" s="228">
        <f t="shared" si="5"/>
        <v>0.51</v>
      </c>
    </row>
    <row r="34" spans="1:14" ht="13">
      <c r="A34" s="225">
        <f t="shared" si="4"/>
        <v>42910</v>
      </c>
      <c r="B34" s="223">
        <v>578.11</v>
      </c>
      <c r="C34" s="223">
        <v>37.04</v>
      </c>
      <c r="D34" s="168">
        <f t="shared" si="2"/>
        <v>7.0399999999999991</v>
      </c>
      <c r="E34" s="168">
        <v>1</v>
      </c>
      <c r="F34" s="226">
        <f t="shared" si="3"/>
        <v>12.591665176175995</v>
      </c>
      <c r="G34" s="227">
        <v>0</v>
      </c>
      <c r="H34" s="227">
        <v>201</v>
      </c>
      <c r="I34" s="227">
        <v>0</v>
      </c>
      <c r="J34" s="227">
        <v>254</v>
      </c>
      <c r="K34" s="227" t="s">
        <v>49</v>
      </c>
      <c r="L34" s="227" t="s">
        <v>48</v>
      </c>
      <c r="M34" s="168">
        <f t="shared" si="6"/>
        <v>455</v>
      </c>
      <c r="N34" s="228">
        <f t="shared" si="5"/>
        <v>1.1100000000000001</v>
      </c>
    </row>
    <row r="35" spans="1:14" ht="13">
      <c r="A35" s="225">
        <f t="shared" si="4"/>
        <v>42911</v>
      </c>
      <c r="B35" s="223">
        <v>578.11</v>
      </c>
      <c r="C35" s="223">
        <v>37.04</v>
      </c>
      <c r="D35" s="168">
        <f t="shared" si="2"/>
        <v>7.0399999999999991</v>
      </c>
      <c r="E35" s="168">
        <v>5</v>
      </c>
      <c r="F35" s="226">
        <f t="shared" si="3"/>
        <v>12.591665176175995</v>
      </c>
      <c r="G35" s="227">
        <v>0</v>
      </c>
      <c r="H35" s="227">
        <v>201</v>
      </c>
      <c r="I35" s="227">
        <v>0</v>
      </c>
      <c r="J35" s="227">
        <v>260</v>
      </c>
      <c r="K35" s="227" t="s">
        <v>49</v>
      </c>
      <c r="L35" s="227" t="s">
        <v>48</v>
      </c>
      <c r="M35" s="168">
        <f t="shared" si="6"/>
        <v>461</v>
      </c>
      <c r="N35" s="228">
        <f t="shared" si="5"/>
        <v>1.1299999999999999</v>
      </c>
    </row>
    <row r="36" spans="1:14" ht="13">
      <c r="A36" s="225">
        <f t="shared" si="4"/>
        <v>42912</v>
      </c>
      <c r="B36" s="223">
        <v>578.14</v>
      </c>
      <c r="C36" s="223">
        <v>37.26</v>
      </c>
      <c r="D36" s="168">
        <f t="shared" si="2"/>
        <v>7.259999999999998</v>
      </c>
      <c r="E36" s="168">
        <v>18</v>
      </c>
      <c r="F36" s="226">
        <f t="shared" si="3"/>
        <v>12.985154712931493</v>
      </c>
      <c r="G36" s="227">
        <v>0</v>
      </c>
      <c r="H36" s="227">
        <v>150</v>
      </c>
      <c r="I36" s="227">
        <v>211</v>
      </c>
      <c r="J36" s="227">
        <v>245</v>
      </c>
      <c r="K36" s="227" t="s">
        <v>49</v>
      </c>
      <c r="L36" s="227" t="s">
        <v>48</v>
      </c>
      <c r="M36" s="168">
        <f t="shared" si="6"/>
        <v>606</v>
      </c>
      <c r="N36" s="228">
        <f t="shared" si="5"/>
        <v>1.7</v>
      </c>
    </row>
    <row r="37" spans="1:14" ht="13">
      <c r="A37" s="225">
        <f t="shared" si="4"/>
        <v>42913</v>
      </c>
      <c r="B37" s="223">
        <v>578.17999999999995</v>
      </c>
      <c r="C37" s="223">
        <v>37.520000000000003</v>
      </c>
      <c r="D37" s="168">
        <f t="shared" si="2"/>
        <v>7.5200000000000031</v>
      </c>
      <c r="E37" s="168">
        <v>19</v>
      </c>
      <c r="F37" s="226">
        <f t="shared" si="3"/>
        <v>13.450187801824368</v>
      </c>
      <c r="G37" s="227">
        <v>0</v>
      </c>
      <c r="H37" s="227">
        <v>63</v>
      </c>
      <c r="I37" s="227">
        <v>234</v>
      </c>
      <c r="J37" s="227">
        <v>252</v>
      </c>
      <c r="K37" s="227" t="s">
        <v>49</v>
      </c>
      <c r="L37" s="227" t="s">
        <v>48</v>
      </c>
      <c r="M37" s="168">
        <f t="shared" si="6"/>
        <v>549</v>
      </c>
      <c r="N37" s="228">
        <f t="shared" si="5"/>
        <v>1.6</v>
      </c>
    </row>
    <row r="38" spans="1:14" ht="13">
      <c r="A38" s="225">
        <f t="shared" si="4"/>
        <v>42914</v>
      </c>
      <c r="B38" s="223">
        <v>578.17999999999995</v>
      </c>
      <c r="C38" s="223">
        <v>37.520000000000003</v>
      </c>
      <c r="D38" s="168">
        <f t="shared" si="2"/>
        <v>7.5200000000000031</v>
      </c>
      <c r="E38" s="168">
        <v>8</v>
      </c>
      <c r="F38" s="226">
        <f t="shared" si="3"/>
        <v>13.450187801824368</v>
      </c>
      <c r="G38" s="227">
        <v>0</v>
      </c>
      <c r="H38" s="227">
        <v>0</v>
      </c>
      <c r="I38" s="227">
        <v>223</v>
      </c>
      <c r="J38" s="227">
        <v>297</v>
      </c>
      <c r="K38" s="227" t="s">
        <v>49</v>
      </c>
      <c r="L38" s="227" t="s">
        <v>48</v>
      </c>
      <c r="M38" s="168">
        <f t="shared" si="6"/>
        <v>520</v>
      </c>
      <c r="N38" s="228">
        <f t="shared" si="5"/>
        <v>1.27</v>
      </c>
    </row>
    <row r="39" spans="1:14" ht="13">
      <c r="A39" s="225">
        <f t="shared" si="4"/>
        <v>42915</v>
      </c>
      <c r="B39" s="223">
        <v>578.21</v>
      </c>
      <c r="C39" s="223">
        <v>37.799999999999997</v>
      </c>
      <c r="D39" s="168">
        <f t="shared" si="2"/>
        <v>7.7999999999999972</v>
      </c>
      <c r="E39" s="168">
        <v>6</v>
      </c>
      <c r="F39" s="226">
        <f t="shared" si="3"/>
        <v>13.950992666785902</v>
      </c>
      <c r="G39" s="227">
        <v>0</v>
      </c>
      <c r="H39" s="227">
        <v>0</v>
      </c>
      <c r="I39" s="227">
        <v>255</v>
      </c>
      <c r="J39" s="227">
        <v>243</v>
      </c>
      <c r="K39" s="227" t="s">
        <v>49</v>
      </c>
      <c r="L39" s="227" t="s">
        <v>48</v>
      </c>
      <c r="M39" s="168">
        <f t="shared" si="6"/>
        <v>498</v>
      </c>
      <c r="N39" s="228">
        <f t="shared" si="5"/>
        <v>1.5</v>
      </c>
    </row>
    <row r="40" spans="1:14" ht="13">
      <c r="A40" s="225">
        <f t="shared" si="4"/>
        <v>42916</v>
      </c>
      <c r="B40" s="223">
        <v>578.29999999999995</v>
      </c>
      <c r="C40" s="223">
        <v>38.65</v>
      </c>
      <c r="D40" s="168">
        <f t="shared" si="2"/>
        <v>8.6499999999999986</v>
      </c>
      <c r="E40" s="168">
        <v>31</v>
      </c>
      <c r="F40" s="226">
        <f t="shared" si="3"/>
        <v>15.471293149704882</v>
      </c>
      <c r="G40" s="227">
        <v>0</v>
      </c>
      <c r="H40" s="227">
        <v>50</v>
      </c>
      <c r="I40" s="227">
        <v>254</v>
      </c>
      <c r="J40" s="227">
        <v>243</v>
      </c>
      <c r="K40" s="227" t="s">
        <v>49</v>
      </c>
      <c r="L40" s="227" t="s">
        <v>48</v>
      </c>
      <c r="M40" s="168">
        <f t="shared" si="6"/>
        <v>547</v>
      </c>
      <c r="N40" s="228">
        <f t="shared" si="5"/>
        <v>2.19</v>
      </c>
    </row>
    <row r="41" spans="1:14" ht="13">
      <c r="A41" s="225">
        <f t="shared" si="4"/>
        <v>42917</v>
      </c>
      <c r="B41" s="223">
        <v>578.29999999999995</v>
      </c>
      <c r="C41" s="223">
        <v>38.65</v>
      </c>
      <c r="D41" s="168">
        <f t="shared" si="2"/>
        <v>8.6499999999999986</v>
      </c>
      <c r="E41" s="168">
        <v>13</v>
      </c>
      <c r="F41" s="226">
        <f t="shared" si="3"/>
        <v>15.471293149704882</v>
      </c>
      <c r="G41" s="227">
        <v>0</v>
      </c>
      <c r="H41" s="227">
        <v>100</v>
      </c>
      <c r="I41" s="227">
        <v>121</v>
      </c>
      <c r="J41" s="227">
        <v>175</v>
      </c>
      <c r="K41" s="227" t="s">
        <v>49</v>
      </c>
      <c r="L41" s="227" t="s">
        <v>48</v>
      </c>
      <c r="M41" s="168">
        <f t="shared" si="6"/>
        <v>396</v>
      </c>
      <c r="N41" s="228">
        <f t="shared" si="5"/>
        <v>0.97</v>
      </c>
    </row>
    <row r="42" spans="1:14" ht="13">
      <c r="A42" s="225">
        <f t="shared" si="4"/>
        <v>42918</v>
      </c>
      <c r="B42" s="223">
        <v>578.36</v>
      </c>
      <c r="C42" s="223">
        <v>39.159999999999997</v>
      </c>
      <c r="D42" s="168">
        <f t="shared" si="2"/>
        <v>9.1599999999999966</v>
      </c>
      <c r="E42" s="168">
        <v>12</v>
      </c>
      <c r="F42" s="226">
        <f t="shared" si="3"/>
        <v>16.383473439456264</v>
      </c>
      <c r="G42" s="227">
        <v>0</v>
      </c>
      <c r="H42" s="227">
        <v>88</v>
      </c>
      <c r="I42" s="227">
        <v>0</v>
      </c>
      <c r="J42" s="227">
        <v>240</v>
      </c>
      <c r="K42" s="227" t="s">
        <v>49</v>
      </c>
      <c r="L42" s="227" t="s">
        <v>48</v>
      </c>
      <c r="M42" s="168">
        <f t="shared" si="6"/>
        <v>328</v>
      </c>
      <c r="N42" s="228">
        <f t="shared" si="5"/>
        <v>1.31</v>
      </c>
    </row>
    <row r="43" spans="1:14" ht="13">
      <c r="A43" s="225">
        <f t="shared" si="4"/>
        <v>42919</v>
      </c>
      <c r="B43" s="223">
        <v>578.51</v>
      </c>
      <c r="C43" s="223">
        <v>40.53</v>
      </c>
      <c r="D43" s="168">
        <f t="shared" si="2"/>
        <v>10.530000000000001</v>
      </c>
      <c r="E43" s="168">
        <v>8</v>
      </c>
      <c r="F43" s="226">
        <f t="shared" si="3"/>
        <v>18.833840100160977</v>
      </c>
      <c r="G43" s="227">
        <v>0</v>
      </c>
      <c r="H43" s="227">
        <v>124</v>
      </c>
      <c r="I43" s="227">
        <v>0</v>
      </c>
      <c r="J43" s="227">
        <v>268</v>
      </c>
      <c r="K43" s="227" t="s">
        <v>49</v>
      </c>
      <c r="L43" s="227" t="s">
        <v>48</v>
      </c>
      <c r="M43" s="168">
        <f t="shared" si="6"/>
        <v>392</v>
      </c>
      <c r="N43" s="228">
        <f t="shared" si="5"/>
        <v>2.33</v>
      </c>
    </row>
    <row r="44" spans="1:14" ht="13">
      <c r="A44" s="225">
        <f t="shared" si="4"/>
        <v>42920</v>
      </c>
      <c r="B44" s="223">
        <v>578.6</v>
      </c>
      <c r="C44" s="223">
        <v>41.35</v>
      </c>
      <c r="D44" s="168">
        <f t="shared" si="2"/>
        <v>11.350000000000001</v>
      </c>
      <c r="E44" s="168">
        <v>1</v>
      </c>
      <c r="F44" s="226">
        <f t="shared" si="3"/>
        <v>20.300482918976932</v>
      </c>
      <c r="G44" s="227">
        <v>0</v>
      </c>
      <c r="H44" s="227">
        <v>124</v>
      </c>
      <c r="I44" s="227">
        <v>0</v>
      </c>
      <c r="J44" s="227">
        <v>269</v>
      </c>
      <c r="K44" s="227" t="s">
        <v>49</v>
      </c>
      <c r="L44" s="227" t="s">
        <v>48</v>
      </c>
      <c r="M44" s="168">
        <f t="shared" si="6"/>
        <v>393</v>
      </c>
      <c r="N44" s="228">
        <f t="shared" si="5"/>
        <v>1.78</v>
      </c>
    </row>
    <row r="45" spans="1:14" ht="13">
      <c r="A45" s="225">
        <f t="shared" si="4"/>
        <v>42921</v>
      </c>
      <c r="B45" s="223">
        <v>578.66</v>
      </c>
      <c r="C45" s="223">
        <v>41.96</v>
      </c>
      <c r="D45" s="168">
        <f t="shared" si="2"/>
        <v>11.96</v>
      </c>
      <c r="E45" s="168">
        <v>6</v>
      </c>
      <c r="F45" s="226">
        <f t="shared" si="3"/>
        <v>21.391522089071724</v>
      </c>
      <c r="G45" s="227">
        <v>0</v>
      </c>
      <c r="H45" s="227">
        <v>124</v>
      </c>
      <c r="I45" s="227">
        <v>0</v>
      </c>
      <c r="J45" s="227">
        <v>286</v>
      </c>
      <c r="K45" s="227" t="s">
        <v>49</v>
      </c>
      <c r="L45" s="227" t="s">
        <v>48</v>
      </c>
      <c r="M45" s="168">
        <f t="shared" si="6"/>
        <v>410</v>
      </c>
      <c r="N45" s="228">
        <f t="shared" si="5"/>
        <v>1.61</v>
      </c>
    </row>
    <row r="46" spans="1:14" ht="13">
      <c r="A46" s="225">
        <f t="shared" si="4"/>
        <v>42922</v>
      </c>
      <c r="B46" s="223">
        <v>578.75</v>
      </c>
      <c r="C46" s="223">
        <v>42.84</v>
      </c>
      <c r="D46" s="168">
        <f t="shared" si="2"/>
        <v>12.840000000000003</v>
      </c>
      <c r="E46" s="168">
        <v>2</v>
      </c>
      <c r="F46" s="226">
        <f t="shared" si="3"/>
        <v>22.965480236093729</v>
      </c>
      <c r="G46" s="227">
        <v>0</v>
      </c>
      <c r="H46" s="227">
        <v>124</v>
      </c>
      <c r="I46" s="227">
        <v>102</v>
      </c>
      <c r="J46" s="227">
        <v>284</v>
      </c>
      <c r="K46" s="227" t="s">
        <v>49</v>
      </c>
      <c r="L46" s="227" t="s">
        <v>48</v>
      </c>
      <c r="M46" s="168">
        <f t="shared" si="6"/>
        <v>510</v>
      </c>
      <c r="N46" s="228">
        <f t="shared" si="5"/>
        <v>2.13</v>
      </c>
    </row>
    <row r="47" spans="1:14" ht="13">
      <c r="A47" s="225">
        <f t="shared" si="4"/>
        <v>42923</v>
      </c>
      <c r="B47" s="223">
        <v>578.82000000000005</v>
      </c>
      <c r="C47" s="223">
        <v>43.41</v>
      </c>
      <c r="D47" s="168">
        <f t="shared" si="2"/>
        <v>13.409999999999997</v>
      </c>
      <c r="E47" s="168">
        <v>1</v>
      </c>
      <c r="F47" s="226">
        <f t="shared" si="3"/>
        <v>23.98497585405115</v>
      </c>
      <c r="G47" s="227">
        <v>0</v>
      </c>
      <c r="H47" s="227">
        <v>124</v>
      </c>
      <c r="I47" s="227">
        <v>102</v>
      </c>
      <c r="J47" s="227">
        <v>277</v>
      </c>
      <c r="K47" s="227" t="s">
        <v>49</v>
      </c>
      <c r="L47" s="227" t="s">
        <v>48</v>
      </c>
      <c r="M47" s="168">
        <f t="shared" si="6"/>
        <v>503</v>
      </c>
      <c r="N47" s="228">
        <f t="shared" si="5"/>
        <v>1.8</v>
      </c>
    </row>
    <row r="48" spans="1:14" ht="13">
      <c r="A48" s="225">
        <f t="shared" si="4"/>
        <v>42924</v>
      </c>
      <c r="B48" s="223">
        <v>578.91</v>
      </c>
      <c r="C48" s="223">
        <v>44.26</v>
      </c>
      <c r="D48" s="168">
        <f t="shared" si="2"/>
        <v>14.259999999999998</v>
      </c>
      <c r="E48" s="168">
        <v>1</v>
      </c>
      <c r="F48" s="226">
        <f t="shared" si="3"/>
        <v>25.505276336970127</v>
      </c>
      <c r="G48" s="227">
        <v>0</v>
      </c>
      <c r="H48" s="227">
        <v>124</v>
      </c>
      <c r="I48" s="227">
        <v>188</v>
      </c>
      <c r="J48" s="227">
        <v>258</v>
      </c>
      <c r="K48" s="227" t="s">
        <v>49</v>
      </c>
      <c r="L48" s="227" t="s">
        <v>48</v>
      </c>
      <c r="M48" s="168">
        <f t="shared" si="6"/>
        <v>570</v>
      </c>
      <c r="N48" s="228">
        <f t="shared" si="5"/>
        <v>2.2400000000000002</v>
      </c>
    </row>
    <row r="49" spans="1:20" ht="13">
      <c r="A49" s="225">
        <f t="shared" si="4"/>
        <v>42925</v>
      </c>
      <c r="B49" s="223">
        <v>578.94000000000005</v>
      </c>
      <c r="C49" s="223">
        <v>44.51</v>
      </c>
      <c r="D49" s="168">
        <f t="shared" si="2"/>
        <v>14.509999999999998</v>
      </c>
      <c r="E49" s="168">
        <v>0</v>
      </c>
      <c r="F49" s="226">
        <f t="shared" si="3"/>
        <v>25.952423537828651</v>
      </c>
      <c r="G49" s="227">
        <v>0</v>
      </c>
      <c r="H49" s="227">
        <v>124</v>
      </c>
      <c r="I49" s="227">
        <v>180</v>
      </c>
      <c r="J49" s="227">
        <v>278</v>
      </c>
      <c r="K49" s="227" t="s">
        <v>49</v>
      </c>
      <c r="L49" s="227" t="s">
        <v>48</v>
      </c>
      <c r="M49" s="168">
        <f t="shared" si="6"/>
        <v>582</v>
      </c>
      <c r="N49" s="228">
        <f t="shared" si="5"/>
        <v>1.67</v>
      </c>
    </row>
    <row r="50" spans="1:20" ht="13">
      <c r="A50" s="225">
        <f t="shared" si="4"/>
        <v>42926</v>
      </c>
      <c r="B50" s="223">
        <v>579.05999999999995</v>
      </c>
      <c r="C50" s="223">
        <v>45.51</v>
      </c>
      <c r="D50" s="168">
        <f t="shared" si="2"/>
        <v>15.509999999999998</v>
      </c>
      <c r="E50" s="168">
        <v>2</v>
      </c>
      <c r="F50" s="226">
        <f t="shared" si="3"/>
        <v>27.741012341262746</v>
      </c>
      <c r="G50" s="227">
        <v>0</v>
      </c>
      <c r="H50" s="227">
        <v>10</v>
      </c>
      <c r="I50" s="227">
        <v>153</v>
      </c>
      <c r="J50" s="227">
        <v>282</v>
      </c>
      <c r="K50" s="227" t="s">
        <v>49</v>
      </c>
      <c r="L50" s="227" t="s">
        <v>48</v>
      </c>
      <c r="M50" s="168">
        <f t="shared" si="6"/>
        <v>445</v>
      </c>
      <c r="N50" s="228">
        <f t="shared" si="5"/>
        <v>2.09</v>
      </c>
    </row>
    <row r="51" spans="1:20" ht="13">
      <c r="A51" s="225">
        <f t="shared" si="4"/>
        <v>42927</v>
      </c>
      <c r="B51" s="223">
        <v>579.12</v>
      </c>
      <c r="C51" s="223">
        <v>46.3</v>
      </c>
      <c r="D51" s="168">
        <f t="shared" si="2"/>
        <v>16.299999999999997</v>
      </c>
      <c r="E51" s="168">
        <v>0</v>
      </c>
      <c r="F51" s="226">
        <f t="shared" si="3"/>
        <v>29.15399749597567</v>
      </c>
      <c r="G51" s="227">
        <v>0</v>
      </c>
      <c r="H51" s="227">
        <v>0</v>
      </c>
      <c r="I51" s="227">
        <v>153</v>
      </c>
      <c r="J51" s="227">
        <v>282</v>
      </c>
      <c r="K51" s="227" t="s">
        <v>49</v>
      </c>
      <c r="L51" s="227" t="s">
        <v>48</v>
      </c>
      <c r="M51" s="168">
        <f t="shared" si="6"/>
        <v>435</v>
      </c>
      <c r="N51" s="228">
        <f t="shared" si="5"/>
        <v>1.85</v>
      </c>
    </row>
    <row r="52" spans="1:20" ht="13">
      <c r="A52" s="225">
        <f t="shared" si="4"/>
        <v>42928</v>
      </c>
      <c r="B52" s="223">
        <v>579.05999999999995</v>
      </c>
      <c r="C52" s="223">
        <v>45.51</v>
      </c>
      <c r="D52" s="168">
        <f t="shared" si="2"/>
        <v>15.509999999999998</v>
      </c>
      <c r="E52" s="168">
        <v>2</v>
      </c>
      <c r="F52" s="226">
        <f t="shared" si="3"/>
        <v>27.741012341262746</v>
      </c>
      <c r="G52" s="227">
        <v>0</v>
      </c>
      <c r="H52" s="227">
        <v>0</v>
      </c>
      <c r="I52" s="227">
        <v>0</v>
      </c>
      <c r="J52" s="227">
        <v>264</v>
      </c>
      <c r="K52" s="227" t="s">
        <v>49</v>
      </c>
      <c r="L52" s="227" t="s">
        <v>48</v>
      </c>
      <c r="M52" s="168">
        <f t="shared" si="6"/>
        <v>264</v>
      </c>
      <c r="N52" s="228">
        <f t="shared" si="5"/>
        <v>-0.14000000000000001</v>
      </c>
    </row>
    <row r="53" spans="1:20" ht="13">
      <c r="A53" s="225">
        <f t="shared" si="4"/>
        <v>42929</v>
      </c>
      <c r="B53" s="223">
        <v>578.94000000000005</v>
      </c>
      <c r="C53" s="223">
        <v>44.51</v>
      </c>
      <c r="D53" s="168">
        <f t="shared" si="2"/>
        <v>14.509999999999998</v>
      </c>
      <c r="E53" s="168">
        <v>2</v>
      </c>
      <c r="F53" s="226">
        <f t="shared" si="3"/>
        <v>25.952423537828651</v>
      </c>
      <c r="G53" s="227">
        <v>0</v>
      </c>
      <c r="H53" s="227">
        <v>0</v>
      </c>
      <c r="I53" s="227">
        <v>259</v>
      </c>
      <c r="J53" s="227">
        <v>258</v>
      </c>
      <c r="K53" s="227" t="s">
        <v>49</v>
      </c>
      <c r="L53" s="227" t="s">
        <v>48</v>
      </c>
      <c r="M53" s="168">
        <f t="shared" si="6"/>
        <v>517</v>
      </c>
      <c r="N53" s="228">
        <f t="shared" si="5"/>
        <v>0.27</v>
      </c>
    </row>
    <row r="54" spans="1:20" ht="13">
      <c r="A54" s="225">
        <f t="shared" si="4"/>
        <v>42930</v>
      </c>
      <c r="B54" s="254">
        <v>579</v>
      </c>
      <c r="C54" s="254">
        <v>45.97</v>
      </c>
      <c r="D54" s="168">
        <f t="shared" si="2"/>
        <v>15.969999999999999</v>
      </c>
      <c r="E54" s="168">
        <v>22</v>
      </c>
      <c r="F54" s="226">
        <f t="shared" si="3"/>
        <v>28.563763190842423</v>
      </c>
      <c r="G54" s="227">
        <v>0</v>
      </c>
      <c r="H54" s="227">
        <v>0</v>
      </c>
      <c r="I54" s="227">
        <v>306</v>
      </c>
      <c r="J54" s="227">
        <v>272</v>
      </c>
      <c r="K54" s="227" t="s">
        <v>49</v>
      </c>
      <c r="L54" s="227" t="s">
        <v>48</v>
      </c>
      <c r="M54" s="168">
        <f t="shared" si="6"/>
        <v>578</v>
      </c>
      <c r="N54" s="228">
        <f t="shared" si="5"/>
        <v>2.87</v>
      </c>
    </row>
    <row r="55" spans="1:20" ht="13">
      <c r="A55" s="225">
        <f t="shared" si="4"/>
        <v>42931</v>
      </c>
      <c r="B55" s="223">
        <v>579.12</v>
      </c>
      <c r="C55" s="223">
        <v>46.3</v>
      </c>
      <c r="D55" s="168">
        <f t="shared" si="2"/>
        <v>16.299999999999997</v>
      </c>
      <c r="E55" s="168">
        <v>20</v>
      </c>
      <c r="F55" s="226">
        <f t="shared" si="3"/>
        <v>29.15399749597567</v>
      </c>
      <c r="G55" s="227">
        <v>0</v>
      </c>
      <c r="H55" s="227">
        <v>0</v>
      </c>
      <c r="I55" s="227">
        <v>306</v>
      </c>
      <c r="J55" s="227">
        <v>255</v>
      </c>
      <c r="K55" s="227" t="s">
        <v>49</v>
      </c>
      <c r="L55" s="227" t="s">
        <v>48</v>
      </c>
      <c r="M55" s="168">
        <f t="shared" si="6"/>
        <v>561</v>
      </c>
      <c r="N55" s="228">
        <f t="shared" si="5"/>
        <v>1.7</v>
      </c>
    </row>
    <row r="56" spans="1:20" ht="13">
      <c r="A56" s="225">
        <f t="shared" si="4"/>
        <v>42932</v>
      </c>
      <c r="B56" s="223">
        <v>579.54999999999995</v>
      </c>
      <c r="C56" s="223">
        <v>50.49</v>
      </c>
      <c r="D56" s="168">
        <f t="shared" si="2"/>
        <v>20.490000000000002</v>
      </c>
      <c r="E56" s="168">
        <v>17</v>
      </c>
      <c r="F56" s="226">
        <f t="shared" si="3"/>
        <v>36.648184582364522</v>
      </c>
      <c r="G56" s="227">
        <v>0</v>
      </c>
      <c r="H56" s="227">
        <v>0</v>
      </c>
      <c r="I56" s="227">
        <v>306</v>
      </c>
      <c r="J56" s="227">
        <v>197</v>
      </c>
      <c r="K56" s="227" t="s">
        <v>49</v>
      </c>
      <c r="L56" s="227" t="s">
        <v>48</v>
      </c>
      <c r="M56" s="168">
        <f t="shared" si="6"/>
        <v>503</v>
      </c>
      <c r="N56" s="228">
        <f t="shared" si="5"/>
        <v>5.42</v>
      </c>
    </row>
    <row r="57" spans="1:20" ht="13">
      <c r="A57" s="225">
        <f t="shared" si="4"/>
        <v>42933</v>
      </c>
      <c r="B57" s="223">
        <v>579.97</v>
      </c>
      <c r="C57" s="223">
        <v>54.88</v>
      </c>
      <c r="D57" s="168">
        <f t="shared" si="2"/>
        <v>24.880000000000003</v>
      </c>
      <c r="E57" s="168">
        <v>11</v>
      </c>
      <c r="F57" s="226">
        <f t="shared" si="3"/>
        <v>44.50008942944018</v>
      </c>
      <c r="G57" s="227">
        <v>0</v>
      </c>
      <c r="H57" s="227">
        <v>0</v>
      </c>
      <c r="I57" s="227">
        <v>255</v>
      </c>
      <c r="J57" s="227">
        <v>231</v>
      </c>
      <c r="K57" s="227" t="s">
        <v>49</v>
      </c>
      <c r="L57" s="227" t="s">
        <v>48</v>
      </c>
      <c r="M57" s="168">
        <f t="shared" si="6"/>
        <v>486</v>
      </c>
      <c r="N57" s="228">
        <f t="shared" si="5"/>
        <v>5.58</v>
      </c>
    </row>
    <row r="58" spans="1:20" ht="13">
      <c r="A58" s="225">
        <f t="shared" si="4"/>
        <v>42934</v>
      </c>
      <c r="B58" s="254">
        <v>580.42999999999995</v>
      </c>
      <c r="C58" s="223">
        <v>60.07</v>
      </c>
      <c r="D58" s="168">
        <f t="shared" si="2"/>
        <v>30.07</v>
      </c>
      <c r="E58" s="168">
        <v>23</v>
      </c>
      <c r="F58" s="226">
        <f t="shared" si="3"/>
        <v>53.782865319263109</v>
      </c>
      <c r="G58" s="227">
        <v>0</v>
      </c>
      <c r="H58" s="227">
        <v>0</v>
      </c>
      <c r="I58" s="227">
        <v>255</v>
      </c>
      <c r="J58" s="227">
        <v>235</v>
      </c>
      <c r="K58" s="227" t="s">
        <v>49</v>
      </c>
      <c r="L58" s="227" t="s">
        <v>48</v>
      </c>
      <c r="M58" s="168">
        <f t="shared" si="6"/>
        <v>490</v>
      </c>
      <c r="N58" s="228">
        <f t="shared" si="5"/>
        <v>6.39</v>
      </c>
    </row>
    <row r="59" spans="1:20" ht="13">
      <c r="A59" s="225">
        <f t="shared" si="4"/>
        <v>42935</v>
      </c>
      <c r="B59" s="223">
        <v>580.86</v>
      </c>
      <c r="C59" s="223">
        <v>65.180000000000007</v>
      </c>
      <c r="D59" s="168">
        <f t="shared" si="2"/>
        <v>35.180000000000007</v>
      </c>
      <c r="E59" s="168">
        <v>14</v>
      </c>
      <c r="F59" s="226">
        <f t="shared" si="3"/>
        <v>62.922554104811326</v>
      </c>
      <c r="G59" s="227">
        <v>0</v>
      </c>
      <c r="H59" s="227">
        <v>0</v>
      </c>
      <c r="I59" s="227">
        <v>204</v>
      </c>
      <c r="J59" s="227">
        <v>260</v>
      </c>
      <c r="K59" s="227" t="s">
        <v>49</v>
      </c>
      <c r="L59" s="227" t="s">
        <v>48</v>
      </c>
      <c r="M59" s="168">
        <f t="shared" si="6"/>
        <v>464</v>
      </c>
      <c r="N59" s="228">
        <f t="shared" si="5"/>
        <v>6.25</v>
      </c>
    </row>
    <row r="60" spans="1:20" ht="13">
      <c r="A60" s="225">
        <f t="shared" si="4"/>
        <v>42936</v>
      </c>
      <c r="B60" s="223">
        <v>581.19000000000005</v>
      </c>
      <c r="C60" s="223">
        <v>69.27</v>
      </c>
      <c r="D60" s="168">
        <f t="shared" si="2"/>
        <v>39.269999999999996</v>
      </c>
      <c r="E60" s="168">
        <v>16</v>
      </c>
      <c r="F60" s="226">
        <f t="shared" si="3"/>
        <v>70.237882310856733</v>
      </c>
      <c r="G60" s="227">
        <v>0</v>
      </c>
      <c r="H60" s="227">
        <v>0</v>
      </c>
      <c r="I60" s="227">
        <v>204</v>
      </c>
      <c r="J60" s="227">
        <v>266</v>
      </c>
      <c r="K60" s="227" t="s">
        <v>49</v>
      </c>
      <c r="L60" s="227" t="s">
        <v>48</v>
      </c>
      <c r="M60" s="168">
        <f t="shared" si="6"/>
        <v>470</v>
      </c>
      <c r="N60" s="228">
        <f t="shared" si="5"/>
        <v>5.24</v>
      </c>
    </row>
    <row r="61" spans="1:20" ht="13">
      <c r="A61" s="225">
        <f t="shared" si="4"/>
        <v>42937</v>
      </c>
      <c r="B61" s="223">
        <v>581.67999999999995</v>
      </c>
      <c r="C61" s="223">
        <v>75.53</v>
      </c>
      <c r="D61" s="168">
        <f t="shared" si="2"/>
        <v>45.53</v>
      </c>
      <c r="E61" s="168">
        <v>20</v>
      </c>
      <c r="F61" s="226">
        <f t="shared" si="3"/>
        <v>81.434448220354156</v>
      </c>
      <c r="G61" s="227">
        <v>0</v>
      </c>
      <c r="H61" s="227">
        <v>443</v>
      </c>
      <c r="I61" s="227">
        <v>204</v>
      </c>
      <c r="J61" s="227">
        <v>255</v>
      </c>
      <c r="K61" s="227" t="s">
        <v>49</v>
      </c>
      <c r="L61" s="227" t="s">
        <v>48</v>
      </c>
      <c r="M61" s="168">
        <f t="shared" si="6"/>
        <v>902</v>
      </c>
      <c r="N61" s="228">
        <f t="shared" si="5"/>
        <v>8.4700000000000006</v>
      </c>
    </row>
    <row r="62" spans="1:20" ht="13">
      <c r="A62" s="225">
        <f t="shared" si="4"/>
        <v>42938</v>
      </c>
      <c r="B62" s="223">
        <v>582.47</v>
      </c>
      <c r="C62" s="223">
        <v>85.91</v>
      </c>
      <c r="D62" s="168">
        <f t="shared" si="2"/>
        <v>55.91</v>
      </c>
      <c r="E62" s="168">
        <v>36</v>
      </c>
      <c r="F62" s="226">
        <f t="shared" si="3"/>
        <v>100</v>
      </c>
      <c r="G62" s="227">
        <v>0</v>
      </c>
      <c r="H62" s="227">
        <v>1028</v>
      </c>
      <c r="I62" s="227">
        <v>204</v>
      </c>
      <c r="J62" s="227">
        <v>255</v>
      </c>
      <c r="K62" s="227" t="s">
        <v>49</v>
      </c>
      <c r="L62" s="227" t="s">
        <v>48</v>
      </c>
      <c r="M62" s="168">
        <f t="shared" si="6"/>
        <v>1487</v>
      </c>
      <c r="N62" s="228">
        <f t="shared" si="5"/>
        <v>14.02</v>
      </c>
    </row>
    <row r="63" spans="1:20" ht="18" customHeight="1">
      <c r="A63" s="225">
        <f t="shared" si="4"/>
        <v>42939</v>
      </c>
      <c r="B63" s="223">
        <v>582.47</v>
      </c>
      <c r="C63" s="223">
        <v>85.91</v>
      </c>
      <c r="D63" s="168">
        <f t="shared" si="2"/>
        <v>55.91</v>
      </c>
      <c r="E63" s="168">
        <v>21</v>
      </c>
      <c r="F63" s="226">
        <f t="shared" si="3"/>
        <v>100</v>
      </c>
      <c r="G63" s="227">
        <v>0</v>
      </c>
      <c r="H63" s="227">
        <v>1103</v>
      </c>
      <c r="I63" s="227">
        <v>0</v>
      </c>
      <c r="J63" s="227">
        <v>287</v>
      </c>
      <c r="K63" s="227" t="s">
        <v>49</v>
      </c>
      <c r="L63" s="227" t="s">
        <v>48</v>
      </c>
      <c r="M63" s="168">
        <f t="shared" si="6"/>
        <v>1390</v>
      </c>
      <c r="N63" s="228">
        <f t="shared" si="5"/>
        <v>3.4</v>
      </c>
      <c r="P63" s="58"/>
      <c r="Q63" s="58"/>
      <c r="R63" s="58"/>
      <c r="S63" s="58"/>
      <c r="T63" s="58"/>
    </row>
    <row r="64" spans="1:20" ht="14">
      <c r="A64" s="225">
        <f t="shared" si="4"/>
        <v>42940</v>
      </c>
      <c r="B64" s="223">
        <v>582.47</v>
      </c>
      <c r="C64" s="223">
        <v>85.91</v>
      </c>
      <c r="D64" s="168">
        <f t="shared" si="2"/>
        <v>55.91</v>
      </c>
      <c r="E64" s="168">
        <v>11</v>
      </c>
      <c r="F64" s="226">
        <f t="shared" si="3"/>
        <v>100</v>
      </c>
      <c r="G64" s="181">
        <v>5136</v>
      </c>
      <c r="H64" s="227">
        <v>1103</v>
      </c>
      <c r="I64" s="227">
        <v>0</v>
      </c>
      <c r="J64" s="227">
        <v>287</v>
      </c>
      <c r="K64" s="227" t="s">
        <v>49</v>
      </c>
      <c r="L64" s="227" t="s">
        <v>48</v>
      </c>
      <c r="M64" s="168">
        <f t="shared" si="6"/>
        <v>6526</v>
      </c>
      <c r="N64" s="228">
        <f t="shared" si="5"/>
        <v>15.97</v>
      </c>
      <c r="P64" s="58"/>
      <c r="Q64" s="58"/>
      <c r="R64" s="58"/>
      <c r="S64" s="58"/>
      <c r="T64" s="58"/>
    </row>
    <row r="65" spans="1:20" ht="14">
      <c r="A65" s="225">
        <f t="shared" si="4"/>
        <v>42941</v>
      </c>
      <c r="B65" s="223">
        <v>582.47</v>
      </c>
      <c r="C65" s="223">
        <v>85.91</v>
      </c>
      <c r="D65" s="168">
        <f t="shared" si="2"/>
        <v>55.91</v>
      </c>
      <c r="E65" s="168">
        <v>8</v>
      </c>
      <c r="F65" s="226">
        <f t="shared" si="3"/>
        <v>100</v>
      </c>
      <c r="G65" s="181">
        <v>856</v>
      </c>
      <c r="H65" s="227">
        <v>1272</v>
      </c>
      <c r="I65" s="227">
        <v>0</v>
      </c>
      <c r="J65" s="227">
        <v>304</v>
      </c>
      <c r="K65" s="227" t="s">
        <v>49</v>
      </c>
      <c r="L65" s="227" t="s">
        <v>48</v>
      </c>
      <c r="M65" s="168">
        <f t="shared" si="6"/>
        <v>2432</v>
      </c>
      <c r="N65" s="228">
        <f t="shared" si="5"/>
        <v>5.95</v>
      </c>
      <c r="P65" s="58"/>
      <c r="Q65" s="58"/>
      <c r="R65" s="58"/>
      <c r="S65" s="58"/>
      <c r="T65" s="58"/>
    </row>
    <row r="66" spans="1:20" ht="13">
      <c r="A66" s="225">
        <f t="shared" si="4"/>
        <v>42942</v>
      </c>
      <c r="B66" s="223">
        <v>582.47</v>
      </c>
      <c r="C66" s="223">
        <v>85.91</v>
      </c>
      <c r="D66" s="168">
        <f t="shared" si="2"/>
        <v>55.91</v>
      </c>
      <c r="E66" s="168">
        <v>3</v>
      </c>
      <c r="F66" s="226">
        <f t="shared" si="3"/>
        <v>100</v>
      </c>
      <c r="G66" s="181">
        <v>856</v>
      </c>
      <c r="H66" s="227">
        <v>1306</v>
      </c>
      <c r="I66" s="227">
        <v>0</v>
      </c>
      <c r="J66" s="227">
        <v>305</v>
      </c>
      <c r="K66" s="227" t="s">
        <v>49</v>
      </c>
      <c r="L66" s="227" t="s">
        <v>48</v>
      </c>
      <c r="M66" s="168">
        <f t="shared" si="6"/>
        <v>2467</v>
      </c>
      <c r="N66" s="228">
        <f t="shared" si="5"/>
        <v>6.04</v>
      </c>
      <c r="P66" s="59"/>
      <c r="Q66" s="59"/>
      <c r="R66" s="59"/>
      <c r="S66" s="59"/>
      <c r="T66" s="59"/>
    </row>
    <row r="67" spans="1:20" ht="13">
      <c r="A67" s="225">
        <f t="shared" si="4"/>
        <v>42943</v>
      </c>
      <c r="B67" s="223">
        <v>582.47</v>
      </c>
      <c r="C67" s="223">
        <v>85.91</v>
      </c>
      <c r="D67" s="168">
        <f t="shared" si="2"/>
        <v>55.91</v>
      </c>
      <c r="E67" s="168">
        <v>4</v>
      </c>
      <c r="F67" s="226">
        <f t="shared" si="3"/>
        <v>100</v>
      </c>
      <c r="G67" s="181">
        <v>1712</v>
      </c>
      <c r="H67" s="227">
        <v>1306</v>
      </c>
      <c r="I67" s="227">
        <v>0</v>
      </c>
      <c r="J67" s="227">
        <v>305</v>
      </c>
      <c r="K67" s="227" t="s">
        <v>49</v>
      </c>
      <c r="L67" s="227" t="s">
        <v>48</v>
      </c>
      <c r="M67" s="168">
        <f t="shared" si="6"/>
        <v>3323</v>
      </c>
      <c r="N67" s="228">
        <f t="shared" si="5"/>
        <v>8.1300000000000008</v>
      </c>
      <c r="P67" s="59"/>
      <c r="Q67" s="59"/>
      <c r="R67" s="59"/>
      <c r="S67" s="59"/>
      <c r="T67" s="59"/>
    </row>
    <row r="68" spans="1:20" ht="13">
      <c r="A68" s="225">
        <f t="shared" si="4"/>
        <v>42944</v>
      </c>
      <c r="B68" s="223">
        <v>582.47</v>
      </c>
      <c r="C68" s="223">
        <v>85.91</v>
      </c>
      <c r="D68" s="168">
        <f t="shared" si="2"/>
        <v>55.91</v>
      </c>
      <c r="E68" s="168">
        <v>10</v>
      </c>
      <c r="F68" s="226">
        <f t="shared" si="3"/>
        <v>100</v>
      </c>
      <c r="G68" s="181">
        <v>1712</v>
      </c>
      <c r="H68" s="227">
        <v>1306</v>
      </c>
      <c r="I68" s="227">
        <v>0</v>
      </c>
      <c r="J68" s="227">
        <v>306</v>
      </c>
      <c r="K68" s="227" t="s">
        <v>49</v>
      </c>
      <c r="L68" s="227" t="s">
        <v>48</v>
      </c>
      <c r="M68" s="168">
        <f t="shared" si="6"/>
        <v>3324</v>
      </c>
      <c r="N68" s="228">
        <f t="shared" si="5"/>
        <v>8.1300000000000008</v>
      </c>
    </row>
    <row r="69" spans="1:20" ht="13">
      <c r="A69" s="225">
        <f t="shared" si="4"/>
        <v>42945</v>
      </c>
      <c r="B69" s="223">
        <v>582.47</v>
      </c>
      <c r="C69" s="223">
        <v>85.91</v>
      </c>
      <c r="D69" s="168">
        <f t="shared" si="2"/>
        <v>55.91</v>
      </c>
      <c r="E69" s="168">
        <v>4</v>
      </c>
      <c r="F69" s="226">
        <f t="shared" si="3"/>
        <v>100</v>
      </c>
      <c r="G69" s="181">
        <v>9416</v>
      </c>
      <c r="H69" s="227">
        <v>1342</v>
      </c>
      <c r="I69" s="227">
        <v>0</v>
      </c>
      <c r="J69" s="227">
        <v>306</v>
      </c>
      <c r="K69" s="227" t="s">
        <v>49</v>
      </c>
      <c r="L69" s="227" t="s">
        <v>48</v>
      </c>
      <c r="M69" s="168">
        <f t="shared" si="6"/>
        <v>11064</v>
      </c>
      <c r="N69" s="228">
        <f t="shared" si="5"/>
        <v>27.07</v>
      </c>
    </row>
    <row r="70" spans="1:20" ht="13">
      <c r="A70" s="225">
        <f t="shared" si="4"/>
        <v>42946</v>
      </c>
      <c r="B70" s="223">
        <v>582.47</v>
      </c>
      <c r="C70" s="223">
        <v>85.91</v>
      </c>
      <c r="D70" s="168">
        <f t="shared" si="2"/>
        <v>55.91</v>
      </c>
      <c r="E70" s="168">
        <v>6</v>
      </c>
      <c r="F70" s="226">
        <f t="shared" si="3"/>
        <v>100</v>
      </c>
      <c r="G70" s="181">
        <v>5136</v>
      </c>
      <c r="H70" s="227">
        <v>1355</v>
      </c>
      <c r="I70" s="227">
        <v>0</v>
      </c>
      <c r="J70" s="227">
        <v>334</v>
      </c>
      <c r="K70" s="227" t="s">
        <v>49</v>
      </c>
      <c r="L70" s="227" t="s">
        <v>48</v>
      </c>
      <c r="M70" s="168">
        <f t="shared" si="6"/>
        <v>6825</v>
      </c>
      <c r="N70" s="228">
        <f t="shared" si="5"/>
        <v>16.7</v>
      </c>
    </row>
    <row r="71" spans="1:20" ht="13">
      <c r="A71" s="225">
        <f t="shared" si="4"/>
        <v>42947</v>
      </c>
      <c r="B71" s="223">
        <v>582.47</v>
      </c>
      <c r="C71" s="223">
        <v>85.91</v>
      </c>
      <c r="D71" s="168">
        <f t="shared" si="2"/>
        <v>55.91</v>
      </c>
      <c r="E71" s="168">
        <v>0</v>
      </c>
      <c r="F71" s="226">
        <f t="shared" si="3"/>
        <v>100</v>
      </c>
      <c r="G71" s="227">
        <v>856</v>
      </c>
      <c r="H71" s="227">
        <v>1355</v>
      </c>
      <c r="I71" s="227">
        <v>0</v>
      </c>
      <c r="J71" s="227">
        <v>334</v>
      </c>
      <c r="K71" s="227" t="s">
        <v>49</v>
      </c>
      <c r="L71" s="227" t="s">
        <v>48</v>
      </c>
      <c r="M71" s="168">
        <f t="shared" si="6"/>
        <v>2545</v>
      </c>
      <c r="N71" s="228">
        <f t="shared" si="5"/>
        <v>6.23</v>
      </c>
    </row>
    <row r="72" spans="1:20" ht="13">
      <c r="A72" s="225">
        <f t="shared" si="4"/>
        <v>42948</v>
      </c>
      <c r="B72" s="223">
        <v>582.47</v>
      </c>
      <c r="C72" s="223">
        <v>85.91</v>
      </c>
      <c r="D72" s="168">
        <f t="shared" si="2"/>
        <v>55.91</v>
      </c>
      <c r="E72" s="168">
        <v>1</v>
      </c>
      <c r="F72" s="226">
        <f t="shared" si="3"/>
        <v>100</v>
      </c>
      <c r="G72" s="227">
        <v>856</v>
      </c>
      <c r="H72" s="227">
        <v>1355</v>
      </c>
      <c r="I72" s="227">
        <v>0</v>
      </c>
      <c r="J72" s="227">
        <v>331</v>
      </c>
      <c r="K72" s="227" t="s">
        <v>49</v>
      </c>
      <c r="L72" s="227" t="s">
        <v>48</v>
      </c>
      <c r="M72" s="168">
        <f t="shared" si="6"/>
        <v>2542</v>
      </c>
      <c r="N72" s="228">
        <f t="shared" si="5"/>
        <v>6.22</v>
      </c>
    </row>
    <row r="73" spans="1:20" ht="13">
      <c r="A73" s="225">
        <f t="shared" si="4"/>
        <v>42949</v>
      </c>
      <c r="B73" s="223">
        <v>582.47</v>
      </c>
      <c r="C73" s="223">
        <v>85.91</v>
      </c>
      <c r="D73" s="168">
        <f t="shared" si="2"/>
        <v>55.91</v>
      </c>
      <c r="E73" s="168">
        <v>1</v>
      </c>
      <c r="F73" s="226">
        <f t="shared" si="3"/>
        <v>100</v>
      </c>
      <c r="G73" s="227">
        <v>1712</v>
      </c>
      <c r="H73" s="227">
        <v>1355</v>
      </c>
      <c r="I73" s="227">
        <v>0</v>
      </c>
      <c r="J73" s="227">
        <v>322</v>
      </c>
      <c r="K73" s="227" t="s">
        <v>49</v>
      </c>
      <c r="L73" s="227" t="s">
        <v>48</v>
      </c>
      <c r="M73" s="168">
        <f t="shared" si="6"/>
        <v>3389</v>
      </c>
      <c r="N73" s="228">
        <f t="shared" si="5"/>
        <v>8.2899999999999991</v>
      </c>
    </row>
    <row r="74" spans="1:20" ht="13">
      <c r="A74" s="225">
        <f t="shared" si="4"/>
        <v>42950</v>
      </c>
      <c r="B74" s="223">
        <v>582.47</v>
      </c>
      <c r="C74" s="223">
        <v>85.91</v>
      </c>
      <c r="D74" s="168">
        <f t="shared" si="2"/>
        <v>55.91</v>
      </c>
      <c r="E74" s="168">
        <v>1</v>
      </c>
      <c r="F74" s="226">
        <f t="shared" si="3"/>
        <v>100</v>
      </c>
      <c r="G74" s="227">
        <v>1712</v>
      </c>
      <c r="H74" s="227">
        <v>1378</v>
      </c>
      <c r="I74" s="227">
        <v>0</v>
      </c>
      <c r="J74" s="227">
        <v>322</v>
      </c>
      <c r="K74" s="227" t="s">
        <v>49</v>
      </c>
      <c r="L74" s="227" t="s">
        <v>48</v>
      </c>
      <c r="M74" s="168">
        <f t="shared" si="6"/>
        <v>3412</v>
      </c>
      <c r="N74" s="228">
        <f t="shared" si="5"/>
        <v>8.35</v>
      </c>
    </row>
    <row r="75" spans="1:20" ht="13">
      <c r="A75" s="225">
        <f t="shared" si="4"/>
        <v>42951</v>
      </c>
      <c r="B75" s="223">
        <v>582.47</v>
      </c>
      <c r="C75" s="223">
        <v>85.91</v>
      </c>
      <c r="D75" s="168">
        <f t="shared" si="2"/>
        <v>55.91</v>
      </c>
      <c r="E75" s="168">
        <v>3</v>
      </c>
      <c r="F75" s="226">
        <f t="shared" si="3"/>
        <v>100</v>
      </c>
      <c r="G75" s="227">
        <v>1712</v>
      </c>
      <c r="H75" s="227">
        <v>1372</v>
      </c>
      <c r="I75" s="227">
        <v>0</v>
      </c>
      <c r="J75" s="227">
        <v>337</v>
      </c>
      <c r="K75" s="227" t="s">
        <v>49</v>
      </c>
      <c r="L75" s="227" t="s">
        <v>48</v>
      </c>
      <c r="M75" s="168">
        <f t="shared" si="6"/>
        <v>3421</v>
      </c>
      <c r="N75" s="228">
        <f t="shared" si="5"/>
        <v>8.3699999999999992</v>
      </c>
    </row>
    <row r="76" spans="1:20" ht="13">
      <c r="A76" s="225">
        <f t="shared" si="4"/>
        <v>42952</v>
      </c>
      <c r="B76" s="223">
        <v>582.47</v>
      </c>
      <c r="C76" s="223">
        <v>85.91</v>
      </c>
      <c r="D76" s="168">
        <f t="shared" ref="D76:D139" si="7">C76-30</f>
        <v>55.91</v>
      </c>
      <c r="E76" s="168">
        <v>0</v>
      </c>
      <c r="F76" s="226">
        <f t="shared" ref="F76:F139" si="8">D76/55.91*100</f>
        <v>100</v>
      </c>
      <c r="G76" s="227">
        <v>1712</v>
      </c>
      <c r="H76" s="227">
        <v>1401</v>
      </c>
      <c r="I76" s="227">
        <v>0</v>
      </c>
      <c r="J76" s="227">
        <v>312</v>
      </c>
      <c r="K76" s="227" t="s">
        <v>49</v>
      </c>
      <c r="L76" s="227" t="s">
        <v>48</v>
      </c>
      <c r="M76" s="168">
        <f t="shared" ref="M76:M139" si="9">G76+H76+I76+J76</f>
        <v>3425</v>
      </c>
      <c r="N76" s="228">
        <f t="shared" si="5"/>
        <v>8.3800000000000008</v>
      </c>
    </row>
    <row r="77" spans="1:20" ht="13">
      <c r="A77" s="225">
        <f t="shared" ref="A77:A140" si="10">+A76+1</f>
        <v>42953</v>
      </c>
      <c r="B77" s="223">
        <v>582.47</v>
      </c>
      <c r="C77" s="223">
        <v>85.91</v>
      </c>
      <c r="D77" s="168">
        <f t="shared" si="7"/>
        <v>55.91</v>
      </c>
      <c r="E77" s="168">
        <v>0</v>
      </c>
      <c r="F77" s="226">
        <f t="shared" si="8"/>
        <v>100</v>
      </c>
      <c r="G77" s="227">
        <v>0</v>
      </c>
      <c r="H77" s="227">
        <v>1401</v>
      </c>
      <c r="I77" s="227">
        <v>0</v>
      </c>
      <c r="J77" s="227">
        <v>340</v>
      </c>
      <c r="K77" s="227" t="s">
        <v>49</v>
      </c>
      <c r="L77" s="227" t="s">
        <v>48</v>
      </c>
      <c r="M77" s="168">
        <f t="shared" si="9"/>
        <v>1741</v>
      </c>
      <c r="N77" s="228">
        <f t="shared" ref="N77:N140" si="11">ROUND((C77-C76)+(M77*0.002447),2)</f>
        <v>4.26</v>
      </c>
    </row>
    <row r="78" spans="1:20" ht="13">
      <c r="A78" s="225">
        <f t="shared" si="10"/>
        <v>42954</v>
      </c>
      <c r="B78" s="223">
        <v>582.41</v>
      </c>
      <c r="C78" s="223">
        <v>85.02</v>
      </c>
      <c r="D78" s="168">
        <f t="shared" si="7"/>
        <v>55.019999999999996</v>
      </c>
      <c r="E78" s="168">
        <v>0</v>
      </c>
      <c r="F78" s="226">
        <f t="shared" si="8"/>
        <v>98.40815596494366</v>
      </c>
      <c r="G78" s="227">
        <v>0</v>
      </c>
      <c r="H78" s="227">
        <v>1401</v>
      </c>
      <c r="I78" s="227">
        <v>0</v>
      </c>
      <c r="J78" s="227">
        <v>373</v>
      </c>
      <c r="K78" s="227" t="s">
        <v>49</v>
      </c>
      <c r="L78" s="227" t="s">
        <v>48</v>
      </c>
      <c r="M78" s="168">
        <f t="shared" si="9"/>
        <v>1774</v>
      </c>
      <c r="N78" s="228">
        <f t="shared" si="11"/>
        <v>3.45</v>
      </c>
    </row>
    <row r="79" spans="1:20" ht="13">
      <c r="A79" s="225">
        <f t="shared" si="10"/>
        <v>42955</v>
      </c>
      <c r="B79" s="223">
        <v>582.38</v>
      </c>
      <c r="C79" s="223">
        <v>84.57</v>
      </c>
      <c r="D79" s="168">
        <f t="shared" si="7"/>
        <v>54.569999999999993</v>
      </c>
      <c r="E79" s="168">
        <v>2</v>
      </c>
      <c r="F79" s="226">
        <f t="shared" si="8"/>
        <v>97.603291003398311</v>
      </c>
      <c r="G79" s="227">
        <v>0</v>
      </c>
      <c r="H79" s="227">
        <v>1401</v>
      </c>
      <c r="I79" s="227">
        <v>0</v>
      </c>
      <c r="J79" s="227">
        <v>331</v>
      </c>
      <c r="K79" s="227" t="s">
        <v>49</v>
      </c>
      <c r="L79" s="227" t="s">
        <v>48</v>
      </c>
      <c r="M79" s="168">
        <f t="shared" si="9"/>
        <v>1732</v>
      </c>
      <c r="N79" s="228">
        <f t="shared" si="11"/>
        <v>3.79</v>
      </c>
    </row>
    <row r="80" spans="1:20" ht="13">
      <c r="A80" s="225">
        <f t="shared" si="10"/>
        <v>42956</v>
      </c>
      <c r="B80" s="223">
        <v>582.32000000000005</v>
      </c>
      <c r="C80" s="223">
        <v>83.77</v>
      </c>
      <c r="D80" s="168">
        <f t="shared" si="7"/>
        <v>53.769999999999996</v>
      </c>
      <c r="E80" s="168">
        <v>0</v>
      </c>
      <c r="F80" s="226">
        <f t="shared" si="8"/>
        <v>96.172419960651041</v>
      </c>
      <c r="G80" s="227">
        <v>0</v>
      </c>
      <c r="H80" s="227">
        <v>1401</v>
      </c>
      <c r="I80" s="227">
        <v>0</v>
      </c>
      <c r="J80" s="227">
        <v>346</v>
      </c>
      <c r="K80" s="227" t="s">
        <v>49</v>
      </c>
      <c r="L80" s="227" t="s">
        <v>48</v>
      </c>
      <c r="M80" s="168">
        <f t="shared" si="9"/>
        <v>1747</v>
      </c>
      <c r="N80" s="228">
        <f t="shared" si="11"/>
        <v>3.47</v>
      </c>
    </row>
    <row r="81" spans="1:14" ht="13">
      <c r="A81" s="225">
        <f t="shared" si="10"/>
        <v>42957</v>
      </c>
      <c r="B81" s="223">
        <v>582.23</v>
      </c>
      <c r="C81" s="223">
        <v>82.6</v>
      </c>
      <c r="D81" s="168">
        <f t="shared" si="7"/>
        <v>52.599999999999994</v>
      </c>
      <c r="E81" s="168">
        <v>9</v>
      </c>
      <c r="F81" s="226">
        <f t="shared" si="8"/>
        <v>94.079771060633149</v>
      </c>
      <c r="G81" s="227">
        <v>0</v>
      </c>
      <c r="H81" s="227">
        <v>1393</v>
      </c>
      <c r="I81" s="227">
        <v>0</v>
      </c>
      <c r="J81" s="227">
        <v>346</v>
      </c>
      <c r="K81" s="227" t="s">
        <v>49</v>
      </c>
      <c r="L81" s="227" t="s">
        <v>48</v>
      </c>
      <c r="M81" s="168">
        <f t="shared" si="9"/>
        <v>1739</v>
      </c>
      <c r="N81" s="228">
        <f t="shared" si="11"/>
        <v>3.09</v>
      </c>
    </row>
    <row r="82" spans="1:14" ht="13">
      <c r="A82" s="225">
        <f t="shared" si="10"/>
        <v>42958</v>
      </c>
      <c r="B82" s="223">
        <v>582.20000000000005</v>
      </c>
      <c r="C82" s="223">
        <v>82.17</v>
      </c>
      <c r="D82" s="168">
        <f t="shared" si="7"/>
        <v>52.17</v>
      </c>
      <c r="E82" s="168">
        <v>1</v>
      </c>
      <c r="F82" s="226">
        <f t="shared" si="8"/>
        <v>93.310677875156514</v>
      </c>
      <c r="G82" s="227">
        <v>0</v>
      </c>
      <c r="H82" s="227">
        <v>1401</v>
      </c>
      <c r="I82" s="227">
        <v>0</v>
      </c>
      <c r="J82" s="227">
        <v>395</v>
      </c>
      <c r="K82" s="227" t="s">
        <v>49</v>
      </c>
      <c r="L82" s="227" t="s">
        <v>48</v>
      </c>
      <c r="M82" s="168">
        <f t="shared" si="9"/>
        <v>1796</v>
      </c>
      <c r="N82" s="228">
        <f t="shared" si="11"/>
        <v>3.96</v>
      </c>
    </row>
    <row r="83" spans="1:14" ht="13">
      <c r="A83" s="225">
        <f t="shared" si="10"/>
        <v>42959</v>
      </c>
      <c r="B83" s="223">
        <v>582.11</v>
      </c>
      <c r="C83" s="223">
        <v>80.91</v>
      </c>
      <c r="D83" s="168">
        <f t="shared" si="7"/>
        <v>50.91</v>
      </c>
      <c r="E83" s="168">
        <v>2</v>
      </c>
      <c r="F83" s="226">
        <f t="shared" si="8"/>
        <v>91.057055982829553</v>
      </c>
      <c r="G83" s="227">
        <v>0</v>
      </c>
      <c r="H83" s="227">
        <v>1401</v>
      </c>
      <c r="I83" s="227">
        <v>0</v>
      </c>
      <c r="J83" s="227">
        <v>251</v>
      </c>
      <c r="K83" s="227" t="s">
        <v>49</v>
      </c>
      <c r="L83" s="227" t="s">
        <v>48</v>
      </c>
      <c r="M83" s="168">
        <f t="shared" si="9"/>
        <v>1652</v>
      </c>
      <c r="N83" s="228">
        <f t="shared" si="11"/>
        <v>2.78</v>
      </c>
    </row>
    <row r="84" spans="1:14" ht="13">
      <c r="A84" s="225">
        <f t="shared" si="10"/>
        <v>42960</v>
      </c>
      <c r="B84" s="223">
        <v>582.04999999999995</v>
      </c>
      <c r="C84" s="223">
        <v>80.23</v>
      </c>
      <c r="D84" s="168">
        <f t="shared" si="7"/>
        <v>50.230000000000004</v>
      </c>
      <c r="E84" s="168">
        <v>0</v>
      </c>
      <c r="F84" s="226">
        <f t="shared" si="8"/>
        <v>89.84081559649438</v>
      </c>
      <c r="G84" s="227">
        <v>0</v>
      </c>
      <c r="H84" s="227">
        <v>1401</v>
      </c>
      <c r="I84" s="227">
        <v>0</v>
      </c>
      <c r="J84" s="227">
        <v>348</v>
      </c>
      <c r="K84" s="227" t="s">
        <v>49</v>
      </c>
      <c r="L84" s="227" t="s">
        <v>48</v>
      </c>
      <c r="M84" s="168">
        <f t="shared" si="9"/>
        <v>1749</v>
      </c>
      <c r="N84" s="228">
        <f t="shared" si="11"/>
        <v>3.6</v>
      </c>
    </row>
    <row r="85" spans="1:14" ht="13">
      <c r="A85" s="225">
        <f t="shared" si="10"/>
        <v>42961</v>
      </c>
      <c r="B85" s="223">
        <v>581.95000000000005</v>
      </c>
      <c r="C85" s="223">
        <v>79.06</v>
      </c>
      <c r="D85" s="168">
        <f t="shared" si="7"/>
        <v>49.06</v>
      </c>
      <c r="E85" s="168">
        <v>0</v>
      </c>
      <c r="F85" s="226">
        <f t="shared" si="8"/>
        <v>87.748166696476488</v>
      </c>
      <c r="G85" s="227">
        <v>0</v>
      </c>
      <c r="H85" s="227">
        <v>1401</v>
      </c>
      <c r="I85" s="227">
        <v>0</v>
      </c>
      <c r="J85" s="227">
        <v>348</v>
      </c>
      <c r="K85" s="227" t="s">
        <v>49</v>
      </c>
      <c r="L85" s="227" t="s">
        <v>48</v>
      </c>
      <c r="M85" s="168">
        <f t="shared" si="9"/>
        <v>1749</v>
      </c>
      <c r="N85" s="228">
        <f t="shared" si="11"/>
        <v>3.11</v>
      </c>
    </row>
    <row r="86" spans="1:14" ht="13">
      <c r="A86" s="225">
        <f t="shared" si="10"/>
        <v>42962</v>
      </c>
      <c r="B86" s="223">
        <v>581.86</v>
      </c>
      <c r="C86" s="223">
        <v>77.819999999999993</v>
      </c>
      <c r="D86" s="168">
        <f t="shared" si="7"/>
        <v>47.819999999999993</v>
      </c>
      <c r="E86" s="168">
        <v>0</v>
      </c>
      <c r="F86" s="226">
        <f t="shared" si="8"/>
        <v>85.530316580218198</v>
      </c>
      <c r="G86" s="227">
        <v>0</v>
      </c>
      <c r="H86" s="227">
        <v>1401</v>
      </c>
      <c r="I86" s="227">
        <v>0</v>
      </c>
      <c r="J86" s="227">
        <v>353</v>
      </c>
      <c r="K86" s="227" t="s">
        <v>49</v>
      </c>
      <c r="L86" s="227" t="s">
        <v>48</v>
      </c>
      <c r="M86" s="168">
        <f t="shared" si="9"/>
        <v>1754</v>
      </c>
      <c r="N86" s="228">
        <f t="shared" si="11"/>
        <v>3.05</v>
      </c>
    </row>
    <row r="87" spans="1:14" ht="13">
      <c r="A87" s="225">
        <f t="shared" si="10"/>
        <v>42963</v>
      </c>
      <c r="B87" s="223">
        <v>581.79999999999995</v>
      </c>
      <c r="C87" s="223">
        <v>76.94</v>
      </c>
      <c r="D87" s="168">
        <f t="shared" si="7"/>
        <v>46.94</v>
      </c>
      <c r="E87" s="168">
        <v>1</v>
      </c>
      <c r="F87" s="226">
        <f t="shared" si="8"/>
        <v>83.956358433196215</v>
      </c>
      <c r="G87" s="227">
        <v>0</v>
      </c>
      <c r="H87" s="227">
        <v>1401</v>
      </c>
      <c r="I87" s="227">
        <v>0</v>
      </c>
      <c r="J87" s="227">
        <v>350</v>
      </c>
      <c r="K87" s="227" t="s">
        <v>49</v>
      </c>
      <c r="L87" s="227" t="s">
        <v>48</v>
      </c>
      <c r="M87" s="168">
        <f t="shared" si="9"/>
        <v>1751</v>
      </c>
      <c r="N87" s="228">
        <f t="shared" si="11"/>
        <v>3.4</v>
      </c>
    </row>
    <row r="88" spans="1:14" ht="13">
      <c r="A88" s="225">
        <f t="shared" si="10"/>
        <v>42964</v>
      </c>
      <c r="B88" s="223">
        <v>581.77</v>
      </c>
      <c r="C88" s="223">
        <v>76.58</v>
      </c>
      <c r="D88" s="168">
        <f t="shared" si="7"/>
        <v>46.58</v>
      </c>
      <c r="E88" s="168">
        <v>0</v>
      </c>
      <c r="F88" s="226">
        <f t="shared" si="8"/>
        <v>83.312466463959936</v>
      </c>
      <c r="G88" s="227">
        <v>0</v>
      </c>
      <c r="H88" s="227">
        <v>1401</v>
      </c>
      <c r="I88" s="227">
        <v>0</v>
      </c>
      <c r="J88" s="227">
        <v>350</v>
      </c>
      <c r="K88" s="227" t="s">
        <v>49</v>
      </c>
      <c r="L88" s="227" t="s">
        <v>48</v>
      </c>
      <c r="M88" s="168">
        <f t="shared" si="9"/>
        <v>1751</v>
      </c>
      <c r="N88" s="228">
        <f t="shared" si="11"/>
        <v>3.92</v>
      </c>
    </row>
    <row r="89" spans="1:14" ht="13">
      <c r="A89" s="225">
        <f t="shared" si="10"/>
        <v>42965</v>
      </c>
      <c r="B89" s="223">
        <v>581.74</v>
      </c>
      <c r="C89" s="223">
        <v>76.27</v>
      </c>
      <c r="D89" s="168">
        <f t="shared" si="7"/>
        <v>46.269999999999996</v>
      </c>
      <c r="E89" s="168">
        <v>0</v>
      </c>
      <c r="F89" s="226">
        <f t="shared" si="8"/>
        <v>82.758003934895356</v>
      </c>
      <c r="G89" s="227">
        <v>0</v>
      </c>
      <c r="H89" s="227">
        <v>1401</v>
      </c>
      <c r="I89" s="227">
        <v>0</v>
      </c>
      <c r="J89" s="227">
        <v>328</v>
      </c>
      <c r="K89" s="227" t="s">
        <v>49</v>
      </c>
      <c r="L89" s="227" t="s">
        <v>48</v>
      </c>
      <c r="M89" s="168">
        <f t="shared" si="9"/>
        <v>1729</v>
      </c>
      <c r="N89" s="228">
        <f t="shared" si="11"/>
        <v>3.92</v>
      </c>
    </row>
    <row r="90" spans="1:14" ht="13">
      <c r="A90" s="225">
        <f t="shared" si="10"/>
        <v>42966</v>
      </c>
      <c r="B90" s="223">
        <v>581.67999999999995</v>
      </c>
      <c r="C90" s="223">
        <v>75.53</v>
      </c>
      <c r="D90" s="168">
        <f t="shared" si="7"/>
        <v>45.53</v>
      </c>
      <c r="E90" s="168">
        <v>2</v>
      </c>
      <c r="F90" s="226">
        <f t="shared" si="8"/>
        <v>81.434448220354156</v>
      </c>
      <c r="G90" s="227">
        <v>0</v>
      </c>
      <c r="H90" s="227">
        <v>1401</v>
      </c>
      <c r="I90" s="227">
        <v>0</v>
      </c>
      <c r="J90" s="227">
        <v>329</v>
      </c>
      <c r="K90" s="227" t="s">
        <v>49</v>
      </c>
      <c r="L90" s="227" t="s">
        <v>48</v>
      </c>
      <c r="M90" s="168">
        <f t="shared" si="9"/>
        <v>1730</v>
      </c>
      <c r="N90" s="228">
        <f t="shared" si="11"/>
        <v>3.49</v>
      </c>
    </row>
    <row r="91" spans="1:14" ht="13">
      <c r="A91" s="225">
        <f t="shared" si="10"/>
        <v>42967</v>
      </c>
      <c r="B91" s="223">
        <v>581.65</v>
      </c>
      <c r="C91" s="223">
        <v>75.099999999999994</v>
      </c>
      <c r="D91" s="168">
        <f t="shared" si="7"/>
        <v>45.099999999999994</v>
      </c>
      <c r="E91" s="168">
        <v>12</v>
      </c>
      <c r="F91" s="226">
        <f t="shared" si="8"/>
        <v>80.665355034877479</v>
      </c>
      <c r="G91" s="227">
        <v>0</v>
      </c>
      <c r="H91" s="227">
        <v>1401</v>
      </c>
      <c r="I91" s="227">
        <v>0</v>
      </c>
      <c r="J91" s="227">
        <v>330</v>
      </c>
      <c r="K91" s="227" t="s">
        <v>49</v>
      </c>
      <c r="L91" s="227" t="s">
        <v>48</v>
      </c>
      <c r="M91" s="168">
        <f t="shared" si="9"/>
        <v>1731</v>
      </c>
      <c r="N91" s="228">
        <f t="shared" si="11"/>
        <v>3.81</v>
      </c>
    </row>
    <row r="92" spans="1:14" ht="13">
      <c r="A92" s="225">
        <f t="shared" si="10"/>
        <v>42968</v>
      </c>
      <c r="B92" s="223">
        <v>581.86</v>
      </c>
      <c r="C92" s="223">
        <v>77.819999999999993</v>
      </c>
      <c r="D92" s="168">
        <f t="shared" si="7"/>
        <v>47.819999999999993</v>
      </c>
      <c r="E92" s="168">
        <v>60</v>
      </c>
      <c r="F92" s="226">
        <f t="shared" si="8"/>
        <v>85.530316580218198</v>
      </c>
      <c r="G92" s="227">
        <v>0</v>
      </c>
      <c r="H92" s="227">
        <v>1401</v>
      </c>
      <c r="I92" s="227">
        <v>0</v>
      </c>
      <c r="J92" s="227">
        <v>330</v>
      </c>
      <c r="K92" s="227" t="s">
        <v>49</v>
      </c>
      <c r="L92" s="227" t="s">
        <v>48</v>
      </c>
      <c r="M92" s="168">
        <f t="shared" si="9"/>
        <v>1731</v>
      </c>
      <c r="N92" s="228">
        <f t="shared" si="11"/>
        <v>6.96</v>
      </c>
    </row>
    <row r="93" spans="1:14" ht="13">
      <c r="A93" s="225">
        <f t="shared" si="10"/>
        <v>42969</v>
      </c>
      <c r="B93" s="223">
        <v>581.95000000000005</v>
      </c>
      <c r="C93" s="223">
        <v>79.06</v>
      </c>
      <c r="D93" s="168">
        <f t="shared" si="7"/>
        <v>49.06</v>
      </c>
      <c r="E93" s="168">
        <v>1</v>
      </c>
      <c r="F93" s="226">
        <f t="shared" si="8"/>
        <v>87.748166696476488</v>
      </c>
      <c r="G93" s="227">
        <v>0</v>
      </c>
      <c r="H93" s="227">
        <v>1401</v>
      </c>
      <c r="I93" s="227">
        <v>0</v>
      </c>
      <c r="J93" s="227">
        <v>330</v>
      </c>
      <c r="K93" s="227" t="s">
        <v>49</v>
      </c>
      <c r="L93" s="227" t="s">
        <v>48</v>
      </c>
      <c r="M93" s="168">
        <f t="shared" si="9"/>
        <v>1731</v>
      </c>
      <c r="N93" s="228">
        <f t="shared" si="11"/>
        <v>5.48</v>
      </c>
    </row>
    <row r="94" spans="1:14" ht="13">
      <c r="A94" s="225">
        <f t="shared" si="10"/>
        <v>42970</v>
      </c>
      <c r="B94" s="223">
        <v>581.99</v>
      </c>
      <c r="C94" s="223">
        <v>79.489999999999995</v>
      </c>
      <c r="D94" s="168">
        <f t="shared" si="7"/>
        <v>49.489999999999995</v>
      </c>
      <c r="E94" s="168">
        <v>0</v>
      </c>
      <c r="F94" s="226">
        <f t="shared" si="8"/>
        <v>88.517259881953137</v>
      </c>
      <c r="G94" s="227">
        <v>0</v>
      </c>
      <c r="H94" s="227">
        <v>1401</v>
      </c>
      <c r="I94" s="227">
        <v>0</v>
      </c>
      <c r="J94" s="227">
        <v>331</v>
      </c>
      <c r="K94" s="227" t="s">
        <v>49</v>
      </c>
      <c r="L94" s="227" t="s">
        <v>48</v>
      </c>
      <c r="M94" s="168">
        <f t="shared" si="9"/>
        <v>1732</v>
      </c>
      <c r="N94" s="228">
        <f t="shared" si="11"/>
        <v>4.67</v>
      </c>
    </row>
    <row r="95" spans="1:14" ht="13">
      <c r="A95" s="225">
        <f t="shared" si="10"/>
        <v>42971</v>
      </c>
      <c r="B95" s="223">
        <v>582.02</v>
      </c>
      <c r="C95" s="223">
        <v>79.89</v>
      </c>
      <c r="D95" s="168">
        <f t="shared" si="7"/>
        <v>49.89</v>
      </c>
      <c r="E95" s="168">
        <v>1</v>
      </c>
      <c r="F95" s="226">
        <f t="shared" si="8"/>
        <v>89.232695403326773</v>
      </c>
      <c r="G95" s="227">
        <v>0</v>
      </c>
      <c r="H95" s="227">
        <v>1401</v>
      </c>
      <c r="I95" s="227">
        <v>0</v>
      </c>
      <c r="J95" s="227">
        <v>332</v>
      </c>
      <c r="K95" s="227" t="s">
        <v>49</v>
      </c>
      <c r="L95" s="227" t="s">
        <v>48</v>
      </c>
      <c r="M95" s="168">
        <f t="shared" si="9"/>
        <v>1733</v>
      </c>
      <c r="N95" s="228">
        <f t="shared" si="11"/>
        <v>4.6399999999999997</v>
      </c>
    </row>
    <row r="96" spans="1:14" ht="13">
      <c r="A96" s="225">
        <f t="shared" si="10"/>
        <v>42972</v>
      </c>
      <c r="B96" s="223">
        <v>581.91999999999996</v>
      </c>
      <c r="C96" s="223">
        <v>78.64</v>
      </c>
      <c r="D96" s="168">
        <f t="shared" si="7"/>
        <v>48.64</v>
      </c>
      <c r="E96" s="168">
        <v>1</v>
      </c>
      <c r="F96" s="226">
        <f t="shared" si="8"/>
        <v>86.996959399034168</v>
      </c>
      <c r="G96" s="227">
        <v>0</v>
      </c>
      <c r="H96" s="227">
        <v>1401</v>
      </c>
      <c r="I96" s="227">
        <v>0</v>
      </c>
      <c r="J96" s="227">
        <v>328</v>
      </c>
      <c r="K96" s="227" t="s">
        <v>49</v>
      </c>
      <c r="L96" s="227" t="s">
        <v>48</v>
      </c>
      <c r="M96" s="168">
        <f t="shared" si="9"/>
        <v>1729</v>
      </c>
      <c r="N96" s="228">
        <f t="shared" si="11"/>
        <v>2.98</v>
      </c>
    </row>
    <row r="97" spans="1:14" ht="13">
      <c r="A97" s="225">
        <f t="shared" si="10"/>
        <v>42973</v>
      </c>
      <c r="B97" s="223">
        <v>582.41</v>
      </c>
      <c r="C97" s="223">
        <v>85.02</v>
      </c>
      <c r="D97" s="168">
        <f t="shared" si="7"/>
        <v>55.019999999999996</v>
      </c>
      <c r="E97" s="168">
        <v>14</v>
      </c>
      <c r="F97" s="226">
        <f t="shared" si="8"/>
        <v>98.40815596494366</v>
      </c>
      <c r="G97" s="227">
        <v>0</v>
      </c>
      <c r="H97" s="227">
        <v>1401</v>
      </c>
      <c r="I97" s="227">
        <v>0</v>
      </c>
      <c r="J97" s="227">
        <v>331</v>
      </c>
      <c r="K97" s="227" t="s">
        <v>49</v>
      </c>
      <c r="L97" s="227" t="s">
        <v>48</v>
      </c>
      <c r="M97" s="168">
        <f t="shared" si="9"/>
        <v>1732</v>
      </c>
      <c r="N97" s="228">
        <f t="shared" si="11"/>
        <v>10.62</v>
      </c>
    </row>
    <row r="98" spans="1:14" ht="13">
      <c r="A98" s="225">
        <f t="shared" si="10"/>
        <v>42974</v>
      </c>
      <c r="B98" s="223">
        <v>582.47</v>
      </c>
      <c r="C98" s="223">
        <v>85.91</v>
      </c>
      <c r="D98" s="168">
        <f t="shared" si="7"/>
        <v>55.91</v>
      </c>
      <c r="E98" s="168">
        <v>11</v>
      </c>
      <c r="F98" s="226">
        <f t="shared" si="8"/>
        <v>100</v>
      </c>
      <c r="G98" s="227">
        <v>4280</v>
      </c>
      <c r="H98" s="227">
        <v>1401</v>
      </c>
      <c r="I98" s="227">
        <v>0</v>
      </c>
      <c r="J98" s="227">
        <v>331</v>
      </c>
      <c r="K98" s="227" t="s">
        <v>49</v>
      </c>
      <c r="L98" s="227" t="s">
        <v>48</v>
      </c>
      <c r="M98" s="168">
        <f t="shared" si="9"/>
        <v>6012</v>
      </c>
      <c r="N98" s="228">
        <f t="shared" si="11"/>
        <v>15.6</v>
      </c>
    </row>
    <row r="99" spans="1:14" ht="13">
      <c r="A99" s="225">
        <f t="shared" si="10"/>
        <v>42975</v>
      </c>
      <c r="B99" s="223">
        <v>582.47</v>
      </c>
      <c r="C99" s="223">
        <v>85.91</v>
      </c>
      <c r="D99" s="168">
        <f t="shared" si="7"/>
        <v>55.91</v>
      </c>
      <c r="E99" s="168">
        <v>8</v>
      </c>
      <c r="F99" s="226">
        <f t="shared" si="8"/>
        <v>100</v>
      </c>
      <c r="G99" s="227">
        <v>1712</v>
      </c>
      <c r="H99" s="227">
        <v>1401</v>
      </c>
      <c r="I99" s="227">
        <v>0</v>
      </c>
      <c r="J99" s="227">
        <v>331</v>
      </c>
      <c r="K99" s="227" t="s">
        <v>49</v>
      </c>
      <c r="L99" s="227" t="s">
        <v>48</v>
      </c>
      <c r="M99" s="168">
        <f t="shared" si="9"/>
        <v>3444</v>
      </c>
      <c r="N99" s="228">
        <f t="shared" si="11"/>
        <v>8.43</v>
      </c>
    </row>
    <row r="100" spans="1:14" ht="13">
      <c r="A100" s="225">
        <f t="shared" si="10"/>
        <v>42976</v>
      </c>
      <c r="B100" s="223">
        <v>582.47</v>
      </c>
      <c r="C100" s="223">
        <v>85.91</v>
      </c>
      <c r="D100" s="168">
        <f t="shared" si="7"/>
        <v>55.91</v>
      </c>
      <c r="E100" s="168">
        <v>30</v>
      </c>
      <c r="F100" s="226">
        <f t="shared" si="8"/>
        <v>100</v>
      </c>
      <c r="G100" s="227">
        <v>3424</v>
      </c>
      <c r="H100" s="227">
        <v>1401</v>
      </c>
      <c r="I100" s="227">
        <v>0</v>
      </c>
      <c r="J100" s="227">
        <v>331</v>
      </c>
      <c r="K100" s="227" t="s">
        <v>49</v>
      </c>
      <c r="L100" s="227" t="s">
        <v>48</v>
      </c>
      <c r="M100" s="168">
        <f t="shared" si="9"/>
        <v>5156</v>
      </c>
      <c r="N100" s="228">
        <f t="shared" si="11"/>
        <v>12.62</v>
      </c>
    </row>
    <row r="101" spans="1:14" ht="13">
      <c r="A101" s="225">
        <f t="shared" si="10"/>
        <v>42977</v>
      </c>
      <c r="B101" s="223">
        <v>582.47</v>
      </c>
      <c r="C101" s="223">
        <v>85.91</v>
      </c>
      <c r="D101" s="168">
        <f t="shared" si="7"/>
        <v>55.91</v>
      </c>
      <c r="E101" s="168">
        <v>4</v>
      </c>
      <c r="F101" s="226">
        <f t="shared" si="8"/>
        <v>100</v>
      </c>
      <c r="G101" s="227">
        <v>5992</v>
      </c>
      <c r="H101" s="227">
        <v>1401</v>
      </c>
      <c r="I101" s="227">
        <v>0</v>
      </c>
      <c r="J101" s="227">
        <v>331</v>
      </c>
      <c r="K101" s="227" t="s">
        <v>49</v>
      </c>
      <c r="L101" s="227" t="s">
        <v>48</v>
      </c>
      <c r="M101" s="168">
        <f t="shared" si="9"/>
        <v>7724</v>
      </c>
      <c r="N101" s="228">
        <f t="shared" si="11"/>
        <v>18.899999999999999</v>
      </c>
    </row>
    <row r="102" spans="1:14" ht="13">
      <c r="A102" s="225">
        <f t="shared" si="10"/>
        <v>42978</v>
      </c>
      <c r="B102" s="223">
        <v>582.47</v>
      </c>
      <c r="C102" s="223">
        <v>85.91</v>
      </c>
      <c r="D102" s="168">
        <f t="shared" si="7"/>
        <v>55.91</v>
      </c>
      <c r="E102" s="168">
        <v>3</v>
      </c>
      <c r="F102" s="226">
        <f t="shared" si="8"/>
        <v>100</v>
      </c>
      <c r="G102" s="227">
        <v>428</v>
      </c>
      <c r="H102" s="227">
        <v>1401</v>
      </c>
      <c r="I102" s="227">
        <v>0</v>
      </c>
      <c r="J102" s="227">
        <v>331</v>
      </c>
      <c r="K102" s="227" t="s">
        <v>49</v>
      </c>
      <c r="L102" s="227" t="s">
        <v>48</v>
      </c>
      <c r="M102" s="168">
        <f t="shared" si="9"/>
        <v>2160</v>
      </c>
      <c r="N102" s="228">
        <f t="shared" si="11"/>
        <v>5.29</v>
      </c>
    </row>
    <row r="103" spans="1:14" ht="13">
      <c r="A103" s="225">
        <f t="shared" si="10"/>
        <v>42979</v>
      </c>
      <c r="B103" s="223">
        <v>582.47</v>
      </c>
      <c r="C103" s="223">
        <v>85.91</v>
      </c>
      <c r="D103" s="168">
        <f t="shared" si="7"/>
        <v>55.91</v>
      </c>
      <c r="E103" s="168">
        <v>0</v>
      </c>
      <c r="F103" s="226">
        <f t="shared" si="8"/>
        <v>100</v>
      </c>
      <c r="G103" s="227">
        <v>428</v>
      </c>
      <c r="H103" s="227">
        <v>1401</v>
      </c>
      <c r="I103" s="227">
        <v>0</v>
      </c>
      <c r="J103" s="227">
        <v>331</v>
      </c>
      <c r="K103" s="227" t="s">
        <v>49</v>
      </c>
      <c r="L103" s="227" t="s">
        <v>48</v>
      </c>
      <c r="M103" s="168">
        <f t="shared" si="9"/>
        <v>2160</v>
      </c>
      <c r="N103" s="228">
        <f t="shared" si="11"/>
        <v>5.29</v>
      </c>
    </row>
    <row r="104" spans="1:14" ht="13">
      <c r="A104" s="225">
        <f t="shared" si="10"/>
        <v>42980</v>
      </c>
      <c r="B104" s="223">
        <v>582.47</v>
      </c>
      <c r="C104" s="223">
        <v>85.91</v>
      </c>
      <c r="D104" s="168">
        <f t="shared" si="7"/>
        <v>55.91</v>
      </c>
      <c r="E104" s="168">
        <v>1</v>
      </c>
      <c r="F104" s="226">
        <f t="shared" si="8"/>
        <v>100</v>
      </c>
      <c r="G104" s="227">
        <v>428</v>
      </c>
      <c r="H104" s="227">
        <v>1401</v>
      </c>
      <c r="I104" s="227">
        <v>0</v>
      </c>
      <c r="J104" s="227">
        <v>331</v>
      </c>
      <c r="K104" s="227" t="s">
        <v>49</v>
      </c>
      <c r="L104" s="227" t="s">
        <v>48</v>
      </c>
      <c r="M104" s="168">
        <f t="shared" si="9"/>
        <v>2160</v>
      </c>
      <c r="N104" s="228">
        <f t="shared" si="11"/>
        <v>5.29</v>
      </c>
    </row>
    <row r="105" spans="1:14" ht="13">
      <c r="A105" s="225">
        <f t="shared" si="10"/>
        <v>42981</v>
      </c>
      <c r="B105" s="223">
        <v>582.47</v>
      </c>
      <c r="C105" s="223">
        <v>85.91</v>
      </c>
      <c r="D105" s="168">
        <f t="shared" si="7"/>
        <v>55.91</v>
      </c>
      <c r="E105" s="168">
        <v>0</v>
      </c>
      <c r="F105" s="226">
        <f t="shared" si="8"/>
        <v>100</v>
      </c>
      <c r="G105" s="227">
        <v>856</v>
      </c>
      <c r="H105" s="227">
        <v>1401</v>
      </c>
      <c r="I105" s="227">
        <v>0</v>
      </c>
      <c r="J105" s="227">
        <v>334</v>
      </c>
      <c r="K105" s="227" t="s">
        <v>49</v>
      </c>
      <c r="L105" s="227" t="s">
        <v>48</v>
      </c>
      <c r="M105" s="168">
        <f t="shared" si="9"/>
        <v>2591</v>
      </c>
      <c r="N105" s="228">
        <f t="shared" si="11"/>
        <v>6.34</v>
      </c>
    </row>
    <row r="106" spans="1:14" ht="13">
      <c r="A106" s="225">
        <f t="shared" si="10"/>
        <v>42982</v>
      </c>
      <c r="B106" s="223">
        <v>582.47</v>
      </c>
      <c r="C106" s="223">
        <v>85.91</v>
      </c>
      <c r="D106" s="168">
        <f t="shared" si="7"/>
        <v>55.91</v>
      </c>
      <c r="E106" s="168">
        <v>0</v>
      </c>
      <c r="F106" s="226">
        <f t="shared" si="8"/>
        <v>100</v>
      </c>
      <c r="G106" s="227">
        <v>428</v>
      </c>
      <c r="H106" s="227">
        <v>1401</v>
      </c>
      <c r="I106" s="227">
        <v>0</v>
      </c>
      <c r="J106" s="227">
        <v>334</v>
      </c>
      <c r="K106" s="227" t="s">
        <v>49</v>
      </c>
      <c r="L106" s="227" t="s">
        <v>48</v>
      </c>
      <c r="M106" s="168">
        <f t="shared" si="9"/>
        <v>2163</v>
      </c>
      <c r="N106" s="228">
        <f t="shared" si="11"/>
        <v>5.29</v>
      </c>
    </row>
    <row r="107" spans="1:14" ht="13">
      <c r="A107" s="225">
        <f t="shared" si="10"/>
        <v>42983</v>
      </c>
      <c r="B107" s="223">
        <v>582.47</v>
      </c>
      <c r="C107" s="223">
        <v>85.91</v>
      </c>
      <c r="D107" s="168">
        <f t="shared" si="7"/>
        <v>55.91</v>
      </c>
      <c r="E107" s="168">
        <v>0</v>
      </c>
      <c r="F107" s="226">
        <f t="shared" si="8"/>
        <v>100</v>
      </c>
      <c r="G107" s="227">
        <v>856</v>
      </c>
      <c r="H107" s="227">
        <v>1401</v>
      </c>
      <c r="I107" s="227">
        <v>0</v>
      </c>
      <c r="J107" s="227">
        <v>334</v>
      </c>
      <c r="K107" s="227" t="s">
        <v>49</v>
      </c>
      <c r="L107" s="227" t="s">
        <v>48</v>
      </c>
      <c r="M107" s="168">
        <f t="shared" si="9"/>
        <v>2591</v>
      </c>
      <c r="N107" s="228">
        <f t="shared" si="11"/>
        <v>6.34</v>
      </c>
    </row>
    <row r="108" spans="1:14" ht="13">
      <c r="A108" s="225">
        <f t="shared" si="10"/>
        <v>42984</v>
      </c>
      <c r="B108" s="223">
        <v>582.29</v>
      </c>
      <c r="C108" s="223">
        <v>83.41</v>
      </c>
      <c r="D108" s="168">
        <f t="shared" si="7"/>
        <v>53.41</v>
      </c>
      <c r="E108" s="168">
        <v>0</v>
      </c>
      <c r="F108" s="226">
        <f t="shared" si="8"/>
        <v>95.528527991414762</v>
      </c>
      <c r="G108" s="227">
        <v>1712</v>
      </c>
      <c r="H108" s="227">
        <v>1401</v>
      </c>
      <c r="I108" s="227">
        <v>0</v>
      </c>
      <c r="J108" s="227">
        <v>334</v>
      </c>
      <c r="K108" s="227" t="s">
        <v>49</v>
      </c>
      <c r="L108" s="227" t="s">
        <v>48</v>
      </c>
      <c r="M108" s="168">
        <f t="shared" si="9"/>
        <v>3447</v>
      </c>
      <c r="N108" s="228">
        <f t="shared" si="11"/>
        <v>5.93</v>
      </c>
    </row>
    <row r="109" spans="1:14" ht="13">
      <c r="A109" s="225">
        <f t="shared" si="10"/>
        <v>42985</v>
      </c>
      <c r="B109" s="223">
        <v>582.02</v>
      </c>
      <c r="C109" s="223">
        <v>79.89</v>
      </c>
      <c r="D109" s="168">
        <f t="shared" si="7"/>
        <v>49.89</v>
      </c>
      <c r="E109" s="168">
        <v>0</v>
      </c>
      <c r="F109" s="226">
        <f t="shared" si="8"/>
        <v>89.232695403326773</v>
      </c>
      <c r="G109" s="227">
        <v>0</v>
      </c>
      <c r="H109" s="227">
        <v>1401</v>
      </c>
      <c r="I109" s="227">
        <v>0</v>
      </c>
      <c r="J109" s="227">
        <v>332</v>
      </c>
      <c r="K109" s="227" t="s">
        <v>49</v>
      </c>
      <c r="L109" s="227" t="s">
        <v>48</v>
      </c>
      <c r="M109" s="168">
        <f t="shared" si="9"/>
        <v>1733</v>
      </c>
      <c r="N109" s="228">
        <f t="shared" si="11"/>
        <v>0.72</v>
      </c>
    </row>
    <row r="110" spans="1:14" ht="13">
      <c r="A110" s="225">
        <f t="shared" si="10"/>
        <v>42986</v>
      </c>
      <c r="B110" s="223">
        <v>581.79999999999995</v>
      </c>
      <c r="C110" s="223">
        <v>76.94</v>
      </c>
      <c r="D110" s="168">
        <f t="shared" si="7"/>
        <v>46.94</v>
      </c>
      <c r="E110" s="168">
        <v>19</v>
      </c>
      <c r="F110" s="226">
        <f t="shared" si="8"/>
        <v>83.956358433196215</v>
      </c>
      <c r="G110" s="227">
        <v>0</v>
      </c>
      <c r="H110" s="227">
        <v>1401</v>
      </c>
      <c r="I110" s="227">
        <v>0</v>
      </c>
      <c r="J110" s="227">
        <v>335</v>
      </c>
      <c r="K110" s="227" t="s">
        <v>49</v>
      </c>
      <c r="L110" s="227" t="s">
        <v>48</v>
      </c>
      <c r="M110" s="168">
        <f t="shared" si="9"/>
        <v>1736</v>
      </c>
      <c r="N110" s="228">
        <f t="shared" si="11"/>
        <v>1.3</v>
      </c>
    </row>
    <row r="111" spans="1:14" ht="13">
      <c r="A111" s="225">
        <f t="shared" si="10"/>
        <v>42987</v>
      </c>
      <c r="B111" s="223">
        <v>582.20000000000005</v>
      </c>
      <c r="C111" s="223">
        <v>82.17</v>
      </c>
      <c r="D111" s="168">
        <f t="shared" si="7"/>
        <v>52.17</v>
      </c>
      <c r="E111" s="168">
        <v>0</v>
      </c>
      <c r="F111" s="226">
        <f t="shared" si="8"/>
        <v>93.310677875156514</v>
      </c>
      <c r="G111" s="227">
        <v>0</v>
      </c>
      <c r="H111" s="227">
        <v>1401</v>
      </c>
      <c r="I111" s="227">
        <v>0</v>
      </c>
      <c r="J111" s="227">
        <v>334</v>
      </c>
      <c r="K111" s="227" t="s">
        <v>49</v>
      </c>
      <c r="L111" s="227" t="s">
        <v>48</v>
      </c>
      <c r="M111" s="168">
        <f t="shared" si="9"/>
        <v>1735</v>
      </c>
      <c r="N111" s="228">
        <f t="shared" si="11"/>
        <v>9.48</v>
      </c>
    </row>
    <row r="112" spans="1:14" ht="13">
      <c r="A112" s="225">
        <f t="shared" si="10"/>
        <v>42988</v>
      </c>
      <c r="B112" s="223">
        <v>582.23</v>
      </c>
      <c r="C112" s="223">
        <v>82.6</v>
      </c>
      <c r="D112" s="168">
        <f t="shared" si="7"/>
        <v>52.599999999999994</v>
      </c>
      <c r="E112" s="168">
        <v>0</v>
      </c>
      <c r="F112" s="226">
        <f t="shared" si="8"/>
        <v>94.079771060633149</v>
      </c>
      <c r="G112" s="227">
        <v>0</v>
      </c>
      <c r="H112" s="227">
        <v>1401</v>
      </c>
      <c r="I112" s="227">
        <v>0</v>
      </c>
      <c r="J112" s="227">
        <v>334</v>
      </c>
      <c r="K112" s="227" t="s">
        <v>49</v>
      </c>
      <c r="L112" s="227" t="s">
        <v>48</v>
      </c>
      <c r="M112" s="168">
        <f t="shared" si="9"/>
        <v>1735</v>
      </c>
      <c r="N112" s="228">
        <f t="shared" si="11"/>
        <v>4.68</v>
      </c>
    </row>
    <row r="113" spans="1:14" ht="13">
      <c r="A113" s="225">
        <f t="shared" si="10"/>
        <v>42989</v>
      </c>
      <c r="B113" s="223">
        <v>582.29</v>
      </c>
      <c r="C113" s="223">
        <v>83.4</v>
      </c>
      <c r="D113" s="168">
        <f t="shared" si="7"/>
        <v>53.400000000000006</v>
      </c>
      <c r="E113" s="168">
        <v>14</v>
      </c>
      <c r="F113" s="226">
        <f t="shared" si="8"/>
        <v>95.510642103380448</v>
      </c>
      <c r="G113" s="227">
        <v>0</v>
      </c>
      <c r="H113" s="227">
        <v>1401</v>
      </c>
      <c r="I113" s="227">
        <v>0</v>
      </c>
      <c r="J113" s="227">
        <v>332</v>
      </c>
      <c r="K113" s="227" t="s">
        <v>49</v>
      </c>
      <c r="L113" s="227" t="s">
        <v>48</v>
      </c>
      <c r="M113" s="168">
        <f t="shared" si="9"/>
        <v>1733</v>
      </c>
      <c r="N113" s="228">
        <f t="shared" si="11"/>
        <v>5.04</v>
      </c>
    </row>
    <row r="114" spans="1:14" ht="13">
      <c r="A114" s="225">
        <f t="shared" si="10"/>
        <v>42990</v>
      </c>
      <c r="B114" s="223">
        <v>582.35</v>
      </c>
      <c r="C114" s="223">
        <v>84.16</v>
      </c>
      <c r="D114" s="168">
        <f t="shared" si="7"/>
        <v>54.16</v>
      </c>
      <c r="E114" s="168">
        <v>12</v>
      </c>
      <c r="F114" s="226">
        <f t="shared" si="8"/>
        <v>96.869969593990348</v>
      </c>
      <c r="G114" s="227">
        <v>0</v>
      </c>
      <c r="H114" s="227">
        <v>1401</v>
      </c>
      <c r="I114" s="227">
        <v>0</v>
      </c>
      <c r="J114" s="227">
        <v>332</v>
      </c>
      <c r="K114" s="227" t="s">
        <v>49</v>
      </c>
      <c r="L114" s="227" t="s">
        <v>48</v>
      </c>
      <c r="M114" s="168">
        <f t="shared" si="9"/>
        <v>1733</v>
      </c>
      <c r="N114" s="228">
        <f t="shared" si="11"/>
        <v>5</v>
      </c>
    </row>
    <row r="115" spans="1:14" ht="13">
      <c r="A115" s="225">
        <f t="shared" si="10"/>
        <v>42991</v>
      </c>
      <c r="B115" s="223">
        <v>582.38</v>
      </c>
      <c r="C115" s="223">
        <v>84.57</v>
      </c>
      <c r="D115" s="168">
        <f t="shared" si="7"/>
        <v>54.569999999999993</v>
      </c>
      <c r="E115" s="168">
        <v>1</v>
      </c>
      <c r="F115" s="226">
        <f t="shared" si="8"/>
        <v>97.603291003398311</v>
      </c>
      <c r="G115" s="227">
        <v>0</v>
      </c>
      <c r="H115" s="227">
        <v>1401</v>
      </c>
      <c r="I115" s="227">
        <v>0</v>
      </c>
      <c r="J115" s="227">
        <v>331</v>
      </c>
      <c r="K115" s="227" t="s">
        <v>49</v>
      </c>
      <c r="L115" s="227" t="s">
        <v>48</v>
      </c>
      <c r="M115" s="168">
        <f t="shared" si="9"/>
        <v>1732</v>
      </c>
      <c r="N115" s="228">
        <f t="shared" si="11"/>
        <v>4.6500000000000004</v>
      </c>
    </row>
    <row r="116" spans="1:14" ht="13">
      <c r="A116" s="225">
        <f t="shared" si="10"/>
        <v>42992</v>
      </c>
      <c r="B116" s="223">
        <v>582.38</v>
      </c>
      <c r="C116" s="223">
        <v>84.57</v>
      </c>
      <c r="D116" s="168">
        <f t="shared" si="7"/>
        <v>54.569999999999993</v>
      </c>
      <c r="E116" s="168">
        <v>0</v>
      </c>
      <c r="F116" s="226">
        <f t="shared" si="8"/>
        <v>97.603291003398311</v>
      </c>
      <c r="G116" s="227">
        <v>0</v>
      </c>
      <c r="H116" s="227">
        <v>1252</v>
      </c>
      <c r="I116" s="227">
        <v>0</v>
      </c>
      <c r="J116" s="227">
        <v>331</v>
      </c>
      <c r="K116" s="227" t="s">
        <v>49</v>
      </c>
      <c r="L116" s="227" t="s">
        <v>48</v>
      </c>
      <c r="M116" s="168">
        <f t="shared" si="9"/>
        <v>1583</v>
      </c>
      <c r="N116" s="228">
        <f t="shared" si="11"/>
        <v>3.87</v>
      </c>
    </row>
    <row r="117" spans="1:14" ht="13">
      <c r="A117" s="225">
        <f t="shared" si="10"/>
        <v>42993</v>
      </c>
      <c r="B117" s="223">
        <v>582.44000000000005</v>
      </c>
      <c r="C117" s="223">
        <v>85.44</v>
      </c>
      <c r="D117" s="168">
        <f t="shared" si="7"/>
        <v>55.44</v>
      </c>
      <c r="E117" s="168">
        <v>18</v>
      </c>
      <c r="F117" s="226">
        <f t="shared" si="8"/>
        <v>99.15936326238598</v>
      </c>
      <c r="G117" s="227">
        <v>0</v>
      </c>
      <c r="H117" s="227">
        <v>1148</v>
      </c>
      <c r="I117" s="227">
        <v>0</v>
      </c>
      <c r="J117" s="227">
        <v>328</v>
      </c>
      <c r="K117" s="227" t="s">
        <v>49</v>
      </c>
      <c r="L117" s="227" t="s">
        <v>48</v>
      </c>
      <c r="M117" s="168">
        <f t="shared" si="9"/>
        <v>1476</v>
      </c>
      <c r="N117" s="228">
        <f t="shared" si="11"/>
        <v>4.4800000000000004</v>
      </c>
    </row>
    <row r="118" spans="1:14" ht="13">
      <c r="A118" s="225">
        <f t="shared" si="10"/>
        <v>42994</v>
      </c>
      <c r="B118" s="223">
        <v>582.47</v>
      </c>
      <c r="C118" s="223">
        <v>85.91</v>
      </c>
      <c r="D118" s="168">
        <f t="shared" si="7"/>
        <v>55.91</v>
      </c>
      <c r="E118" s="168">
        <v>2</v>
      </c>
      <c r="F118" s="226">
        <f t="shared" si="8"/>
        <v>100</v>
      </c>
      <c r="G118" s="227">
        <v>856</v>
      </c>
      <c r="H118" s="227">
        <v>1148</v>
      </c>
      <c r="I118" s="227">
        <v>0</v>
      </c>
      <c r="J118" s="227">
        <v>324</v>
      </c>
      <c r="K118" s="227" t="s">
        <v>49</v>
      </c>
      <c r="L118" s="227" t="s">
        <v>48</v>
      </c>
      <c r="M118" s="168">
        <f t="shared" si="9"/>
        <v>2328</v>
      </c>
      <c r="N118" s="228">
        <f t="shared" si="11"/>
        <v>6.17</v>
      </c>
    </row>
    <row r="119" spans="1:14" ht="13">
      <c r="A119" s="225">
        <f t="shared" si="10"/>
        <v>42995</v>
      </c>
      <c r="B119" s="223">
        <v>582.47</v>
      </c>
      <c r="C119" s="223">
        <v>85.91</v>
      </c>
      <c r="D119" s="168">
        <f t="shared" si="7"/>
        <v>55.91</v>
      </c>
      <c r="E119" s="168">
        <v>1</v>
      </c>
      <c r="F119" s="226">
        <f t="shared" si="8"/>
        <v>100</v>
      </c>
      <c r="G119" s="227">
        <v>1712</v>
      </c>
      <c r="H119" s="227">
        <v>1131</v>
      </c>
      <c r="I119" s="227">
        <v>0</v>
      </c>
      <c r="J119" s="227">
        <v>315</v>
      </c>
      <c r="K119" s="227" t="s">
        <v>49</v>
      </c>
      <c r="L119" s="227" t="s">
        <v>48</v>
      </c>
      <c r="M119" s="168">
        <f t="shared" si="9"/>
        <v>3158</v>
      </c>
      <c r="N119" s="228">
        <f t="shared" si="11"/>
        <v>7.73</v>
      </c>
    </row>
    <row r="120" spans="1:14" ht="13">
      <c r="A120" s="225">
        <f t="shared" si="10"/>
        <v>42996</v>
      </c>
      <c r="B120" s="223">
        <v>582.47</v>
      </c>
      <c r="C120" s="223">
        <v>85.91</v>
      </c>
      <c r="D120" s="168">
        <f t="shared" si="7"/>
        <v>55.91</v>
      </c>
      <c r="E120" s="168">
        <v>0</v>
      </c>
      <c r="F120" s="226">
        <f t="shared" si="8"/>
        <v>100</v>
      </c>
      <c r="G120" s="227">
        <v>856</v>
      </c>
      <c r="H120" s="227">
        <v>1138</v>
      </c>
      <c r="I120" s="227">
        <v>0</v>
      </c>
      <c r="J120" s="227">
        <v>293</v>
      </c>
      <c r="K120" s="227" t="s">
        <v>49</v>
      </c>
      <c r="L120" s="227" t="s">
        <v>48</v>
      </c>
      <c r="M120" s="168">
        <f t="shared" si="9"/>
        <v>2287</v>
      </c>
      <c r="N120" s="228">
        <f t="shared" si="11"/>
        <v>5.6</v>
      </c>
    </row>
    <row r="121" spans="1:14" ht="13">
      <c r="A121" s="225">
        <f t="shared" si="10"/>
        <v>42997</v>
      </c>
      <c r="B121" s="223">
        <v>582.47</v>
      </c>
      <c r="C121" s="223">
        <v>85.91</v>
      </c>
      <c r="D121" s="168">
        <f t="shared" si="7"/>
        <v>55.91</v>
      </c>
      <c r="E121" s="168">
        <v>16</v>
      </c>
      <c r="F121" s="226">
        <f t="shared" si="8"/>
        <v>100</v>
      </c>
      <c r="G121" s="227">
        <v>856</v>
      </c>
      <c r="H121" s="227">
        <v>1105</v>
      </c>
      <c r="I121" s="227">
        <v>0</v>
      </c>
      <c r="J121" s="227">
        <v>293</v>
      </c>
      <c r="K121" s="227" t="s">
        <v>49</v>
      </c>
      <c r="L121" s="227" t="s">
        <v>48</v>
      </c>
      <c r="M121" s="168">
        <f t="shared" si="9"/>
        <v>2254</v>
      </c>
      <c r="N121" s="228">
        <f t="shared" si="11"/>
        <v>5.52</v>
      </c>
    </row>
    <row r="122" spans="1:14" ht="13">
      <c r="A122" s="225">
        <f t="shared" si="10"/>
        <v>42998</v>
      </c>
      <c r="B122" s="223">
        <v>582.47</v>
      </c>
      <c r="C122" s="223">
        <v>85.91</v>
      </c>
      <c r="D122" s="168">
        <f t="shared" si="7"/>
        <v>55.91</v>
      </c>
      <c r="E122" s="168">
        <v>37</v>
      </c>
      <c r="F122" s="226">
        <f t="shared" si="8"/>
        <v>100</v>
      </c>
      <c r="G122" s="227">
        <v>22880</v>
      </c>
      <c r="H122" s="227">
        <v>1005</v>
      </c>
      <c r="I122" s="227">
        <v>0</v>
      </c>
      <c r="J122" s="227">
        <v>298</v>
      </c>
      <c r="K122" s="227" t="s">
        <v>49</v>
      </c>
      <c r="L122" s="227" t="s">
        <v>48</v>
      </c>
      <c r="M122" s="168">
        <f t="shared" si="9"/>
        <v>24183</v>
      </c>
      <c r="N122" s="228">
        <f t="shared" si="11"/>
        <v>59.18</v>
      </c>
    </row>
    <row r="123" spans="1:14" ht="13">
      <c r="A123" s="225">
        <f t="shared" si="10"/>
        <v>42999</v>
      </c>
      <c r="B123" s="223">
        <v>582.47</v>
      </c>
      <c r="C123" s="223">
        <v>85.91</v>
      </c>
      <c r="D123" s="168">
        <f t="shared" si="7"/>
        <v>55.91</v>
      </c>
      <c r="E123" s="168">
        <v>19</v>
      </c>
      <c r="F123" s="226">
        <f t="shared" si="8"/>
        <v>100</v>
      </c>
      <c r="G123" s="227">
        <v>5136</v>
      </c>
      <c r="H123" s="227">
        <v>1033</v>
      </c>
      <c r="I123" s="227">
        <v>0</v>
      </c>
      <c r="J123" s="227">
        <v>298</v>
      </c>
      <c r="K123" s="227" t="s">
        <v>49</v>
      </c>
      <c r="L123" s="227" t="s">
        <v>48</v>
      </c>
      <c r="M123" s="168">
        <f t="shared" si="9"/>
        <v>6467</v>
      </c>
      <c r="N123" s="228">
        <f t="shared" si="11"/>
        <v>15.82</v>
      </c>
    </row>
    <row r="124" spans="1:14" ht="13">
      <c r="A124" s="225">
        <f t="shared" si="10"/>
        <v>43000</v>
      </c>
      <c r="B124" s="223">
        <v>582.47</v>
      </c>
      <c r="C124" s="223">
        <v>85.91</v>
      </c>
      <c r="D124" s="168">
        <f t="shared" si="7"/>
        <v>55.91</v>
      </c>
      <c r="E124" s="168">
        <v>3</v>
      </c>
      <c r="F124" s="226">
        <f t="shared" si="8"/>
        <v>100</v>
      </c>
      <c r="G124" s="227">
        <v>5992</v>
      </c>
      <c r="H124" s="227">
        <v>1096</v>
      </c>
      <c r="I124" s="227">
        <v>0</v>
      </c>
      <c r="J124" s="227">
        <v>264</v>
      </c>
      <c r="K124" s="227" t="s">
        <v>49</v>
      </c>
      <c r="L124" s="227" t="s">
        <v>48</v>
      </c>
      <c r="M124" s="168">
        <f t="shared" si="9"/>
        <v>7352</v>
      </c>
      <c r="N124" s="228">
        <f t="shared" si="11"/>
        <v>17.989999999999998</v>
      </c>
    </row>
    <row r="125" spans="1:14" ht="13">
      <c r="A125" s="225">
        <f t="shared" si="10"/>
        <v>43001</v>
      </c>
      <c r="B125" s="223">
        <v>582.47</v>
      </c>
      <c r="C125" s="223">
        <v>85.91</v>
      </c>
      <c r="D125" s="168">
        <f t="shared" si="7"/>
        <v>55.91</v>
      </c>
      <c r="E125" s="168">
        <v>0</v>
      </c>
      <c r="F125" s="226">
        <f t="shared" si="8"/>
        <v>100</v>
      </c>
      <c r="G125" s="227">
        <v>2568</v>
      </c>
      <c r="H125" s="227">
        <v>1103</v>
      </c>
      <c r="I125" s="227">
        <v>0</v>
      </c>
      <c r="J125" s="227">
        <v>301</v>
      </c>
      <c r="K125" s="227" t="s">
        <v>49</v>
      </c>
      <c r="L125" s="227" t="s">
        <v>48</v>
      </c>
      <c r="M125" s="168">
        <f t="shared" si="9"/>
        <v>3972</v>
      </c>
      <c r="N125" s="228">
        <f t="shared" si="11"/>
        <v>9.7200000000000006</v>
      </c>
    </row>
    <row r="126" spans="1:14" ht="13">
      <c r="A126" s="225">
        <f t="shared" si="10"/>
        <v>43002</v>
      </c>
      <c r="B126" s="223">
        <v>582.47</v>
      </c>
      <c r="C126" s="223">
        <v>85.91</v>
      </c>
      <c r="D126" s="168">
        <f t="shared" si="7"/>
        <v>55.91</v>
      </c>
      <c r="E126" s="168">
        <v>0</v>
      </c>
      <c r="F126" s="226">
        <f t="shared" si="8"/>
        <v>100</v>
      </c>
      <c r="G126" s="227">
        <v>1712</v>
      </c>
      <c r="H126" s="227">
        <v>1103</v>
      </c>
      <c r="I126" s="227">
        <v>0</v>
      </c>
      <c r="J126" s="227">
        <v>289</v>
      </c>
      <c r="K126" s="227" t="s">
        <v>49</v>
      </c>
      <c r="L126" s="227" t="s">
        <v>48</v>
      </c>
      <c r="M126" s="168">
        <f t="shared" si="9"/>
        <v>3104</v>
      </c>
      <c r="N126" s="228">
        <f t="shared" si="11"/>
        <v>7.6</v>
      </c>
    </row>
    <row r="127" spans="1:14" ht="13">
      <c r="A127" s="225">
        <f t="shared" si="10"/>
        <v>43003</v>
      </c>
      <c r="B127" s="223">
        <v>582.47</v>
      </c>
      <c r="C127" s="223">
        <v>85.91</v>
      </c>
      <c r="D127" s="168">
        <f t="shared" si="7"/>
        <v>55.91</v>
      </c>
      <c r="E127" s="168">
        <v>0</v>
      </c>
      <c r="F127" s="226">
        <f t="shared" si="8"/>
        <v>100</v>
      </c>
      <c r="G127" s="227">
        <v>1712</v>
      </c>
      <c r="H127" s="227">
        <v>1103</v>
      </c>
      <c r="I127" s="227">
        <v>0</v>
      </c>
      <c r="J127" s="227">
        <v>301</v>
      </c>
      <c r="K127" s="227" t="s">
        <v>49</v>
      </c>
      <c r="L127" s="227" t="s">
        <v>48</v>
      </c>
      <c r="M127" s="168">
        <f t="shared" si="9"/>
        <v>3116</v>
      </c>
      <c r="N127" s="228">
        <f t="shared" si="11"/>
        <v>7.62</v>
      </c>
    </row>
    <row r="128" spans="1:14" ht="13">
      <c r="A128" s="225">
        <f t="shared" si="10"/>
        <v>43004</v>
      </c>
      <c r="B128" s="223">
        <v>582.47</v>
      </c>
      <c r="C128" s="223">
        <v>85.91</v>
      </c>
      <c r="D128" s="168">
        <f t="shared" si="7"/>
        <v>55.91</v>
      </c>
      <c r="E128" s="168">
        <v>0</v>
      </c>
      <c r="F128" s="226">
        <f t="shared" si="8"/>
        <v>100</v>
      </c>
      <c r="G128" s="227">
        <v>856</v>
      </c>
      <c r="H128" s="227">
        <v>1103</v>
      </c>
      <c r="I128" s="227">
        <v>0</v>
      </c>
      <c r="J128" s="227">
        <v>301</v>
      </c>
      <c r="K128" s="227" t="s">
        <v>49</v>
      </c>
      <c r="L128" s="227" t="s">
        <v>48</v>
      </c>
      <c r="M128" s="168">
        <f t="shared" si="9"/>
        <v>2260</v>
      </c>
      <c r="N128" s="228">
        <f t="shared" si="11"/>
        <v>5.53</v>
      </c>
    </row>
    <row r="129" spans="1:15" ht="13">
      <c r="A129" s="225">
        <f t="shared" si="10"/>
        <v>43005</v>
      </c>
      <c r="B129" s="223">
        <v>582.47</v>
      </c>
      <c r="C129" s="223">
        <v>85.91</v>
      </c>
      <c r="D129" s="168">
        <f t="shared" si="7"/>
        <v>55.91</v>
      </c>
      <c r="E129" s="168">
        <v>4</v>
      </c>
      <c r="F129" s="226">
        <f t="shared" si="8"/>
        <v>100</v>
      </c>
      <c r="G129" s="227">
        <v>856</v>
      </c>
      <c r="H129" s="227">
        <v>1103</v>
      </c>
      <c r="I129" s="227">
        <v>0</v>
      </c>
      <c r="J129" s="227">
        <v>317</v>
      </c>
      <c r="K129" s="227" t="s">
        <v>49</v>
      </c>
      <c r="L129" s="227" t="s">
        <v>48</v>
      </c>
      <c r="M129" s="168">
        <f t="shared" si="9"/>
        <v>2276</v>
      </c>
      <c r="N129" s="228">
        <f t="shared" si="11"/>
        <v>5.57</v>
      </c>
    </row>
    <row r="130" spans="1:15" ht="13">
      <c r="A130" s="225">
        <f t="shared" si="10"/>
        <v>43006</v>
      </c>
      <c r="B130" s="223">
        <v>582.47</v>
      </c>
      <c r="C130" s="223">
        <v>85.91</v>
      </c>
      <c r="D130" s="168">
        <f t="shared" si="7"/>
        <v>55.91</v>
      </c>
      <c r="E130" s="168">
        <v>0</v>
      </c>
      <c r="F130" s="226">
        <f t="shared" si="8"/>
        <v>100</v>
      </c>
      <c r="G130" s="227">
        <v>856</v>
      </c>
      <c r="H130" s="227">
        <v>1103</v>
      </c>
      <c r="I130" s="227">
        <v>0</v>
      </c>
      <c r="J130" s="227">
        <v>313</v>
      </c>
      <c r="K130" s="227" t="s">
        <v>49</v>
      </c>
      <c r="L130" s="227" t="s">
        <v>48</v>
      </c>
      <c r="M130" s="168">
        <f t="shared" si="9"/>
        <v>2272</v>
      </c>
      <c r="N130" s="228">
        <f t="shared" si="11"/>
        <v>5.56</v>
      </c>
    </row>
    <row r="131" spans="1:15" ht="13">
      <c r="A131" s="225">
        <f t="shared" si="10"/>
        <v>43007</v>
      </c>
      <c r="B131" s="223">
        <v>582.47</v>
      </c>
      <c r="C131" s="223">
        <v>85.91</v>
      </c>
      <c r="D131" s="168">
        <f t="shared" si="7"/>
        <v>55.91</v>
      </c>
      <c r="E131" s="168">
        <v>2</v>
      </c>
      <c r="F131" s="226">
        <f t="shared" si="8"/>
        <v>100</v>
      </c>
      <c r="G131" s="227">
        <v>856</v>
      </c>
      <c r="H131" s="227">
        <v>1103</v>
      </c>
      <c r="I131" s="227">
        <v>0</v>
      </c>
      <c r="J131" s="227">
        <v>319</v>
      </c>
      <c r="K131" s="227" t="s">
        <v>49</v>
      </c>
      <c r="L131" s="227" t="s">
        <v>48</v>
      </c>
      <c r="M131" s="168">
        <f t="shared" si="9"/>
        <v>2278</v>
      </c>
      <c r="N131" s="228">
        <f t="shared" si="11"/>
        <v>5.57</v>
      </c>
      <c r="O131" s="36">
        <v>0</v>
      </c>
    </row>
    <row r="132" spans="1:15" ht="13">
      <c r="A132" s="225">
        <f t="shared" si="10"/>
        <v>43008</v>
      </c>
      <c r="B132" s="223">
        <v>582.47</v>
      </c>
      <c r="C132" s="223">
        <v>85.91</v>
      </c>
      <c r="D132" s="168">
        <f t="shared" si="7"/>
        <v>55.91</v>
      </c>
      <c r="E132" s="168">
        <v>23</v>
      </c>
      <c r="F132" s="226">
        <f t="shared" si="8"/>
        <v>100</v>
      </c>
      <c r="G132" s="227">
        <v>856</v>
      </c>
      <c r="H132" s="227">
        <v>1103</v>
      </c>
      <c r="I132" s="227">
        <v>0</v>
      </c>
      <c r="J132" s="227">
        <v>313</v>
      </c>
      <c r="K132" s="227" t="s">
        <v>49</v>
      </c>
      <c r="L132" s="227" t="s">
        <v>48</v>
      </c>
      <c r="M132" s="168">
        <f t="shared" si="9"/>
        <v>2272</v>
      </c>
      <c r="N132" s="228">
        <f t="shared" si="11"/>
        <v>5.56</v>
      </c>
      <c r="O132" s="36">
        <v>0</v>
      </c>
    </row>
    <row r="133" spans="1:15" ht="13">
      <c r="A133" s="225">
        <f t="shared" si="10"/>
        <v>43009</v>
      </c>
      <c r="B133" s="223">
        <v>582.47</v>
      </c>
      <c r="C133" s="223">
        <v>85.91</v>
      </c>
      <c r="D133" s="168">
        <f t="shared" si="7"/>
        <v>55.91</v>
      </c>
      <c r="E133" s="168">
        <v>3</v>
      </c>
      <c r="F133" s="226">
        <f t="shared" si="8"/>
        <v>100</v>
      </c>
      <c r="G133" s="227">
        <v>856</v>
      </c>
      <c r="H133" s="227">
        <v>1103</v>
      </c>
      <c r="I133" s="227">
        <v>0</v>
      </c>
      <c r="J133" s="227">
        <v>313</v>
      </c>
      <c r="K133" s="227" t="s">
        <v>49</v>
      </c>
      <c r="L133" s="227" t="s">
        <v>48</v>
      </c>
      <c r="M133" s="168">
        <f t="shared" si="9"/>
        <v>2272</v>
      </c>
      <c r="N133" s="228">
        <f t="shared" si="11"/>
        <v>5.56</v>
      </c>
    </row>
    <row r="134" spans="1:15" ht="13">
      <c r="A134" s="225">
        <f t="shared" si="10"/>
        <v>43010</v>
      </c>
      <c r="B134" s="223">
        <v>582.47</v>
      </c>
      <c r="C134" s="223">
        <v>85.91</v>
      </c>
      <c r="D134" s="168">
        <f t="shared" si="7"/>
        <v>55.91</v>
      </c>
      <c r="E134" s="168">
        <v>0</v>
      </c>
      <c r="F134" s="226">
        <f t="shared" si="8"/>
        <v>100</v>
      </c>
      <c r="G134" s="227">
        <v>0</v>
      </c>
      <c r="H134" s="227">
        <v>1021</v>
      </c>
      <c r="I134" s="227">
        <v>0</v>
      </c>
      <c r="J134" s="227">
        <v>295</v>
      </c>
      <c r="K134" s="227" t="s">
        <v>49</v>
      </c>
      <c r="L134" s="227" t="s">
        <v>48</v>
      </c>
      <c r="M134" s="168">
        <f t="shared" si="9"/>
        <v>1316</v>
      </c>
      <c r="N134" s="228">
        <f t="shared" si="11"/>
        <v>3.22</v>
      </c>
    </row>
    <row r="135" spans="1:15" ht="13">
      <c r="A135" s="225">
        <f t="shared" si="10"/>
        <v>43011</v>
      </c>
      <c r="B135" s="223">
        <v>582.47</v>
      </c>
      <c r="C135" s="223">
        <v>85.91</v>
      </c>
      <c r="D135" s="168">
        <f t="shared" si="7"/>
        <v>55.91</v>
      </c>
      <c r="E135" s="168">
        <v>0</v>
      </c>
      <c r="F135" s="226">
        <f t="shared" si="8"/>
        <v>100</v>
      </c>
      <c r="G135" s="227">
        <v>0</v>
      </c>
      <c r="H135" s="227">
        <v>902</v>
      </c>
      <c r="I135" s="227">
        <v>0</v>
      </c>
      <c r="J135" s="227">
        <v>287</v>
      </c>
      <c r="K135" s="227" t="s">
        <v>49</v>
      </c>
      <c r="L135" s="227" t="s">
        <v>48</v>
      </c>
      <c r="M135" s="168">
        <f t="shared" si="9"/>
        <v>1189</v>
      </c>
      <c r="N135" s="228">
        <f t="shared" si="11"/>
        <v>2.91</v>
      </c>
    </row>
    <row r="136" spans="1:15" ht="13">
      <c r="A136" s="225">
        <f t="shared" si="10"/>
        <v>43012</v>
      </c>
      <c r="B136" s="223">
        <v>582.41</v>
      </c>
      <c r="C136" s="223">
        <v>85.02</v>
      </c>
      <c r="D136" s="168">
        <f t="shared" si="7"/>
        <v>55.019999999999996</v>
      </c>
      <c r="E136" s="168">
        <v>0</v>
      </c>
      <c r="F136" s="226">
        <f t="shared" si="8"/>
        <v>98.40815596494366</v>
      </c>
      <c r="G136" s="227">
        <v>0</v>
      </c>
      <c r="H136" s="227">
        <v>42</v>
      </c>
      <c r="I136" s="227">
        <v>56</v>
      </c>
      <c r="J136" s="227">
        <v>287</v>
      </c>
      <c r="K136" s="227" t="s">
        <v>49</v>
      </c>
      <c r="L136" s="227" t="s">
        <v>48</v>
      </c>
      <c r="M136" s="168">
        <f t="shared" si="9"/>
        <v>385</v>
      </c>
      <c r="N136" s="228">
        <f t="shared" si="11"/>
        <v>0.05</v>
      </c>
    </row>
    <row r="137" spans="1:15" ht="13">
      <c r="A137" s="225">
        <f t="shared" si="10"/>
        <v>43013</v>
      </c>
      <c r="B137" s="223">
        <v>582.35</v>
      </c>
      <c r="C137" s="223">
        <v>84.16</v>
      </c>
      <c r="D137" s="168">
        <f t="shared" si="7"/>
        <v>54.16</v>
      </c>
      <c r="E137" s="168">
        <v>0</v>
      </c>
      <c r="F137" s="226">
        <f t="shared" si="8"/>
        <v>96.869969593990348</v>
      </c>
      <c r="G137" s="227">
        <v>0</v>
      </c>
      <c r="H137" s="227">
        <v>0</v>
      </c>
      <c r="I137" s="227">
        <v>56</v>
      </c>
      <c r="J137" s="227">
        <v>309</v>
      </c>
      <c r="K137" s="227" t="s">
        <v>49</v>
      </c>
      <c r="L137" s="227" t="s">
        <v>48</v>
      </c>
      <c r="M137" s="168">
        <f t="shared" si="9"/>
        <v>365</v>
      </c>
      <c r="N137" s="228">
        <f t="shared" si="11"/>
        <v>0.03</v>
      </c>
    </row>
    <row r="138" spans="1:15" ht="13">
      <c r="A138" s="225">
        <f t="shared" si="10"/>
        <v>43014</v>
      </c>
      <c r="B138" s="223">
        <v>582.26</v>
      </c>
      <c r="C138" s="223">
        <v>83</v>
      </c>
      <c r="D138" s="168">
        <f t="shared" si="7"/>
        <v>53</v>
      </c>
      <c r="E138" s="168">
        <v>0</v>
      </c>
      <c r="F138" s="226">
        <f t="shared" si="8"/>
        <v>94.795206582006813</v>
      </c>
      <c r="G138" s="227">
        <v>0</v>
      </c>
      <c r="H138" s="227">
        <v>0</v>
      </c>
      <c r="I138" s="227">
        <v>204</v>
      </c>
      <c r="J138" s="227">
        <v>363</v>
      </c>
      <c r="K138" s="227" t="s">
        <v>49</v>
      </c>
      <c r="L138" s="227" t="s">
        <v>48</v>
      </c>
      <c r="M138" s="168">
        <f t="shared" si="9"/>
        <v>567</v>
      </c>
      <c r="N138" s="228">
        <f t="shared" si="11"/>
        <v>0.23</v>
      </c>
    </row>
    <row r="139" spans="1:15" ht="13">
      <c r="A139" s="225">
        <f t="shared" si="10"/>
        <v>43015</v>
      </c>
      <c r="B139" s="223">
        <v>582.20000000000005</v>
      </c>
      <c r="C139" s="223">
        <v>82.17</v>
      </c>
      <c r="D139" s="168">
        <f t="shared" si="7"/>
        <v>52.17</v>
      </c>
      <c r="E139" s="168">
        <v>21</v>
      </c>
      <c r="F139" s="226">
        <f t="shared" si="8"/>
        <v>93.310677875156514</v>
      </c>
      <c r="G139" s="227">
        <v>0</v>
      </c>
      <c r="H139" s="227">
        <v>0</v>
      </c>
      <c r="I139" s="227">
        <v>200</v>
      </c>
      <c r="J139" s="227">
        <v>248</v>
      </c>
      <c r="K139" s="227" t="s">
        <v>49</v>
      </c>
      <c r="L139" s="227" t="s">
        <v>48</v>
      </c>
      <c r="M139" s="168">
        <f t="shared" si="9"/>
        <v>448</v>
      </c>
      <c r="N139" s="228">
        <f t="shared" si="11"/>
        <v>0.27</v>
      </c>
    </row>
    <row r="140" spans="1:15" ht="13">
      <c r="A140" s="225">
        <f t="shared" si="10"/>
        <v>43016</v>
      </c>
      <c r="B140" s="223">
        <v>582.14</v>
      </c>
      <c r="C140" s="223">
        <v>81.33</v>
      </c>
      <c r="D140" s="168">
        <f t="shared" ref="D140:D163" si="12">C140-30</f>
        <v>51.33</v>
      </c>
      <c r="E140" s="168">
        <v>16</v>
      </c>
      <c r="F140" s="226">
        <f t="shared" ref="F140:F163" si="13">D140/55.91*100</f>
        <v>91.808263280271873</v>
      </c>
      <c r="G140" s="227">
        <v>0</v>
      </c>
      <c r="H140" s="227">
        <v>0</v>
      </c>
      <c r="I140" s="227">
        <v>200</v>
      </c>
      <c r="J140" s="227">
        <v>270</v>
      </c>
      <c r="K140" s="227" t="s">
        <v>49</v>
      </c>
      <c r="L140" s="227" t="s">
        <v>48</v>
      </c>
      <c r="M140" s="168">
        <f t="shared" ref="M140:M163" si="14">G140+H140+I140+J140</f>
        <v>470</v>
      </c>
      <c r="N140" s="228">
        <f t="shared" si="11"/>
        <v>0.31</v>
      </c>
    </row>
    <row r="141" spans="1:15" ht="13">
      <c r="A141" s="225">
        <f t="shared" ref="A141:A163" si="15">+A140+1</f>
        <v>43017</v>
      </c>
      <c r="B141" s="223">
        <v>582.08000000000004</v>
      </c>
      <c r="C141" s="223">
        <v>80.540000000000006</v>
      </c>
      <c r="D141" s="168">
        <f t="shared" si="12"/>
        <v>50.540000000000006</v>
      </c>
      <c r="E141" s="168">
        <v>6</v>
      </c>
      <c r="F141" s="226">
        <f t="shared" si="13"/>
        <v>90.39527812555896</v>
      </c>
      <c r="G141" s="227">
        <v>0</v>
      </c>
      <c r="H141" s="227">
        <v>0</v>
      </c>
      <c r="I141" s="227">
        <v>200</v>
      </c>
      <c r="J141" s="227">
        <v>270</v>
      </c>
      <c r="K141" s="227" t="s">
        <v>49</v>
      </c>
      <c r="L141" s="227" t="s">
        <v>48</v>
      </c>
      <c r="M141" s="168">
        <f t="shared" si="14"/>
        <v>470</v>
      </c>
      <c r="N141" s="228">
        <f t="shared" ref="N141:N153" si="16">ROUND((C141-C140)+(M141*0.002447),2)</f>
        <v>0.36</v>
      </c>
    </row>
    <row r="142" spans="1:15" ht="13">
      <c r="A142" s="225">
        <f t="shared" si="15"/>
        <v>43018</v>
      </c>
      <c r="B142" s="223">
        <v>582.14</v>
      </c>
      <c r="C142" s="223">
        <v>81.33</v>
      </c>
      <c r="D142" s="168">
        <f t="shared" si="12"/>
        <v>51.33</v>
      </c>
      <c r="E142" s="168">
        <v>0</v>
      </c>
      <c r="F142" s="226">
        <f t="shared" si="13"/>
        <v>91.808263280271873</v>
      </c>
      <c r="G142" s="227">
        <v>0</v>
      </c>
      <c r="H142" s="227">
        <v>0</v>
      </c>
      <c r="I142" s="227">
        <v>195</v>
      </c>
      <c r="J142" s="227">
        <v>245</v>
      </c>
      <c r="K142" s="227" t="s">
        <v>49</v>
      </c>
      <c r="L142" s="227" t="s">
        <v>48</v>
      </c>
      <c r="M142" s="168">
        <f t="shared" si="14"/>
        <v>440</v>
      </c>
      <c r="N142" s="228">
        <f t="shared" si="16"/>
        <v>1.87</v>
      </c>
    </row>
    <row r="143" spans="1:15" ht="13">
      <c r="A143" s="225">
        <f t="shared" si="15"/>
        <v>43019</v>
      </c>
      <c r="B143" s="223">
        <v>582.32000000000005</v>
      </c>
      <c r="C143" s="223">
        <v>83.77</v>
      </c>
      <c r="D143" s="168">
        <f t="shared" si="12"/>
        <v>53.769999999999996</v>
      </c>
      <c r="E143" s="168">
        <v>0</v>
      </c>
      <c r="F143" s="226">
        <f t="shared" si="13"/>
        <v>96.172419960651041</v>
      </c>
      <c r="G143" s="227">
        <v>0</v>
      </c>
      <c r="H143" s="227">
        <v>0</v>
      </c>
      <c r="I143" s="227">
        <v>195</v>
      </c>
      <c r="J143" s="227">
        <v>245</v>
      </c>
      <c r="K143" s="227" t="s">
        <v>49</v>
      </c>
      <c r="L143" s="227" t="s">
        <v>48</v>
      </c>
      <c r="M143" s="168">
        <f t="shared" si="14"/>
        <v>440</v>
      </c>
      <c r="N143" s="228">
        <f t="shared" si="16"/>
        <v>3.52</v>
      </c>
    </row>
    <row r="144" spans="1:15" ht="13">
      <c r="A144" s="225">
        <f t="shared" si="15"/>
        <v>43020</v>
      </c>
      <c r="B144" s="223">
        <v>582.47</v>
      </c>
      <c r="C144" s="223">
        <v>85.91</v>
      </c>
      <c r="D144" s="168">
        <f t="shared" si="12"/>
        <v>55.91</v>
      </c>
      <c r="E144" s="168">
        <v>12</v>
      </c>
      <c r="F144" s="226">
        <f t="shared" si="13"/>
        <v>100</v>
      </c>
      <c r="G144" s="227">
        <v>0</v>
      </c>
      <c r="H144" s="227">
        <v>0</v>
      </c>
      <c r="I144" s="227">
        <v>204</v>
      </c>
      <c r="J144" s="227">
        <v>259</v>
      </c>
      <c r="K144" s="227" t="s">
        <v>49</v>
      </c>
      <c r="L144" s="227" t="s">
        <v>48</v>
      </c>
      <c r="M144" s="168">
        <f t="shared" si="14"/>
        <v>463</v>
      </c>
      <c r="N144" s="228">
        <f t="shared" si="16"/>
        <v>3.27</v>
      </c>
    </row>
    <row r="145" spans="1:14" ht="13">
      <c r="A145" s="225">
        <f t="shared" si="15"/>
        <v>43021</v>
      </c>
      <c r="B145" s="223">
        <v>582.47</v>
      </c>
      <c r="C145" s="223">
        <v>85.91</v>
      </c>
      <c r="D145" s="168">
        <f t="shared" si="12"/>
        <v>55.91</v>
      </c>
      <c r="E145" s="168">
        <v>0</v>
      </c>
      <c r="F145" s="226">
        <f t="shared" si="13"/>
        <v>100</v>
      </c>
      <c r="G145" s="227">
        <v>0</v>
      </c>
      <c r="H145" s="227">
        <v>0</v>
      </c>
      <c r="I145" s="227">
        <v>204</v>
      </c>
      <c r="J145" s="227">
        <v>158</v>
      </c>
      <c r="K145" s="227" t="s">
        <v>49</v>
      </c>
      <c r="L145" s="227" t="s">
        <v>48</v>
      </c>
      <c r="M145" s="168">
        <f t="shared" si="14"/>
        <v>362</v>
      </c>
      <c r="N145" s="228">
        <f t="shared" si="16"/>
        <v>0.89</v>
      </c>
    </row>
    <row r="146" spans="1:14" ht="13">
      <c r="A146" s="225">
        <f t="shared" si="15"/>
        <v>43022</v>
      </c>
      <c r="B146" s="223">
        <v>582.47</v>
      </c>
      <c r="C146" s="223">
        <v>85.91</v>
      </c>
      <c r="D146" s="168">
        <f t="shared" si="12"/>
        <v>55.91</v>
      </c>
      <c r="E146" s="168">
        <v>3</v>
      </c>
      <c r="F146" s="226">
        <f t="shared" si="13"/>
        <v>100</v>
      </c>
      <c r="G146" s="227">
        <v>0</v>
      </c>
      <c r="H146" s="227">
        <v>0</v>
      </c>
      <c r="I146" s="227">
        <v>201</v>
      </c>
      <c r="J146" s="227">
        <v>264</v>
      </c>
      <c r="K146" s="227" t="s">
        <v>49</v>
      </c>
      <c r="L146" s="227" t="s">
        <v>48</v>
      </c>
      <c r="M146" s="168">
        <f t="shared" si="14"/>
        <v>465</v>
      </c>
      <c r="N146" s="228">
        <f t="shared" si="16"/>
        <v>1.1399999999999999</v>
      </c>
    </row>
    <row r="147" spans="1:14" ht="13">
      <c r="A147" s="225">
        <f t="shared" si="15"/>
        <v>43023</v>
      </c>
      <c r="B147" s="223">
        <v>582.47</v>
      </c>
      <c r="C147" s="223">
        <v>85.91</v>
      </c>
      <c r="D147" s="168">
        <f t="shared" si="12"/>
        <v>55.91</v>
      </c>
      <c r="E147" s="168">
        <v>27</v>
      </c>
      <c r="F147" s="226">
        <f t="shared" si="13"/>
        <v>100</v>
      </c>
      <c r="G147" s="227">
        <v>0</v>
      </c>
      <c r="H147" s="227">
        <v>0</v>
      </c>
      <c r="I147" s="227">
        <v>201</v>
      </c>
      <c r="J147" s="227">
        <v>287</v>
      </c>
      <c r="K147" s="227" t="s">
        <v>49</v>
      </c>
      <c r="L147" s="227" t="s">
        <v>48</v>
      </c>
      <c r="M147" s="168">
        <f t="shared" si="14"/>
        <v>488</v>
      </c>
      <c r="N147" s="228">
        <f t="shared" si="16"/>
        <v>1.19</v>
      </c>
    </row>
    <row r="148" spans="1:14" ht="13">
      <c r="A148" s="225">
        <f t="shared" si="15"/>
        <v>43024</v>
      </c>
      <c r="B148" s="223">
        <v>582.47</v>
      </c>
      <c r="C148" s="223">
        <v>85.91</v>
      </c>
      <c r="D148" s="168">
        <f t="shared" si="12"/>
        <v>55.91</v>
      </c>
      <c r="E148" s="168">
        <v>22</v>
      </c>
      <c r="F148" s="226">
        <f t="shared" si="13"/>
        <v>100</v>
      </c>
      <c r="G148" s="227">
        <v>856</v>
      </c>
      <c r="H148" s="227">
        <v>0</v>
      </c>
      <c r="I148" s="227">
        <v>201</v>
      </c>
      <c r="J148" s="227">
        <v>287</v>
      </c>
      <c r="K148" s="227" t="s">
        <v>49</v>
      </c>
      <c r="L148" s="227" t="s">
        <v>48</v>
      </c>
      <c r="M148" s="168">
        <f t="shared" si="14"/>
        <v>1344</v>
      </c>
      <c r="N148" s="228">
        <f t="shared" si="16"/>
        <v>3.29</v>
      </c>
    </row>
    <row r="149" spans="1:14" ht="13">
      <c r="A149" s="225">
        <f t="shared" si="15"/>
        <v>43025</v>
      </c>
      <c r="B149" s="223">
        <v>582.47</v>
      </c>
      <c r="C149" s="223">
        <v>85.91</v>
      </c>
      <c r="D149" s="168">
        <f t="shared" si="12"/>
        <v>55.91</v>
      </c>
      <c r="E149" s="168">
        <v>0</v>
      </c>
      <c r="F149" s="226">
        <f t="shared" si="13"/>
        <v>100</v>
      </c>
      <c r="G149" s="227">
        <v>0</v>
      </c>
      <c r="H149" s="227">
        <v>0</v>
      </c>
      <c r="I149" s="227">
        <v>204</v>
      </c>
      <c r="J149" s="227">
        <v>281</v>
      </c>
      <c r="K149" s="227" t="s">
        <v>49</v>
      </c>
      <c r="L149" s="227" t="s">
        <v>48</v>
      </c>
      <c r="M149" s="168">
        <f t="shared" si="14"/>
        <v>485</v>
      </c>
      <c r="N149" s="228">
        <f t="shared" si="16"/>
        <v>1.19</v>
      </c>
    </row>
    <row r="150" spans="1:14" ht="13">
      <c r="A150" s="225">
        <f t="shared" si="15"/>
        <v>43026</v>
      </c>
      <c r="B150" s="223">
        <v>582.47</v>
      </c>
      <c r="C150" s="223">
        <v>85.91</v>
      </c>
      <c r="D150" s="168">
        <f t="shared" si="12"/>
        <v>55.91</v>
      </c>
      <c r="E150" s="168">
        <v>0</v>
      </c>
      <c r="F150" s="226">
        <f t="shared" si="13"/>
        <v>100</v>
      </c>
      <c r="G150" s="227">
        <v>0</v>
      </c>
      <c r="H150" s="227">
        <v>0</v>
      </c>
      <c r="I150" s="227">
        <v>204</v>
      </c>
      <c r="J150" s="227">
        <v>285</v>
      </c>
      <c r="K150" s="227" t="s">
        <v>49</v>
      </c>
      <c r="L150" s="227" t="s">
        <v>48</v>
      </c>
      <c r="M150" s="168">
        <f t="shared" si="14"/>
        <v>489</v>
      </c>
      <c r="N150" s="228">
        <f t="shared" si="16"/>
        <v>1.2</v>
      </c>
    </row>
    <row r="151" spans="1:14" ht="13">
      <c r="A151" s="225">
        <f t="shared" si="15"/>
        <v>43027</v>
      </c>
      <c r="B151" s="223">
        <v>582.47</v>
      </c>
      <c r="C151" s="223">
        <v>85.91</v>
      </c>
      <c r="D151" s="168">
        <f t="shared" si="12"/>
        <v>55.91</v>
      </c>
      <c r="E151" s="168">
        <v>0</v>
      </c>
      <c r="F151" s="226">
        <f t="shared" si="13"/>
        <v>100</v>
      </c>
      <c r="G151" s="227">
        <v>0</v>
      </c>
      <c r="H151" s="227">
        <v>0</v>
      </c>
      <c r="I151" s="227">
        <v>204</v>
      </c>
      <c r="J151" s="227">
        <v>285</v>
      </c>
      <c r="K151" s="227" t="s">
        <v>49</v>
      </c>
      <c r="L151" s="227" t="s">
        <v>48</v>
      </c>
      <c r="M151" s="168">
        <f t="shared" si="14"/>
        <v>489</v>
      </c>
      <c r="N151" s="228">
        <f t="shared" si="16"/>
        <v>1.2</v>
      </c>
    </row>
    <row r="152" spans="1:14" ht="13">
      <c r="A152" s="225">
        <f t="shared" si="15"/>
        <v>43028</v>
      </c>
      <c r="B152" s="223">
        <v>582.41</v>
      </c>
      <c r="C152" s="223">
        <v>85.02</v>
      </c>
      <c r="D152" s="168">
        <f t="shared" si="12"/>
        <v>55.019999999999996</v>
      </c>
      <c r="E152" s="168">
        <v>0</v>
      </c>
      <c r="F152" s="226">
        <f t="shared" si="13"/>
        <v>98.40815596494366</v>
      </c>
      <c r="G152" s="227">
        <v>0</v>
      </c>
      <c r="H152" s="227">
        <v>0</v>
      </c>
      <c r="I152" s="227">
        <v>204</v>
      </c>
      <c r="J152" s="227">
        <v>285</v>
      </c>
      <c r="K152" s="227" t="s">
        <v>49</v>
      </c>
      <c r="L152" s="227" t="s">
        <v>48</v>
      </c>
      <c r="M152" s="168">
        <f t="shared" si="14"/>
        <v>489</v>
      </c>
      <c r="N152" s="228">
        <f t="shared" si="16"/>
        <v>0.31</v>
      </c>
    </row>
    <row r="153" spans="1:14" ht="13">
      <c r="A153" s="225">
        <f t="shared" si="15"/>
        <v>43029</v>
      </c>
      <c r="B153" s="223">
        <v>582.35</v>
      </c>
      <c r="C153" s="223">
        <v>84.16</v>
      </c>
      <c r="D153" s="168">
        <f t="shared" si="12"/>
        <v>54.16</v>
      </c>
      <c r="E153" s="168">
        <v>0</v>
      </c>
      <c r="F153" s="226">
        <f t="shared" si="13"/>
        <v>96.869969593990348</v>
      </c>
      <c r="G153" s="227">
        <v>0</v>
      </c>
      <c r="H153" s="227">
        <v>0</v>
      </c>
      <c r="I153" s="227">
        <v>204</v>
      </c>
      <c r="J153" s="227">
        <v>277</v>
      </c>
      <c r="K153" s="227" t="s">
        <v>49</v>
      </c>
      <c r="L153" s="227" t="s">
        <v>48</v>
      </c>
      <c r="M153" s="168">
        <f t="shared" si="14"/>
        <v>481</v>
      </c>
      <c r="N153" s="228">
        <f t="shared" si="16"/>
        <v>0.32</v>
      </c>
    </row>
    <row r="154" spans="1:14" ht="13">
      <c r="A154" s="225">
        <f t="shared" si="15"/>
        <v>43030</v>
      </c>
      <c r="B154" s="223">
        <v>582.29</v>
      </c>
      <c r="C154" s="223">
        <v>83.4</v>
      </c>
      <c r="D154" s="168">
        <f t="shared" ref="D154:D162" si="17">C154-30</f>
        <v>53.400000000000006</v>
      </c>
      <c r="E154" s="168">
        <v>0</v>
      </c>
      <c r="F154" s="226">
        <f t="shared" si="13"/>
        <v>95.510642103380448</v>
      </c>
      <c r="G154" s="227">
        <v>0</v>
      </c>
      <c r="H154" s="227">
        <v>0</v>
      </c>
      <c r="I154" s="227">
        <v>204</v>
      </c>
      <c r="J154" s="227">
        <v>277</v>
      </c>
      <c r="K154" s="227" t="s">
        <v>49</v>
      </c>
      <c r="L154" s="227" t="s">
        <v>48</v>
      </c>
      <c r="M154" s="168">
        <f t="shared" si="14"/>
        <v>481</v>
      </c>
      <c r="N154" s="228">
        <f>ROUND((C154-C153)+(M154*0.002447),2)</f>
        <v>0.42</v>
      </c>
    </row>
    <row r="155" spans="1:14" ht="13">
      <c r="A155" s="225">
        <f t="shared" si="15"/>
        <v>43031</v>
      </c>
      <c r="B155" s="223">
        <v>582.23</v>
      </c>
      <c r="C155" s="223">
        <v>82.6</v>
      </c>
      <c r="D155" s="168">
        <f t="shared" si="17"/>
        <v>52.599999999999994</v>
      </c>
      <c r="E155" s="168">
        <v>1</v>
      </c>
      <c r="F155" s="226">
        <f t="shared" si="13"/>
        <v>94.079771060633149</v>
      </c>
      <c r="G155" s="227">
        <v>0</v>
      </c>
      <c r="H155" s="227">
        <v>0</v>
      </c>
      <c r="I155" s="227">
        <v>204</v>
      </c>
      <c r="J155" s="227">
        <v>269</v>
      </c>
      <c r="K155" s="227" t="s">
        <v>49</v>
      </c>
      <c r="L155" s="227" t="s">
        <v>48</v>
      </c>
      <c r="M155" s="168">
        <f t="shared" si="14"/>
        <v>473</v>
      </c>
      <c r="N155" s="228">
        <f>ROUND((C155-C154)+(M155*0.002447),2)</f>
        <v>0.36</v>
      </c>
    </row>
    <row r="156" spans="1:14" ht="13">
      <c r="A156" s="225">
        <f t="shared" si="15"/>
        <v>43032</v>
      </c>
      <c r="B156" s="223">
        <v>582.14</v>
      </c>
      <c r="C156" s="223">
        <v>81.33</v>
      </c>
      <c r="D156" s="168">
        <f t="shared" si="17"/>
        <v>51.33</v>
      </c>
      <c r="E156" s="168">
        <v>0</v>
      </c>
      <c r="F156" s="226">
        <f t="shared" si="13"/>
        <v>91.808263280271873</v>
      </c>
      <c r="G156" s="227">
        <v>0</v>
      </c>
      <c r="H156" s="227">
        <v>0</v>
      </c>
      <c r="I156" s="227">
        <v>204</v>
      </c>
      <c r="J156" s="227">
        <v>238</v>
      </c>
      <c r="K156" s="227" t="s">
        <v>49</v>
      </c>
      <c r="L156" s="227" t="s">
        <v>48</v>
      </c>
      <c r="M156" s="168">
        <f t="shared" si="14"/>
        <v>442</v>
      </c>
      <c r="N156" s="228">
        <f>ROUND((C156-C155)+(M156*0.002447),2)</f>
        <v>-0.19</v>
      </c>
    </row>
    <row r="157" spans="1:14" ht="13">
      <c r="A157" s="225">
        <f t="shared" si="15"/>
        <v>43033</v>
      </c>
      <c r="B157" s="223">
        <v>582.04999999999995</v>
      </c>
      <c r="C157" s="223">
        <v>80.23</v>
      </c>
      <c r="D157" s="168">
        <f t="shared" si="17"/>
        <v>50.230000000000004</v>
      </c>
      <c r="E157" s="168">
        <v>0</v>
      </c>
      <c r="F157" s="226">
        <f t="shared" si="13"/>
        <v>89.84081559649438</v>
      </c>
      <c r="G157" s="227">
        <v>0</v>
      </c>
      <c r="H157" s="227">
        <v>0</v>
      </c>
      <c r="I157" s="227">
        <v>204</v>
      </c>
      <c r="J157" s="227">
        <v>249</v>
      </c>
      <c r="K157" s="227" t="s">
        <v>49</v>
      </c>
      <c r="L157" s="227" t="s">
        <v>48</v>
      </c>
      <c r="M157" s="168">
        <f t="shared" si="14"/>
        <v>453</v>
      </c>
      <c r="N157" s="228">
        <f>ROUND((C157-C156)+(M157*0.002447),2)</f>
        <v>0.01</v>
      </c>
    </row>
    <row r="158" spans="1:14" ht="13">
      <c r="A158" s="225">
        <f t="shared" si="15"/>
        <v>43034</v>
      </c>
      <c r="B158" s="223">
        <v>581.99</v>
      </c>
      <c r="C158" s="223">
        <v>79.489999999999995</v>
      </c>
      <c r="D158" s="168">
        <f t="shared" si="17"/>
        <v>49.489999999999995</v>
      </c>
      <c r="E158" s="168">
        <v>0</v>
      </c>
      <c r="F158" s="226">
        <f t="shared" si="13"/>
        <v>88.517259881953137</v>
      </c>
      <c r="G158" s="227">
        <v>0</v>
      </c>
      <c r="H158" s="227">
        <v>0</v>
      </c>
      <c r="I158" s="227">
        <v>220</v>
      </c>
      <c r="J158" s="227">
        <v>240</v>
      </c>
      <c r="K158" s="227" t="s">
        <v>49</v>
      </c>
      <c r="L158" s="227" t="s">
        <v>48</v>
      </c>
      <c r="M158" s="168">
        <f t="shared" si="14"/>
        <v>460</v>
      </c>
      <c r="N158" s="228">
        <f>ROUND((C158-C157)+(M158*0.002447),2)</f>
        <v>0.39</v>
      </c>
    </row>
    <row r="159" spans="1:14" ht="13">
      <c r="A159" s="225">
        <f t="shared" si="15"/>
        <v>43035</v>
      </c>
      <c r="B159" s="223">
        <v>581.89</v>
      </c>
      <c r="C159" s="223">
        <v>78.22</v>
      </c>
      <c r="D159" s="168">
        <f t="shared" si="17"/>
        <v>48.22</v>
      </c>
      <c r="E159" s="168">
        <v>0</v>
      </c>
      <c r="F159" s="226">
        <f t="shared" si="13"/>
        <v>86.245752101591847</v>
      </c>
      <c r="G159" s="227">
        <v>0</v>
      </c>
      <c r="H159" s="227">
        <v>0</v>
      </c>
      <c r="I159" s="227">
        <v>228</v>
      </c>
      <c r="J159" s="227">
        <v>230</v>
      </c>
      <c r="K159" s="227" t="s">
        <v>49</v>
      </c>
      <c r="L159" s="227" t="s">
        <v>48</v>
      </c>
      <c r="M159" s="168">
        <f t="shared" si="14"/>
        <v>458</v>
      </c>
      <c r="N159" s="228">
        <v>0</v>
      </c>
    </row>
    <row r="160" spans="1:14" ht="13">
      <c r="A160" s="225">
        <f t="shared" si="15"/>
        <v>43036</v>
      </c>
      <c r="B160" s="223">
        <v>581.79999999999995</v>
      </c>
      <c r="C160" s="223">
        <v>76.94</v>
      </c>
      <c r="D160" s="168">
        <f t="shared" si="17"/>
        <v>46.94</v>
      </c>
      <c r="E160" s="168">
        <v>0</v>
      </c>
      <c r="F160" s="226">
        <f t="shared" si="13"/>
        <v>83.956358433196215</v>
      </c>
      <c r="G160" s="227">
        <v>0</v>
      </c>
      <c r="H160" s="227">
        <v>0</v>
      </c>
      <c r="I160" s="227">
        <v>228</v>
      </c>
      <c r="J160" s="227">
        <v>230</v>
      </c>
      <c r="K160" s="227" t="s">
        <v>49</v>
      </c>
      <c r="L160" s="227" t="s">
        <v>48</v>
      </c>
      <c r="M160" s="168">
        <f t="shared" si="14"/>
        <v>458</v>
      </c>
      <c r="N160" s="228">
        <v>0</v>
      </c>
    </row>
    <row r="161" spans="1:14" ht="13">
      <c r="A161" s="225">
        <f t="shared" si="15"/>
        <v>43037</v>
      </c>
      <c r="B161" s="223">
        <v>581.71</v>
      </c>
      <c r="C161" s="223">
        <v>75.92</v>
      </c>
      <c r="D161" s="168">
        <f t="shared" si="17"/>
        <v>45.92</v>
      </c>
      <c r="E161" s="168">
        <v>0</v>
      </c>
      <c r="F161" s="226">
        <f t="shared" si="13"/>
        <v>82.131997853693434</v>
      </c>
      <c r="G161" s="227">
        <v>0</v>
      </c>
      <c r="H161" s="227">
        <v>0</v>
      </c>
      <c r="I161" s="227">
        <v>204</v>
      </c>
      <c r="J161" s="227">
        <v>259</v>
      </c>
      <c r="K161" s="227" t="s">
        <v>49</v>
      </c>
      <c r="L161" s="227" t="s">
        <v>48</v>
      </c>
      <c r="M161" s="168">
        <f t="shared" si="14"/>
        <v>463</v>
      </c>
      <c r="N161" s="228">
        <f>ROUND((C161-C160)+(M161*0.002447),2)</f>
        <v>0.11</v>
      </c>
    </row>
    <row r="162" spans="1:14" ht="13">
      <c r="A162" s="225">
        <f t="shared" si="15"/>
        <v>43038</v>
      </c>
      <c r="B162" s="223">
        <v>581.62</v>
      </c>
      <c r="C162" s="223">
        <v>74.650000000000006</v>
      </c>
      <c r="D162" s="168">
        <f t="shared" si="17"/>
        <v>44.650000000000006</v>
      </c>
      <c r="E162" s="168">
        <v>0</v>
      </c>
      <c r="F162" s="226">
        <f t="shared" si="13"/>
        <v>79.860490073332159</v>
      </c>
      <c r="G162" s="227">
        <v>0</v>
      </c>
      <c r="H162" s="227">
        <v>0</v>
      </c>
      <c r="I162" s="227">
        <v>211</v>
      </c>
      <c r="J162" s="227">
        <v>262</v>
      </c>
      <c r="K162" s="227" t="s">
        <v>49</v>
      </c>
      <c r="L162" s="227" t="s">
        <v>48</v>
      </c>
      <c r="M162" s="168">
        <f t="shared" si="14"/>
        <v>473</v>
      </c>
      <c r="N162" s="228">
        <f>ROUND((C162-C161)+(M162*0.002447),2)</f>
        <v>-0.11</v>
      </c>
    </row>
    <row r="163" spans="1:14" ht="13">
      <c r="A163" s="225">
        <f t="shared" si="15"/>
        <v>43039</v>
      </c>
      <c r="B163" s="223">
        <v>581.55999999999995</v>
      </c>
      <c r="C163" s="223">
        <v>73.83</v>
      </c>
      <c r="D163" s="168">
        <f t="shared" si="12"/>
        <v>43.83</v>
      </c>
      <c r="E163" s="168">
        <v>0</v>
      </c>
      <c r="F163" s="226">
        <f t="shared" si="13"/>
        <v>78.393847254516189</v>
      </c>
      <c r="G163" s="227">
        <v>0</v>
      </c>
      <c r="H163" s="227">
        <v>0</v>
      </c>
      <c r="I163" s="227">
        <v>204</v>
      </c>
      <c r="J163" s="227">
        <v>241</v>
      </c>
      <c r="K163" s="227" t="s">
        <v>49</v>
      </c>
      <c r="L163" s="227" t="s">
        <v>48</v>
      </c>
      <c r="M163" s="168">
        <f t="shared" si="14"/>
        <v>445</v>
      </c>
      <c r="N163" s="228">
        <f>ROUND((C163-C162)+(M163*0.002447),2)</f>
        <v>0.27</v>
      </c>
    </row>
    <row r="164" spans="1:14" ht="21.7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8">
        <f>SUM(M11:M163)</f>
        <v>267893</v>
      </c>
      <c r="N164" s="198">
        <f>SUM(N11:N163)</f>
        <v>675.36</v>
      </c>
    </row>
    <row r="165" spans="1:14" ht="34.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61">
        <f>C163-C11</f>
        <v>23.059999999999995</v>
      </c>
      <c r="K165" s="461"/>
      <c r="L165" s="461"/>
      <c r="M165" s="199">
        <f>M164*0.002447</f>
        <v>655.53417100000001</v>
      </c>
      <c r="N165" s="198">
        <f>M165+J165</f>
        <v>678.59417099999996</v>
      </c>
    </row>
    <row r="166" spans="1:14" ht="113.25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</row>
    <row r="167" spans="1:14" ht="14">
      <c r="A167" s="362" t="s">
        <v>84</v>
      </c>
      <c r="B167" s="363"/>
      <c r="C167" s="181">
        <f>SUM(E11:E40)</f>
        <v>144</v>
      </c>
      <c r="D167" s="181">
        <f>SUM(E41:E71)</f>
        <v>296</v>
      </c>
      <c r="E167" s="181">
        <f>SUM(E72:E102)</f>
        <v>168</v>
      </c>
      <c r="F167" s="446">
        <f>SUM(E103:E132)</f>
        <v>172</v>
      </c>
      <c r="G167" s="447"/>
      <c r="H167" s="446">
        <f>SUM(E133:E163)</f>
        <v>111</v>
      </c>
      <c r="I167" s="447"/>
      <c r="J167" s="446">
        <f>C167+D167+E167+F167+H167</f>
        <v>891</v>
      </c>
      <c r="K167" s="448"/>
      <c r="L167" s="449">
        <f>N164-N165</f>
        <v>-3.2341709999999466</v>
      </c>
      <c r="M167" s="450"/>
      <c r="N167" s="441">
        <f>N165</f>
        <v>678.59417099999996</v>
      </c>
    </row>
    <row r="168" spans="1:14" ht="14">
      <c r="A168" s="362" t="s">
        <v>93</v>
      </c>
      <c r="B168" s="363"/>
      <c r="C168" s="182">
        <f>SUM(N11:N40)</f>
        <v>34.96</v>
      </c>
      <c r="D168" s="182">
        <f>SUM(N41:N71)</f>
        <v>173.46999999999997</v>
      </c>
      <c r="E168" s="182">
        <f>SUM(N72:N102)</f>
        <v>188.9</v>
      </c>
      <c r="F168" s="443">
        <f>SUM(N103:N132)</f>
        <v>244.44</v>
      </c>
      <c r="G168" s="444"/>
      <c r="H168" s="443">
        <f>SUM(N133:N163)</f>
        <v>33.590000000000003</v>
      </c>
      <c r="I168" s="444"/>
      <c r="J168" s="443">
        <f>C168+D168+E168+F168+H168</f>
        <v>675.36</v>
      </c>
      <c r="K168" s="445"/>
      <c r="L168" s="451"/>
      <c r="M168" s="452"/>
      <c r="N168" s="442"/>
    </row>
    <row r="169" spans="1:14" ht="17.5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J165:L165"/>
    <mergeCell ref="A1:N1"/>
    <mergeCell ref="B7:B8"/>
    <mergeCell ref="C7:C8"/>
    <mergeCell ref="D7:D8"/>
    <mergeCell ref="E7:E8"/>
    <mergeCell ref="N7:N8"/>
    <mergeCell ref="A6:N6"/>
    <mergeCell ref="A7:A8"/>
    <mergeCell ref="F7:F8"/>
    <mergeCell ref="G7:M7"/>
    <mergeCell ref="J166:K166"/>
    <mergeCell ref="L166:M166"/>
    <mergeCell ref="A166:B166"/>
    <mergeCell ref="A164:I165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J164:L164"/>
    <mergeCell ref="J167:K167"/>
    <mergeCell ref="L167:M168"/>
    <mergeCell ref="N167:N168"/>
    <mergeCell ref="F168:G168"/>
    <mergeCell ref="H168:I168"/>
    <mergeCell ref="J168:K168"/>
    <mergeCell ref="A168:B168"/>
    <mergeCell ref="A167:B167"/>
    <mergeCell ref="F167:G167"/>
    <mergeCell ref="H167:I167"/>
    <mergeCell ref="F166:G166"/>
    <mergeCell ref="H166:I166"/>
  </mergeCells>
  <pageMargins left="0.9" right="0.5" top="0.45" bottom="0.4" header="0.3" footer="0.25"/>
  <pageSetup paperSize="9" scale="75" orientation="portrait" r:id="rId1"/>
  <headerFooter>
    <oddHeader>&amp;C19.Khadakwasla</oddHeader>
    <oddFooter xml:space="preserve">&amp;C&amp;"DV-TTSurekh,Normal"&amp;18 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R172"/>
  <sheetViews>
    <sheetView topLeftCell="A3" workbookViewId="0">
      <selection activeCell="B10" sqref="B10:D162"/>
    </sheetView>
  </sheetViews>
  <sheetFormatPr defaultColWidth="9.1796875" defaultRowHeight="12.5"/>
  <cols>
    <col min="1" max="1" width="12.1796875" style="36" customWidth="1"/>
    <col min="2" max="2" width="9.26953125" style="36" customWidth="1"/>
    <col min="3" max="3" width="8.26953125" style="36" customWidth="1"/>
    <col min="4" max="4" width="12.1796875" style="36" customWidth="1"/>
    <col min="5" max="5" width="7.7265625" style="36" customWidth="1"/>
    <col min="6" max="6" width="10.1796875" style="36" customWidth="1"/>
    <col min="7" max="7" width="6.453125" style="36" bestFit="1" customWidth="1"/>
    <col min="8" max="8" width="9.81640625" style="36" customWidth="1"/>
    <col min="9" max="9" width="4.7265625" style="36" customWidth="1"/>
    <col min="10" max="10" width="4.81640625" style="36" customWidth="1"/>
    <col min="11" max="11" width="5.26953125" style="36" customWidth="1"/>
    <col min="12" max="12" width="8.7265625" style="36" customWidth="1"/>
    <col min="13" max="13" width="10" style="36" customWidth="1"/>
    <col min="14" max="14" width="10.54296875" style="36" customWidth="1"/>
    <col min="15" max="16384" width="9.1796875" style="36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146</v>
      </c>
      <c r="C3" s="412"/>
      <c r="D3" s="417" t="s">
        <v>147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706</v>
      </c>
      <c r="G5" s="359"/>
      <c r="H5" s="358">
        <v>61.31</v>
      </c>
      <c r="I5" s="359"/>
      <c r="J5" s="358">
        <v>61.1</v>
      </c>
      <c r="K5" s="359"/>
      <c r="L5" s="152">
        <v>0.21</v>
      </c>
      <c r="M5" s="138">
        <v>42375</v>
      </c>
      <c r="N5" s="167">
        <v>2040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9.2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44</v>
      </c>
      <c r="I8" s="57" t="s">
        <v>40</v>
      </c>
      <c r="J8" s="137" t="s">
        <v>80</v>
      </c>
      <c r="K8" s="137" t="s">
        <v>75</v>
      </c>
      <c r="L8" s="137" t="s">
        <v>129</v>
      </c>
      <c r="M8" s="137" t="s">
        <v>77</v>
      </c>
      <c r="N8" s="318"/>
    </row>
    <row r="9" spans="1:18" ht="14">
      <c r="A9" s="134">
        <v>1</v>
      </c>
      <c r="B9" s="134">
        <f>+A9+1</f>
        <v>2</v>
      </c>
      <c r="C9" s="134">
        <f t="shared" ref="C9:N9" si="0">+B9+1</f>
        <v>3</v>
      </c>
      <c r="D9" s="134">
        <f t="shared" si="0"/>
        <v>4</v>
      </c>
      <c r="E9" s="134">
        <f t="shared" si="0"/>
        <v>5</v>
      </c>
      <c r="F9" s="231">
        <f t="shared" si="0"/>
        <v>6</v>
      </c>
      <c r="G9" s="134">
        <f t="shared" si="0"/>
        <v>7</v>
      </c>
      <c r="H9" s="134">
        <f t="shared" si="0"/>
        <v>8</v>
      </c>
      <c r="I9" s="134">
        <f t="shared" si="0"/>
        <v>9</v>
      </c>
      <c r="J9" s="134">
        <f t="shared" si="0"/>
        <v>10</v>
      </c>
      <c r="K9" s="134">
        <f t="shared" si="0"/>
        <v>11</v>
      </c>
      <c r="L9" s="134">
        <f t="shared" si="0"/>
        <v>12</v>
      </c>
      <c r="M9" s="134">
        <f t="shared" si="0"/>
        <v>13</v>
      </c>
      <c r="N9" s="134">
        <f t="shared" si="0"/>
        <v>14</v>
      </c>
    </row>
    <row r="10" spans="1:18" ht="14">
      <c r="A10" s="232">
        <v>42887</v>
      </c>
      <c r="B10" s="230">
        <v>703.8</v>
      </c>
      <c r="C10" s="147">
        <v>16.18</v>
      </c>
      <c r="D10" s="171">
        <f>C10-0.21</f>
        <v>15.969999999999999</v>
      </c>
      <c r="E10" s="171">
        <v>0</v>
      </c>
      <c r="F10" s="233">
        <f>D10/61.1*100</f>
        <v>26.137479541734859</v>
      </c>
      <c r="G10" s="172">
        <v>0</v>
      </c>
      <c r="H10" s="172">
        <v>55</v>
      </c>
      <c r="I10" s="172" t="s">
        <v>48</v>
      </c>
      <c r="J10" s="172" t="s">
        <v>50</v>
      </c>
      <c r="K10" s="172" t="s">
        <v>48</v>
      </c>
      <c r="L10" s="171" t="s">
        <v>50</v>
      </c>
      <c r="M10" s="171">
        <f>G10+H10</f>
        <v>55</v>
      </c>
      <c r="N10" s="234">
        <v>0</v>
      </c>
      <c r="P10" s="52"/>
      <c r="Q10" s="53"/>
      <c r="R10" s="53"/>
    </row>
    <row r="11" spans="1:18" ht="14">
      <c r="A11" s="232">
        <f>+A10+1</f>
        <v>42888</v>
      </c>
      <c r="B11" s="230">
        <v>703.7</v>
      </c>
      <c r="C11" s="147">
        <v>16.02</v>
      </c>
      <c r="D11" s="171">
        <f t="shared" ref="D11:D74" si="1">C11-0.21</f>
        <v>15.809999999999999</v>
      </c>
      <c r="E11" s="171">
        <v>0</v>
      </c>
      <c r="F11" s="233">
        <f t="shared" ref="F11:F38" si="2">D11/61.1*100</f>
        <v>25.875613747954169</v>
      </c>
      <c r="G11" s="172">
        <v>0</v>
      </c>
      <c r="H11" s="172">
        <v>55</v>
      </c>
      <c r="I11" s="172" t="s">
        <v>48</v>
      </c>
      <c r="J11" s="172"/>
      <c r="K11" s="172" t="s">
        <v>48</v>
      </c>
      <c r="L11" s="171" t="s">
        <v>50</v>
      </c>
      <c r="M11" s="171">
        <f t="shared" ref="M11:M70" si="3">G11+H11</f>
        <v>55</v>
      </c>
      <c r="N11" s="234">
        <f>ROUND((C11-C10)+(M11*0.002447),2)</f>
        <v>-0.03</v>
      </c>
      <c r="Q11" s="53"/>
    </row>
    <row r="12" spans="1:18" ht="14">
      <c r="A12" s="232">
        <f t="shared" ref="A12:A75" si="4">+A11+1</f>
        <v>42889</v>
      </c>
      <c r="B12" s="147">
        <v>703.5</v>
      </c>
      <c r="C12" s="147">
        <v>15.72</v>
      </c>
      <c r="D12" s="171">
        <f t="shared" si="1"/>
        <v>15.51</v>
      </c>
      <c r="E12" s="171">
        <v>0</v>
      </c>
      <c r="F12" s="233">
        <f t="shared" si="2"/>
        <v>25.384615384615383</v>
      </c>
      <c r="G12" s="172">
        <v>0</v>
      </c>
      <c r="H12" s="172">
        <v>55</v>
      </c>
      <c r="I12" s="172" t="s">
        <v>48</v>
      </c>
      <c r="J12" s="172" t="s">
        <v>50</v>
      </c>
      <c r="K12" s="172" t="s">
        <v>48</v>
      </c>
      <c r="L12" s="171" t="s">
        <v>50</v>
      </c>
      <c r="M12" s="171">
        <f t="shared" si="3"/>
        <v>55</v>
      </c>
      <c r="N12" s="234">
        <f t="shared" ref="N12:N75" si="5">ROUND((C12-C11)+(M12*0.002447),2)</f>
        <v>-0.17</v>
      </c>
    </row>
    <row r="13" spans="1:18" ht="14">
      <c r="A13" s="232">
        <f t="shared" si="4"/>
        <v>42890</v>
      </c>
      <c r="B13" s="147">
        <v>703.4</v>
      </c>
      <c r="C13" s="147">
        <v>15.57</v>
      </c>
      <c r="D13" s="171">
        <f t="shared" si="1"/>
        <v>15.36</v>
      </c>
      <c r="E13" s="171">
        <v>0</v>
      </c>
      <c r="F13" s="233">
        <f t="shared" si="2"/>
        <v>25.139116202945988</v>
      </c>
      <c r="G13" s="172">
        <v>0</v>
      </c>
      <c r="H13" s="172">
        <v>55</v>
      </c>
      <c r="I13" s="172" t="s">
        <v>48</v>
      </c>
      <c r="J13" s="172" t="s">
        <v>50</v>
      </c>
      <c r="K13" s="172" t="s">
        <v>48</v>
      </c>
      <c r="L13" s="171" t="s">
        <v>50</v>
      </c>
      <c r="M13" s="171">
        <f t="shared" si="3"/>
        <v>55</v>
      </c>
      <c r="N13" s="234">
        <f t="shared" si="5"/>
        <v>-0.02</v>
      </c>
    </row>
    <row r="14" spans="1:18" ht="14">
      <c r="A14" s="232">
        <f t="shared" si="4"/>
        <v>42891</v>
      </c>
      <c r="B14" s="147">
        <v>703.3</v>
      </c>
      <c r="C14" s="147">
        <v>15.42</v>
      </c>
      <c r="D14" s="171">
        <f t="shared" si="1"/>
        <v>15.209999999999999</v>
      </c>
      <c r="E14" s="171">
        <v>0</v>
      </c>
      <c r="F14" s="233">
        <f t="shared" si="2"/>
        <v>24.893617021276594</v>
      </c>
      <c r="G14" s="172">
        <v>0</v>
      </c>
      <c r="H14" s="172">
        <v>55</v>
      </c>
      <c r="I14" s="172" t="s">
        <v>48</v>
      </c>
      <c r="J14" s="172" t="s">
        <v>50</v>
      </c>
      <c r="K14" s="172" t="s">
        <v>48</v>
      </c>
      <c r="L14" s="171" t="s">
        <v>50</v>
      </c>
      <c r="M14" s="171">
        <f t="shared" si="3"/>
        <v>55</v>
      </c>
      <c r="N14" s="234">
        <f t="shared" si="5"/>
        <v>-0.02</v>
      </c>
    </row>
    <row r="15" spans="1:18" ht="14">
      <c r="A15" s="232">
        <f t="shared" si="4"/>
        <v>42892</v>
      </c>
      <c r="B15" s="147">
        <v>703.2</v>
      </c>
      <c r="C15" s="147">
        <v>15.26</v>
      </c>
      <c r="D15" s="171">
        <f t="shared" si="1"/>
        <v>15.049999999999999</v>
      </c>
      <c r="E15" s="171">
        <v>0</v>
      </c>
      <c r="F15" s="233">
        <f t="shared" si="2"/>
        <v>24.631751227495908</v>
      </c>
      <c r="G15" s="172">
        <v>0</v>
      </c>
      <c r="H15" s="172">
        <v>55</v>
      </c>
      <c r="I15" s="172" t="s">
        <v>48</v>
      </c>
      <c r="J15" s="172" t="s">
        <v>50</v>
      </c>
      <c r="K15" s="172" t="s">
        <v>48</v>
      </c>
      <c r="L15" s="171" t="s">
        <v>50</v>
      </c>
      <c r="M15" s="171">
        <f t="shared" si="3"/>
        <v>55</v>
      </c>
      <c r="N15" s="234">
        <f t="shared" si="5"/>
        <v>-0.03</v>
      </c>
    </row>
    <row r="16" spans="1:18" ht="14">
      <c r="A16" s="232">
        <f t="shared" si="4"/>
        <v>42893</v>
      </c>
      <c r="B16" s="147">
        <v>703.1</v>
      </c>
      <c r="C16" s="147">
        <v>15.11</v>
      </c>
      <c r="D16" s="171">
        <f t="shared" si="1"/>
        <v>14.899999999999999</v>
      </c>
      <c r="E16" s="171">
        <v>5</v>
      </c>
      <c r="F16" s="233">
        <f t="shared" si="2"/>
        <v>24.386252045826513</v>
      </c>
      <c r="G16" s="172">
        <v>0</v>
      </c>
      <c r="H16" s="172">
        <v>55</v>
      </c>
      <c r="I16" s="172" t="s">
        <v>48</v>
      </c>
      <c r="J16" s="172" t="s">
        <v>50</v>
      </c>
      <c r="K16" s="172" t="s">
        <v>48</v>
      </c>
      <c r="L16" s="171" t="s">
        <v>50</v>
      </c>
      <c r="M16" s="171">
        <f t="shared" si="3"/>
        <v>55</v>
      </c>
      <c r="N16" s="234">
        <f t="shared" si="5"/>
        <v>-0.02</v>
      </c>
    </row>
    <row r="17" spans="1:14" ht="14">
      <c r="A17" s="232">
        <f t="shared" si="4"/>
        <v>42894</v>
      </c>
      <c r="B17" s="147">
        <v>703</v>
      </c>
      <c r="C17" s="147">
        <v>14.96</v>
      </c>
      <c r="D17" s="171">
        <f t="shared" si="1"/>
        <v>14.75</v>
      </c>
      <c r="E17" s="171">
        <v>0</v>
      </c>
      <c r="F17" s="233">
        <f t="shared" si="2"/>
        <v>24.140752864157118</v>
      </c>
      <c r="G17" s="172">
        <v>0</v>
      </c>
      <c r="H17" s="172">
        <v>55</v>
      </c>
      <c r="I17" s="172" t="s">
        <v>48</v>
      </c>
      <c r="J17" s="172" t="s">
        <v>50</v>
      </c>
      <c r="K17" s="172" t="s">
        <v>48</v>
      </c>
      <c r="L17" s="171" t="s">
        <v>50</v>
      </c>
      <c r="M17" s="171">
        <f t="shared" si="3"/>
        <v>55</v>
      </c>
      <c r="N17" s="234">
        <f t="shared" si="5"/>
        <v>-0.02</v>
      </c>
    </row>
    <row r="18" spans="1:14" ht="14">
      <c r="A18" s="232">
        <f t="shared" si="4"/>
        <v>42895</v>
      </c>
      <c r="B18" s="147">
        <v>702.9</v>
      </c>
      <c r="C18" s="147">
        <v>14.82</v>
      </c>
      <c r="D18" s="171">
        <f t="shared" si="1"/>
        <v>14.61</v>
      </c>
      <c r="E18" s="171">
        <v>0</v>
      </c>
      <c r="F18" s="233">
        <f t="shared" si="2"/>
        <v>23.911620294599018</v>
      </c>
      <c r="G18" s="172">
        <v>0</v>
      </c>
      <c r="H18" s="172">
        <v>55</v>
      </c>
      <c r="I18" s="172" t="s">
        <v>48</v>
      </c>
      <c r="J18" s="172" t="s">
        <v>50</v>
      </c>
      <c r="K18" s="172" t="s">
        <v>48</v>
      </c>
      <c r="L18" s="171" t="s">
        <v>50</v>
      </c>
      <c r="M18" s="171">
        <f t="shared" si="3"/>
        <v>55</v>
      </c>
      <c r="N18" s="234">
        <f t="shared" si="5"/>
        <v>-0.01</v>
      </c>
    </row>
    <row r="19" spans="1:14" ht="14">
      <c r="A19" s="232">
        <f t="shared" si="4"/>
        <v>42896</v>
      </c>
      <c r="B19" s="147">
        <v>702.8</v>
      </c>
      <c r="C19" s="147">
        <v>14.68</v>
      </c>
      <c r="D19" s="171">
        <f t="shared" si="1"/>
        <v>14.469999999999999</v>
      </c>
      <c r="E19" s="171">
        <v>0</v>
      </c>
      <c r="F19" s="233">
        <f t="shared" si="2"/>
        <v>23.682487725040914</v>
      </c>
      <c r="G19" s="172">
        <v>0</v>
      </c>
      <c r="H19" s="172">
        <v>55</v>
      </c>
      <c r="I19" s="172" t="s">
        <v>48</v>
      </c>
      <c r="J19" s="172" t="s">
        <v>50</v>
      </c>
      <c r="K19" s="172" t="s">
        <v>48</v>
      </c>
      <c r="L19" s="171" t="s">
        <v>50</v>
      </c>
      <c r="M19" s="171">
        <f t="shared" si="3"/>
        <v>55</v>
      </c>
      <c r="N19" s="234">
        <f t="shared" si="5"/>
        <v>-0.01</v>
      </c>
    </row>
    <row r="20" spans="1:14" ht="14">
      <c r="A20" s="232">
        <f t="shared" si="4"/>
        <v>42897</v>
      </c>
      <c r="B20" s="147">
        <v>702.7</v>
      </c>
      <c r="C20" s="147">
        <v>14.54</v>
      </c>
      <c r="D20" s="171">
        <f t="shared" si="1"/>
        <v>14.329999999999998</v>
      </c>
      <c r="E20" s="171">
        <v>7</v>
      </c>
      <c r="F20" s="233">
        <f t="shared" si="2"/>
        <v>23.453355155482811</v>
      </c>
      <c r="G20" s="172">
        <v>0</v>
      </c>
      <c r="H20" s="172">
        <v>55</v>
      </c>
      <c r="I20" s="172" t="s">
        <v>48</v>
      </c>
      <c r="J20" s="172" t="s">
        <v>50</v>
      </c>
      <c r="K20" s="172" t="s">
        <v>48</v>
      </c>
      <c r="L20" s="171" t="s">
        <v>50</v>
      </c>
      <c r="M20" s="171">
        <f t="shared" si="3"/>
        <v>55</v>
      </c>
      <c r="N20" s="234">
        <f t="shared" si="5"/>
        <v>-0.01</v>
      </c>
    </row>
    <row r="21" spans="1:14" ht="14">
      <c r="A21" s="232">
        <f t="shared" si="4"/>
        <v>42898</v>
      </c>
      <c r="B21" s="147">
        <v>702.6</v>
      </c>
      <c r="C21" s="147">
        <v>14.4</v>
      </c>
      <c r="D21" s="171">
        <f t="shared" si="1"/>
        <v>14.19</v>
      </c>
      <c r="E21" s="171">
        <v>22</v>
      </c>
      <c r="F21" s="233">
        <f t="shared" si="2"/>
        <v>23.224222585924711</v>
      </c>
      <c r="G21" s="172">
        <v>0</v>
      </c>
      <c r="H21" s="172">
        <v>55</v>
      </c>
      <c r="I21" s="172" t="s">
        <v>48</v>
      </c>
      <c r="J21" s="172" t="s">
        <v>50</v>
      </c>
      <c r="K21" s="172" t="s">
        <v>48</v>
      </c>
      <c r="L21" s="171" t="s">
        <v>50</v>
      </c>
      <c r="M21" s="171">
        <f t="shared" si="3"/>
        <v>55</v>
      </c>
      <c r="N21" s="234">
        <f t="shared" si="5"/>
        <v>-0.01</v>
      </c>
    </row>
    <row r="22" spans="1:14" ht="14">
      <c r="A22" s="232">
        <f t="shared" si="4"/>
        <v>42899</v>
      </c>
      <c r="B22" s="147">
        <v>702.5</v>
      </c>
      <c r="C22" s="147">
        <v>14.26</v>
      </c>
      <c r="D22" s="171">
        <f t="shared" si="1"/>
        <v>14.049999999999999</v>
      </c>
      <c r="E22" s="171">
        <v>12</v>
      </c>
      <c r="F22" s="233">
        <f t="shared" si="2"/>
        <v>22.995090016366611</v>
      </c>
      <c r="G22" s="172">
        <v>0</v>
      </c>
      <c r="H22" s="172">
        <v>55</v>
      </c>
      <c r="I22" s="172" t="s">
        <v>48</v>
      </c>
      <c r="J22" s="172" t="s">
        <v>50</v>
      </c>
      <c r="K22" s="172" t="s">
        <v>48</v>
      </c>
      <c r="L22" s="171" t="s">
        <v>50</v>
      </c>
      <c r="M22" s="171">
        <f t="shared" si="3"/>
        <v>55</v>
      </c>
      <c r="N22" s="234">
        <f t="shared" si="5"/>
        <v>-0.01</v>
      </c>
    </row>
    <row r="23" spans="1:14" ht="14">
      <c r="A23" s="232">
        <f t="shared" si="4"/>
        <v>42900</v>
      </c>
      <c r="B23" s="147">
        <v>702.4</v>
      </c>
      <c r="C23" s="147">
        <v>14.12</v>
      </c>
      <c r="D23" s="171">
        <f t="shared" si="1"/>
        <v>13.909999999999998</v>
      </c>
      <c r="E23" s="171">
        <v>0</v>
      </c>
      <c r="F23" s="233">
        <f t="shared" si="2"/>
        <v>22.765957446808507</v>
      </c>
      <c r="G23" s="172">
        <v>0</v>
      </c>
      <c r="H23" s="172">
        <v>130</v>
      </c>
      <c r="I23" s="172" t="s">
        <v>48</v>
      </c>
      <c r="J23" s="172" t="s">
        <v>50</v>
      </c>
      <c r="K23" s="172" t="s">
        <v>48</v>
      </c>
      <c r="L23" s="171" t="s">
        <v>50</v>
      </c>
      <c r="M23" s="171">
        <f t="shared" si="3"/>
        <v>130</v>
      </c>
      <c r="N23" s="234">
        <f t="shared" si="5"/>
        <v>0.18</v>
      </c>
    </row>
    <row r="24" spans="1:14" ht="14">
      <c r="A24" s="232">
        <f t="shared" si="4"/>
        <v>42901</v>
      </c>
      <c r="B24" s="147">
        <v>702.2</v>
      </c>
      <c r="C24" s="147">
        <v>13.84</v>
      </c>
      <c r="D24" s="171">
        <f t="shared" si="1"/>
        <v>13.629999999999999</v>
      </c>
      <c r="E24" s="171">
        <v>0</v>
      </c>
      <c r="F24" s="233">
        <f t="shared" si="2"/>
        <v>22.307692307692307</v>
      </c>
      <c r="G24" s="172">
        <v>0</v>
      </c>
      <c r="H24" s="172">
        <v>130</v>
      </c>
      <c r="I24" s="172" t="s">
        <v>48</v>
      </c>
      <c r="J24" s="172" t="s">
        <v>50</v>
      </c>
      <c r="K24" s="172" t="s">
        <v>48</v>
      </c>
      <c r="L24" s="171" t="s">
        <v>50</v>
      </c>
      <c r="M24" s="171">
        <f t="shared" si="3"/>
        <v>130</v>
      </c>
      <c r="N24" s="234">
        <f t="shared" si="5"/>
        <v>0.04</v>
      </c>
    </row>
    <row r="25" spans="1:14" ht="14">
      <c r="A25" s="232">
        <f t="shared" si="4"/>
        <v>42902</v>
      </c>
      <c r="B25" s="147">
        <v>702</v>
      </c>
      <c r="C25" s="147">
        <v>13.56</v>
      </c>
      <c r="D25" s="171">
        <f t="shared" si="1"/>
        <v>13.35</v>
      </c>
      <c r="E25" s="171">
        <v>0</v>
      </c>
      <c r="F25" s="233">
        <f t="shared" si="2"/>
        <v>21.849427168576106</v>
      </c>
      <c r="G25" s="172">
        <v>0</v>
      </c>
      <c r="H25" s="172">
        <v>130</v>
      </c>
      <c r="I25" s="172" t="s">
        <v>48</v>
      </c>
      <c r="J25" s="172" t="s">
        <v>50</v>
      </c>
      <c r="K25" s="172" t="s">
        <v>48</v>
      </c>
      <c r="L25" s="171" t="s">
        <v>50</v>
      </c>
      <c r="M25" s="171">
        <f t="shared" si="3"/>
        <v>130</v>
      </c>
      <c r="N25" s="234">
        <f t="shared" si="5"/>
        <v>0.04</v>
      </c>
    </row>
    <row r="26" spans="1:14" ht="14">
      <c r="A26" s="232">
        <f t="shared" si="4"/>
        <v>42903</v>
      </c>
      <c r="B26" s="147">
        <v>701.8</v>
      </c>
      <c r="C26" s="147">
        <v>13.3</v>
      </c>
      <c r="D26" s="171">
        <f t="shared" si="1"/>
        <v>13.09</v>
      </c>
      <c r="E26" s="171">
        <v>0</v>
      </c>
      <c r="F26" s="233">
        <f t="shared" si="2"/>
        <v>21.423895253682488</v>
      </c>
      <c r="G26" s="172">
        <v>0</v>
      </c>
      <c r="H26" s="172">
        <v>130</v>
      </c>
      <c r="I26" s="172" t="s">
        <v>48</v>
      </c>
      <c r="J26" s="172" t="s">
        <v>50</v>
      </c>
      <c r="K26" s="172" t="s">
        <v>48</v>
      </c>
      <c r="L26" s="171" t="s">
        <v>50</v>
      </c>
      <c r="M26" s="171">
        <f t="shared" si="3"/>
        <v>130</v>
      </c>
      <c r="N26" s="234">
        <f t="shared" si="5"/>
        <v>0.06</v>
      </c>
    </row>
    <row r="27" spans="1:14" ht="14">
      <c r="A27" s="232">
        <f t="shared" si="4"/>
        <v>42904</v>
      </c>
      <c r="B27" s="147">
        <v>701.5</v>
      </c>
      <c r="C27" s="147">
        <v>12.91</v>
      </c>
      <c r="D27" s="171">
        <f t="shared" si="1"/>
        <v>12.7</v>
      </c>
      <c r="E27" s="171">
        <v>1</v>
      </c>
      <c r="F27" s="233">
        <f t="shared" si="2"/>
        <v>20.785597381342061</v>
      </c>
      <c r="G27" s="172">
        <v>0</v>
      </c>
      <c r="H27" s="172">
        <v>130</v>
      </c>
      <c r="I27" s="172" t="s">
        <v>48</v>
      </c>
      <c r="J27" s="172" t="s">
        <v>50</v>
      </c>
      <c r="K27" s="172" t="s">
        <v>48</v>
      </c>
      <c r="L27" s="171" t="s">
        <v>50</v>
      </c>
      <c r="M27" s="171">
        <f t="shared" si="3"/>
        <v>130</v>
      </c>
      <c r="N27" s="234">
        <f t="shared" si="5"/>
        <v>-7.0000000000000007E-2</v>
      </c>
    </row>
    <row r="28" spans="1:14" ht="14">
      <c r="A28" s="232">
        <f t="shared" si="4"/>
        <v>42905</v>
      </c>
      <c r="B28" s="147">
        <v>701.2</v>
      </c>
      <c r="C28" s="147">
        <v>12.51</v>
      </c>
      <c r="D28" s="171">
        <f t="shared" si="1"/>
        <v>12.299999999999999</v>
      </c>
      <c r="E28" s="171">
        <v>0</v>
      </c>
      <c r="F28" s="233">
        <f t="shared" si="2"/>
        <v>20.130932896890343</v>
      </c>
      <c r="G28" s="172">
        <v>0</v>
      </c>
      <c r="H28" s="172">
        <v>130</v>
      </c>
      <c r="I28" s="172" t="s">
        <v>48</v>
      </c>
      <c r="J28" s="172" t="s">
        <v>50</v>
      </c>
      <c r="K28" s="172" t="s">
        <v>48</v>
      </c>
      <c r="L28" s="171" t="s">
        <v>50</v>
      </c>
      <c r="M28" s="171">
        <f t="shared" si="3"/>
        <v>130</v>
      </c>
      <c r="N28" s="234">
        <f t="shared" si="5"/>
        <v>-0.08</v>
      </c>
    </row>
    <row r="29" spans="1:14" ht="14">
      <c r="A29" s="232">
        <f t="shared" si="4"/>
        <v>42906</v>
      </c>
      <c r="B29" s="147">
        <v>700.9</v>
      </c>
      <c r="C29" s="147">
        <v>12.13</v>
      </c>
      <c r="D29" s="171">
        <f t="shared" si="1"/>
        <v>11.92</v>
      </c>
      <c r="E29" s="171">
        <v>13</v>
      </c>
      <c r="F29" s="233">
        <f t="shared" si="2"/>
        <v>19.50900163666121</v>
      </c>
      <c r="G29" s="172">
        <v>0</v>
      </c>
      <c r="H29" s="172">
        <v>130</v>
      </c>
      <c r="I29" s="172" t="s">
        <v>48</v>
      </c>
      <c r="J29" s="172" t="s">
        <v>50</v>
      </c>
      <c r="K29" s="172" t="s">
        <v>48</v>
      </c>
      <c r="L29" s="171" t="s">
        <v>50</v>
      </c>
      <c r="M29" s="171">
        <f t="shared" si="3"/>
        <v>130</v>
      </c>
      <c r="N29" s="234">
        <f t="shared" si="5"/>
        <v>-0.06</v>
      </c>
    </row>
    <row r="30" spans="1:14" ht="14">
      <c r="A30" s="232">
        <f t="shared" si="4"/>
        <v>42907</v>
      </c>
      <c r="B30" s="147">
        <v>700.6</v>
      </c>
      <c r="C30" s="147">
        <v>11.75</v>
      </c>
      <c r="D30" s="171">
        <f t="shared" si="1"/>
        <v>11.54</v>
      </c>
      <c r="E30" s="171">
        <v>14</v>
      </c>
      <c r="F30" s="233">
        <f t="shared" si="2"/>
        <v>18.887070376432078</v>
      </c>
      <c r="G30" s="172">
        <v>0</v>
      </c>
      <c r="H30" s="172">
        <v>130</v>
      </c>
      <c r="I30" s="172" t="s">
        <v>48</v>
      </c>
      <c r="J30" s="172" t="s">
        <v>50</v>
      </c>
      <c r="K30" s="172" t="s">
        <v>48</v>
      </c>
      <c r="L30" s="171" t="s">
        <v>50</v>
      </c>
      <c r="M30" s="171">
        <f t="shared" si="3"/>
        <v>130</v>
      </c>
      <c r="N30" s="234">
        <f t="shared" si="5"/>
        <v>-0.06</v>
      </c>
    </row>
    <row r="31" spans="1:14" ht="14">
      <c r="A31" s="232">
        <f t="shared" si="4"/>
        <v>42908</v>
      </c>
      <c r="B31" s="147">
        <v>700.4</v>
      </c>
      <c r="C31" s="147">
        <v>11.51</v>
      </c>
      <c r="D31" s="171">
        <f t="shared" si="1"/>
        <v>11.299999999999999</v>
      </c>
      <c r="E31" s="171">
        <v>5</v>
      </c>
      <c r="F31" s="233">
        <f t="shared" si="2"/>
        <v>18.494271685761046</v>
      </c>
      <c r="G31" s="172">
        <v>0</v>
      </c>
      <c r="H31" s="172">
        <v>130</v>
      </c>
      <c r="I31" s="172" t="s">
        <v>48</v>
      </c>
      <c r="J31" s="172" t="s">
        <v>50</v>
      </c>
      <c r="K31" s="172" t="s">
        <v>48</v>
      </c>
      <c r="L31" s="171" t="s">
        <v>50</v>
      </c>
      <c r="M31" s="171">
        <f t="shared" si="3"/>
        <v>130</v>
      </c>
      <c r="N31" s="234">
        <f t="shared" si="5"/>
        <v>0.08</v>
      </c>
    </row>
    <row r="32" spans="1:14" ht="14">
      <c r="A32" s="232">
        <f t="shared" si="4"/>
        <v>42909</v>
      </c>
      <c r="B32" s="147">
        <v>700.1</v>
      </c>
      <c r="C32" s="147">
        <v>11.13</v>
      </c>
      <c r="D32" s="171">
        <f t="shared" si="1"/>
        <v>10.92</v>
      </c>
      <c r="E32" s="171">
        <v>9</v>
      </c>
      <c r="F32" s="233">
        <f t="shared" si="2"/>
        <v>17.872340425531917</v>
      </c>
      <c r="G32" s="172">
        <v>0</v>
      </c>
      <c r="H32" s="172">
        <v>130</v>
      </c>
      <c r="I32" s="172" t="s">
        <v>48</v>
      </c>
      <c r="J32" s="172" t="s">
        <v>50</v>
      </c>
      <c r="K32" s="172" t="s">
        <v>48</v>
      </c>
      <c r="L32" s="171" t="s">
        <v>50</v>
      </c>
      <c r="M32" s="171">
        <f t="shared" si="3"/>
        <v>130</v>
      </c>
      <c r="N32" s="234">
        <f t="shared" si="5"/>
        <v>-0.06</v>
      </c>
    </row>
    <row r="33" spans="1:14" ht="14">
      <c r="A33" s="232">
        <f t="shared" si="4"/>
        <v>42910</v>
      </c>
      <c r="B33" s="147">
        <v>699.8</v>
      </c>
      <c r="C33" s="147">
        <v>10.78</v>
      </c>
      <c r="D33" s="171">
        <f t="shared" si="1"/>
        <v>10.569999999999999</v>
      </c>
      <c r="E33" s="171">
        <v>5</v>
      </c>
      <c r="F33" s="233">
        <f t="shared" si="2"/>
        <v>17.299509001636658</v>
      </c>
      <c r="G33" s="172">
        <v>0</v>
      </c>
      <c r="H33" s="172">
        <v>130</v>
      </c>
      <c r="I33" s="172" t="s">
        <v>48</v>
      </c>
      <c r="J33" s="172" t="s">
        <v>50</v>
      </c>
      <c r="K33" s="172" t="s">
        <v>48</v>
      </c>
      <c r="L33" s="171" t="s">
        <v>50</v>
      </c>
      <c r="M33" s="171">
        <f t="shared" si="3"/>
        <v>130</v>
      </c>
      <c r="N33" s="234">
        <f t="shared" si="5"/>
        <v>-0.03</v>
      </c>
    </row>
    <row r="34" spans="1:14" ht="14">
      <c r="A34" s="232">
        <f t="shared" si="4"/>
        <v>42911</v>
      </c>
      <c r="B34" s="147">
        <v>699.6</v>
      </c>
      <c r="C34" s="147">
        <v>10.54</v>
      </c>
      <c r="D34" s="171">
        <f t="shared" si="1"/>
        <v>10.329999999999998</v>
      </c>
      <c r="E34" s="171">
        <v>27</v>
      </c>
      <c r="F34" s="233">
        <f t="shared" si="2"/>
        <v>16.906710310965629</v>
      </c>
      <c r="G34" s="172">
        <v>0</v>
      </c>
      <c r="H34" s="172">
        <v>130</v>
      </c>
      <c r="I34" s="172" t="s">
        <v>48</v>
      </c>
      <c r="J34" s="172" t="s">
        <v>50</v>
      </c>
      <c r="K34" s="172" t="s">
        <v>48</v>
      </c>
      <c r="L34" s="171" t="s">
        <v>50</v>
      </c>
      <c r="M34" s="171">
        <f t="shared" si="3"/>
        <v>130</v>
      </c>
      <c r="N34" s="234">
        <f t="shared" si="5"/>
        <v>0.08</v>
      </c>
    </row>
    <row r="35" spans="1:14" ht="14">
      <c r="A35" s="232">
        <f t="shared" si="4"/>
        <v>42912</v>
      </c>
      <c r="B35" s="147">
        <v>699.4</v>
      </c>
      <c r="C35" s="147">
        <v>10.31</v>
      </c>
      <c r="D35" s="171">
        <f t="shared" si="1"/>
        <v>10.1</v>
      </c>
      <c r="E35" s="171">
        <v>47</v>
      </c>
      <c r="F35" s="233">
        <f t="shared" si="2"/>
        <v>16.530278232405891</v>
      </c>
      <c r="G35" s="172">
        <v>0</v>
      </c>
      <c r="H35" s="172">
        <v>130</v>
      </c>
      <c r="I35" s="172" t="s">
        <v>48</v>
      </c>
      <c r="J35" s="172" t="s">
        <v>50</v>
      </c>
      <c r="K35" s="172" t="s">
        <v>48</v>
      </c>
      <c r="L35" s="171" t="s">
        <v>50</v>
      </c>
      <c r="M35" s="171">
        <f t="shared" si="3"/>
        <v>130</v>
      </c>
      <c r="N35" s="234">
        <f t="shared" si="5"/>
        <v>0.09</v>
      </c>
    </row>
    <row r="36" spans="1:14" ht="14">
      <c r="A36" s="232">
        <f t="shared" si="4"/>
        <v>42913</v>
      </c>
      <c r="B36" s="147">
        <v>699.6</v>
      </c>
      <c r="C36" s="147">
        <v>10.54</v>
      </c>
      <c r="D36" s="171">
        <f t="shared" si="1"/>
        <v>10.329999999999998</v>
      </c>
      <c r="E36" s="171">
        <v>44</v>
      </c>
      <c r="F36" s="233">
        <f t="shared" si="2"/>
        <v>16.906710310965629</v>
      </c>
      <c r="G36" s="172">
        <v>0</v>
      </c>
      <c r="H36" s="172">
        <v>130</v>
      </c>
      <c r="I36" s="172" t="s">
        <v>48</v>
      </c>
      <c r="J36" s="172" t="s">
        <v>50</v>
      </c>
      <c r="K36" s="172" t="s">
        <v>48</v>
      </c>
      <c r="L36" s="171" t="s">
        <v>50</v>
      </c>
      <c r="M36" s="171">
        <f t="shared" si="3"/>
        <v>130</v>
      </c>
      <c r="N36" s="234">
        <f t="shared" si="5"/>
        <v>0.55000000000000004</v>
      </c>
    </row>
    <row r="37" spans="1:14" ht="14">
      <c r="A37" s="232">
        <f t="shared" si="4"/>
        <v>42914</v>
      </c>
      <c r="B37" s="147">
        <v>700.9</v>
      </c>
      <c r="C37" s="147">
        <v>12.13</v>
      </c>
      <c r="D37" s="171">
        <f t="shared" si="1"/>
        <v>11.92</v>
      </c>
      <c r="E37" s="171">
        <v>46</v>
      </c>
      <c r="F37" s="233">
        <f t="shared" si="2"/>
        <v>19.50900163666121</v>
      </c>
      <c r="G37" s="172">
        <v>0</v>
      </c>
      <c r="H37" s="172">
        <v>130</v>
      </c>
      <c r="I37" s="172" t="s">
        <v>48</v>
      </c>
      <c r="J37" s="172" t="s">
        <v>50</v>
      </c>
      <c r="K37" s="172" t="s">
        <v>48</v>
      </c>
      <c r="L37" s="171" t="s">
        <v>50</v>
      </c>
      <c r="M37" s="171">
        <f t="shared" si="3"/>
        <v>130</v>
      </c>
      <c r="N37" s="234">
        <f t="shared" si="5"/>
        <v>1.91</v>
      </c>
    </row>
    <row r="38" spans="1:14" ht="14">
      <c r="A38" s="232">
        <f t="shared" si="4"/>
        <v>42915</v>
      </c>
      <c r="B38" s="147">
        <v>701.7</v>
      </c>
      <c r="C38" s="147">
        <v>13.17</v>
      </c>
      <c r="D38" s="171">
        <f t="shared" si="1"/>
        <v>12.959999999999999</v>
      </c>
      <c r="E38" s="171">
        <v>39</v>
      </c>
      <c r="F38" s="233">
        <f t="shared" si="2"/>
        <v>21.211129296235679</v>
      </c>
      <c r="G38" s="172">
        <v>0</v>
      </c>
      <c r="H38" s="172">
        <v>130</v>
      </c>
      <c r="I38" s="172" t="s">
        <v>48</v>
      </c>
      <c r="J38" s="172" t="s">
        <v>50</v>
      </c>
      <c r="K38" s="172" t="s">
        <v>48</v>
      </c>
      <c r="L38" s="171" t="s">
        <v>50</v>
      </c>
      <c r="M38" s="171">
        <f t="shared" si="3"/>
        <v>130</v>
      </c>
      <c r="N38" s="234">
        <f t="shared" si="5"/>
        <v>1.36</v>
      </c>
    </row>
    <row r="39" spans="1:14" ht="14">
      <c r="A39" s="232">
        <f t="shared" si="4"/>
        <v>42916</v>
      </c>
      <c r="B39" s="147">
        <v>703.5</v>
      </c>
      <c r="C39" s="147">
        <v>15.72</v>
      </c>
      <c r="D39" s="171">
        <f t="shared" si="1"/>
        <v>15.51</v>
      </c>
      <c r="E39" s="171">
        <v>70</v>
      </c>
      <c r="F39" s="233">
        <f>D39/104.48*100</f>
        <v>14.844946401225116</v>
      </c>
      <c r="G39" s="172">
        <v>0</v>
      </c>
      <c r="H39" s="172">
        <v>130</v>
      </c>
      <c r="I39" s="172" t="s">
        <v>48</v>
      </c>
      <c r="J39" s="172" t="s">
        <v>50</v>
      </c>
      <c r="K39" s="172" t="s">
        <v>48</v>
      </c>
      <c r="L39" s="171" t="s">
        <v>50</v>
      </c>
      <c r="M39" s="171">
        <f t="shared" si="3"/>
        <v>130</v>
      </c>
      <c r="N39" s="234">
        <f t="shared" si="5"/>
        <v>2.87</v>
      </c>
    </row>
    <row r="40" spans="1:14" ht="14">
      <c r="A40" s="232">
        <f t="shared" si="4"/>
        <v>42917</v>
      </c>
      <c r="B40" s="147">
        <v>705.2</v>
      </c>
      <c r="C40" s="147">
        <v>18.43</v>
      </c>
      <c r="D40" s="171">
        <f t="shared" si="1"/>
        <v>18.22</v>
      </c>
      <c r="E40" s="171">
        <v>37</v>
      </c>
      <c r="F40" s="233">
        <f t="shared" ref="F40:F103" si="6">D40/104.48*100</f>
        <v>17.438744257274116</v>
      </c>
      <c r="G40" s="172">
        <v>0</v>
      </c>
      <c r="H40" s="172">
        <v>0</v>
      </c>
      <c r="I40" s="172" t="s">
        <v>48</v>
      </c>
      <c r="J40" s="172" t="s">
        <v>50</v>
      </c>
      <c r="K40" s="172" t="s">
        <v>48</v>
      </c>
      <c r="L40" s="171" t="s">
        <v>50</v>
      </c>
      <c r="M40" s="171">
        <f t="shared" si="3"/>
        <v>0</v>
      </c>
      <c r="N40" s="234">
        <f t="shared" si="5"/>
        <v>2.71</v>
      </c>
    </row>
    <row r="41" spans="1:14" ht="14">
      <c r="A41" s="232">
        <f t="shared" si="4"/>
        <v>42918</v>
      </c>
      <c r="B41" s="147">
        <v>706.4</v>
      </c>
      <c r="C41" s="147">
        <v>20.54</v>
      </c>
      <c r="D41" s="171">
        <f t="shared" si="1"/>
        <v>20.329999999999998</v>
      </c>
      <c r="E41" s="171">
        <v>29</v>
      </c>
      <c r="F41" s="233">
        <f t="shared" si="6"/>
        <v>19.45826952526799</v>
      </c>
      <c r="G41" s="172">
        <v>0</v>
      </c>
      <c r="H41" s="172">
        <v>0</v>
      </c>
      <c r="I41" s="172" t="s">
        <v>48</v>
      </c>
      <c r="J41" s="172" t="s">
        <v>50</v>
      </c>
      <c r="K41" s="172" t="s">
        <v>48</v>
      </c>
      <c r="L41" s="171" t="s">
        <v>50</v>
      </c>
      <c r="M41" s="171">
        <f t="shared" si="3"/>
        <v>0</v>
      </c>
      <c r="N41" s="234">
        <f t="shared" si="5"/>
        <v>2.11</v>
      </c>
    </row>
    <row r="42" spans="1:14" ht="14">
      <c r="A42" s="232">
        <f t="shared" si="4"/>
        <v>42919</v>
      </c>
      <c r="B42" s="147">
        <v>707.7</v>
      </c>
      <c r="C42" s="147">
        <v>23.06</v>
      </c>
      <c r="D42" s="171">
        <f t="shared" si="1"/>
        <v>22.849999999999998</v>
      </c>
      <c r="E42" s="171">
        <v>34</v>
      </c>
      <c r="F42" s="233">
        <f t="shared" si="6"/>
        <v>21.870214395099538</v>
      </c>
      <c r="G42" s="172">
        <v>0</v>
      </c>
      <c r="H42" s="172">
        <v>0</v>
      </c>
      <c r="I42" s="172" t="s">
        <v>48</v>
      </c>
      <c r="J42" s="172" t="s">
        <v>50</v>
      </c>
      <c r="K42" s="172" t="s">
        <v>48</v>
      </c>
      <c r="L42" s="171" t="s">
        <v>50</v>
      </c>
      <c r="M42" s="171">
        <f t="shared" si="3"/>
        <v>0</v>
      </c>
      <c r="N42" s="234">
        <f t="shared" si="5"/>
        <v>2.52</v>
      </c>
    </row>
    <row r="43" spans="1:14" ht="14">
      <c r="A43" s="232">
        <f t="shared" si="4"/>
        <v>42920</v>
      </c>
      <c r="B43" s="147">
        <v>708.3</v>
      </c>
      <c r="C43" s="147">
        <v>24.33</v>
      </c>
      <c r="D43" s="171">
        <f t="shared" si="1"/>
        <v>24.119999999999997</v>
      </c>
      <c r="E43" s="171">
        <v>0</v>
      </c>
      <c r="F43" s="233">
        <f t="shared" si="6"/>
        <v>23.085758039816227</v>
      </c>
      <c r="G43" s="172">
        <v>0</v>
      </c>
      <c r="H43" s="172">
        <v>0</v>
      </c>
      <c r="I43" s="172" t="s">
        <v>48</v>
      </c>
      <c r="J43" s="172" t="s">
        <v>50</v>
      </c>
      <c r="K43" s="172" t="s">
        <v>48</v>
      </c>
      <c r="L43" s="171" t="s">
        <v>50</v>
      </c>
      <c r="M43" s="171">
        <f t="shared" si="3"/>
        <v>0</v>
      </c>
      <c r="N43" s="234">
        <f t="shared" si="5"/>
        <v>1.27</v>
      </c>
    </row>
    <row r="44" spans="1:14" ht="14">
      <c r="A44" s="232">
        <f t="shared" si="4"/>
        <v>42921</v>
      </c>
      <c r="B44" s="147">
        <v>708.8</v>
      </c>
      <c r="C44" s="147">
        <v>25.44</v>
      </c>
      <c r="D44" s="171">
        <f t="shared" si="1"/>
        <v>25.23</v>
      </c>
      <c r="E44" s="171">
        <v>25</v>
      </c>
      <c r="F44" s="233">
        <f t="shared" si="6"/>
        <v>24.148162327718222</v>
      </c>
      <c r="G44" s="172">
        <v>0</v>
      </c>
      <c r="H44" s="172">
        <v>0</v>
      </c>
      <c r="I44" s="172" t="s">
        <v>48</v>
      </c>
      <c r="J44" s="172" t="s">
        <v>50</v>
      </c>
      <c r="K44" s="172" t="s">
        <v>48</v>
      </c>
      <c r="L44" s="171" t="s">
        <v>50</v>
      </c>
      <c r="M44" s="171">
        <f t="shared" si="3"/>
        <v>0</v>
      </c>
      <c r="N44" s="234">
        <f t="shared" si="5"/>
        <v>1.1100000000000001</v>
      </c>
    </row>
    <row r="45" spans="1:14" ht="14">
      <c r="A45" s="232">
        <f t="shared" si="4"/>
        <v>42922</v>
      </c>
      <c r="B45" s="147">
        <v>709.3</v>
      </c>
      <c r="C45" s="147">
        <v>26.59</v>
      </c>
      <c r="D45" s="171">
        <f t="shared" si="1"/>
        <v>26.38</v>
      </c>
      <c r="E45" s="171">
        <v>10</v>
      </c>
      <c r="F45" s="233">
        <f t="shared" si="6"/>
        <v>25.248851454823889</v>
      </c>
      <c r="G45" s="172">
        <v>0</v>
      </c>
      <c r="H45" s="172">
        <v>0</v>
      </c>
      <c r="I45" s="172" t="s">
        <v>48</v>
      </c>
      <c r="J45" s="172" t="s">
        <v>50</v>
      </c>
      <c r="K45" s="172" t="s">
        <v>48</v>
      </c>
      <c r="L45" s="171" t="s">
        <v>50</v>
      </c>
      <c r="M45" s="171">
        <f t="shared" si="3"/>
        <v>0</v>
      </c>
      <c r="N45" s="234">
        <f t="shared" si="5"/>
        <v>1.1499999999999999</v>
      </c>
    </row>
    <row r="46" spans="1:14" ht="14">
      <c r="A46" s="232">
        <f t="shared" si="4"/>
        <v>42923</v>
      </c>
      <c r="B46" s="147">
        <v>709.6</v>
      </c>
      <c r="C46" s="147">
        <v>27.29</v>
      </c>
      <c r="D46" s="171">
        <f t="shared" si="1"/>
        <v>27.08</v>
      </c>
      <c r="E46" s="171">
        <v>8</v>
      </c>
      <c r="F46" s="233">
        <f t="shared" si="6"/>
        <v>25.918836140888207</v>
      </c>
      <c r="G46" s="172">
        <v>0</v>
      </c>
      <c r="H46" s="172">
        <v>0</v>
      </c>
      <c r="I46" s="172" t="s">
        <v>48</v>
      </c>
      <c r="J46" s="172" t="s">
        <v>50</v>
      </c>
      <c r="K46" s="172" t="s">
        <v>48</v>
      </c>
      <c r="L46" s="171" t="s">
        <v>50</v>
      </c>
      <c r="M46" s="171">
        <f t="shared" si="3"/>
        <v>0</v>
      </c>
      <c r="N46" s="234">
        <f t="shared" si="5"/>
        <v>0.7</v>
      </c>
    </row>
    <row r="47" spans="1:14" ht="14">
      <c r="A47" s="232">
        <f t="shared" si="4"/>
        <v>42924</v>
      </c>
      <c r="B47" s="147">
        <v>709.7</v>
      </c>
      <c r="C47" s="147">
        <v>27.53</v>
      </c>
      <c r="D47" s="171">
        <f t="shared" si="1"/>
        <v>27.32</v>
      </c>
      <c r="E47" s="171">
        <v>7</v>
      </c>
      <c r="F47" s="233">
        <f t="shared" si="6"/>
        <v>26.148545176110261</v>
      </c>
      <c r="G47" s="172">
        <v>0</v>
      </c>
      <c r="H47" s="172">
        <v>0</v>
      </c>
      <c r="I47" s="172" t="s">
        <v>48</v>
      </c>
      <c r="J47" s="172" t="s">
        <v>50</v>
      </c>
      <c r="K47" s="172" t="s">
        <v>48</v>
      </c>
      <c r="L47" s="171" t="s">
        <v>50</v>
      </c>
      <c r="M47" s="171">
        <f t="shared" si="3"/>
        <v>0</v>
      </c>
      <c r="N47" s="234">
        <f t="shared" si="5"/>
        <v>0.24</v>
      </c>
    </row>
    <row r="48" spans="1:14" ht="14">
      <c r="A48" s="232">
        <f t="shared" si="4"/>
        <v>42925</v>
      </c>
      <c r="B48" s="147">
        <v>709.9</v>
      </c>
      <c r="C48" s="147">
        <v>28</v>
      </c>
      <c r="D48" s="171">
        <f t="shared" si="1"/>
        <v>27.79</v>
      </c>
      <c r="E48" s="171">
        <v>0</v>
      </c>
      <c r="F48" s="233">
        <f t="shared" si="6"/>
        <v>26.598392036753442</v>
      </c>
      <c r="G48" s="172">
        <v>0</v>
      </c>
      <c r="H48" s="172">
        <v>0</v>
      </c>
      <c r="I48" s="172" t="s">
        <v>48</v>
      </c>
      <c r="J48" s="172" t="s">
        <v>50</v>
      </c>
      <c r="K48" s="172" t="s">
        <v>48</v>
      </c>
      <c r="L48" s="171" t="s">
        <v>50</v>
      </c>
      <c r="M48" s="171">
        <f t="shared" si="3"/>
        <v>0</v>
      </c>
      <c r="N48" s="234">
        <f t="shared" si="5"/>
        <v>0.47</v>
      </c>
    </row>
    <row r="49" spans="1:14" ht="14">
      <c r="A49" s="232">
        <f t="shared" si="4"/>
        <v>42926</v>
      </c>
      <c r="B49" s="147">
        <v>710</v>
      </c>
      <c r="C49" s="147">
        <v>28.23</v>
      </c>
      <c r="D49" s="171">
        <f t="shared" si="1"/>
        <v>28.02</v>
      </c>
      <c r="E49" s="171">
        <v>1</v>
      </c>
      <c r="F49" s="233">
        <f t="shared" si="6"/>
        <v>26.818529862174579</v>
      </c>
      <c r="G49" s="172">
        <v>0</v>
      </c>
      <c r="H49" s="172">
        <v>0</v>
      </c>
      <c r="I49" s="172" t="s">
        <v>48</v>
      </c>
      <c r="J49" s="172" t="s">
        <v>50</v>
      </c>
      <c r="K49" s="172" t="s">
        <v>48</v>
      </c>
      <c r="L49" s="171" t="s">
        <v>50</v>
      </c>
      <c r="M49" s="171">
        <f t="shared" si="3"/>
        <v>0</v>
      </c>
      <c r="N49" s="234">
        <f t="shared" si="5"/>
        <v>0.23</v>
      </c>
    </row>
    <row r="50" spans="1:14" ht="14">
      <c r="A50" s="232">
        <f t="shared" si="4"/>
        <v>42927</v>
      </c>
      <c r="B50" s="147">
        <v>710</v>
      </c>
      <c r="C50" s="147">
        <v>28.23</v>
      </c>
      <c r="D50" s="171">
        <f t="shared" si="1"/>
        <v>28.02</v>
      </c>
      <c r="E50" s="171">
        <v>4</v>
      </c>
      <c r="F50" s="233">
        <f t="shared" si="6"/>
        <v>26.818529862174579</v>
      </c>
      <c r="G50" s="172">
        <v>0</v>
      </c>
      <c r="H50" s="172">
        <v>0</v>
      </c>
      <c r="I50" s="172" t="s">
        <v>48</v>
      </c>
      <c r="J50" s="172" t="s">
        <v>50</v>
      </c>
      <c r="K50" s="172" t="s">
        <v>48</v>
      </c>
      <c r="L50" s="171" t="s">
        <v>50</v>
      </c>
      <c r="M50" s="171">
        <f t="shared" si="3"/>
        <v>0</v>
      </c>
      <c r="N50" s="234">
        <f t="shared" si="5"/>
        <v>0</v>
      </c>
    </row>
    <row r="51" spans="1:14" ht="14">
      <c r="A51" s="232">
        <f t="shared" si="4"/>
        <v>42928</v>
      </c>
      <c r="B51" s="147">
        <v>710.2</v>
      </c>
      <c r="C51" s="147">
        <v>28.75</v>
      </c>
      <c r="D51" s="171">
        <f t="shared" si="1"/>
        <v>28.54</v>
      </c>
      <c r="E51" s="171">
        <v>13</v>
      </c>
      <c r="F51" s="233">
        <f t="shared" si="6"/>
        <v>27.316232771822357</v>
      </c>
      <c r="G51" s="172">
        <v>0</v>
      </c>
      <c r="H51" s="172">
        <v>0</v>
      </c>
      <c r="I51" s="172" t="s">
        <v>48</v>
      </c>
      <c r="J51" s="172" t="s">
        <v>50</v>
      </c>
      <c r="K51" s="172" t="s">
        <v>48</v>
      </c>
      <c r="L51" s="171" t="s">
        <v>50</v>
      </c>
      <c r="M51" s="171">
        <f t="shared" si="3"/>
        <v>0</v>
      </c>
      <c r="N51" s="234">
        <f t="shared" si="5"/>
        <v>0.52</v>
      </c>
    </row>
    <row r="52" spans="1:14" ht="14">
      <c r="A52" s="232">
        <f t="shared" si="4"/>
        <v>42929</v>
      </c>
      <c r="B52" s="147">
        <v>710.3</v>
      </c>
      <c r="C52" s="147">
        <v>29.01</v>
      </c>
      <c r="D52" s="171">
        <f t="shared" si="1"/>
        <v>28.8</v>
      </c>
      <c r="E52" s="171">
        <v>11</v>
      </c>
      <c r="F52" s="233">
        <f t="shared" si="6"/>
        <v>27.565084226646245</v>
      </c>
      <c r="G52" s="172">
        <v>0</v>
      </c>
      <c r="H52" s="172">
        <v>0</v>
      </c>
      <c r="I52" s="172" t="s">
        <v>48</v>
      </c>
      <c r="J52" s="172" t="s">
        <v>50</v>
      </c>
      <c r="K52" s="172" t="s">
        <v>48</v>
      </c>
      <c r="L52" s="171" t="s">
        <v>50</v>
      </c>
      <c r="M52" s="171">
        <f t="shared" si="3"/>
        <v>0</v>
      </c>
      <c r="N52" s="234">
        <f t="shared" si="5"/>
        <v>0.26</v>
      </c>
    </row>
    <row r="53" spans="1:14" ht="14">
      <c r="A53" s="232">
        <f t="shared" si="4"/>
        <v>42930</v>
      </c>
      <c r="B53" s="147">
        <v>711</v>
      </c>
      <c r="C53" s="147">
        <v>30.83</v>
      </c>
      <c r="D53" s="171">
        <f t="shared" si="1"/>
        <v>30.619999999999997</v>
      </c>
      <c r="E53" s="171">
        <v>49</v>
      </c>
      <c r="F53" s="233">
        <f t="shared" si="6"/>
        <v>29.307044410413475</v>
      </c>
      <c r="G53" s="172">
        <v>0</v>
      </c>
      <c r="H53" s="172">
        <v>0</v>
      </c>
      <c r="I53" s="172" t="s">
        <v>48</v>
      </c>
      <c r="J53" s="172" t="s">
        <v>50</v>
      </c>
      <c r="K53" s="172" t="s">
        <v>48</v>
      </c>
      <c r="L53" s="171" t="s">
        <v>50</v>
      </c>
      <c r="M53" s="171">
        <f t="shared" si="3"/>
        <v>0</v>
      </c>
      <c r="N53" s="234">
        <f t="shared" si="5"/>
        <v>1.82</v>
      </c>
    </row>
    <row r="54" spans="1:14" ht="14">
      <c r="A54" s="232">
        <f t="shared" si="4"/>
        <v>42931</v>
      </c>
      <c r="B54" s="147">
        <v>712.1</v>
      </c>
      <c r="C54" s="147">
        <v>33.92</v>
      </c>
      <c r="D54" s="171">
        <f t="shared" si="1"/>
        <v>33.71</v>
      </c>
      <c r="E54" s="171">
        <v>70</v>
      </c>
      <c r="F54" s="233">
        <f t="shared" si="6"/>
        <v>32.264548238897397</v>
      </c>
      <c r="G54" s="172">
        <v>0</v>
      </c>
      <c r="H54" s="172">
        <v>0</v>
      </c>
      <c r="I54" s="172" t="s">
        <v>48</v>
      </c>
      <c r="J54" s="172" t="s">
        <v>50</v>
      </c>
      <c r="K54" s="172" t="s">
        <v>48</v>
      </c>
      <c r="L54" s="171" t="s">
        <v>50</v>
      </c>
      <c r="M54" s="171">
        <f t="shared" si="3"/>
        <v>0</v>
      </c>
      <c r="N54" s="234">
        <f t="shared" si="5"/>
        <v>3.09</v>
      </c>
    </row>
    <row r="55" spans="1:14" ht="14">
      <c r="A55" s="232">
        <f t="shared" si="4"/>
        <v>42932</v>
      </c>
      <c r="B55" s="147">
        <v>713.2</v>
      </c>
      <c r="C55" s="147">
        <v>37.25</v>
      </c>
      <c r="D55" s="171">
        <f t="shared" si="1"/>
        <v>37.04</v>
      </c>
      <c r="E55" s="171">
        <v>33</v>
      </c>
      <c r="F55" s="233">
        <f t="shared" si="6"/>
        <v>35.451761102603371</v>
      </c>
      <c r="G55" s="172">
        <v>0</v>
      </c>
      <c r="H55" s="172">
        <v>0</v>
      </c>
      <c r="I55" s="172" t="s">
        <v>48</v>
      </c>
      <c r="J55" s="172" t="s">
        <v>50</v>
      </c>
      <c r="K55" s="172" t="s">
        <v>48</v>
      </c>
      <c r="L55" s="171" t="s">
        <v>50</v>
      </c>
      <c r="M55" s="171">
        <f t="shared" si="3"/>
        <v>0</v>
      </c>
      <c r="N55" s="234">
        <f t="shared" si="5"/>
        <v>3.33</v>
      </c>
    </row>
    <row r="56" spans="1:14" ht="14">
      <c r="A56" s="232">
        <f t="shared" si="4"/>
        <v>42933</v>
      </c>
      <c r="B56" s="147">
        <v>714.4</v>
      </c>
      <c r="C56" s="147">
        <v>41.15</v>
      </c>
      <c r="D56" s="171">
        <f t="shared" si="1"/>
        <v>40.94</v>
      </c>
      <c r="E56" s="171">
        <v>53</v>
      </c>
      <c r="F56" s="233">
        <f t="shared" si="6"/>
        <v>39.184532924961715</v>
      </c>
      <c r="G56" s="172">
        <v>0</v>
      </c>
      <c r="H56" s="172">
        <v>0</v>
      </c>
      <c r="I56" s="172" t="s">
        <v>48</v>
      </c>
      <c r="J56" s="172" t="s">
        <v>50</v>
      </c>
      <c r="K56" s="172" t="s">
        <v>48</v>
      </c>
      <c r="L56" s="171" t="s">
        <v>50</v>
      </c>
      <c r="M56" s="171">
        <f t="shared" si="3"/>
        <v>0</v>
      </c>
      <c r="N56" s="234">
        <f t="shared" si="5"/>
        <v>3.9</v>
      </c>
    </row>
    <row r="57" spans="1:14" ht="14">
      <c r="A57" s="232">
        <f t="shared" si="4"/>
        <v>42934</v>
      </c>
      <c r="B57" s="147">
        <v>715</v>
      </c>
      <c r="C57" s="147">
        <v>43.18</v>
      </c>
      <c r="D57" s="171">
        <f t="shared" si="1"/>
        <v>42.97</v>
      </c>
      <c r="E57" s="171">
        <v>42</v>
      </c>
      <c r="F57" s="233">
        <f t="shared" si="6"/>
        <v>41.12748851454824</v>
      </c>
      <c r="G57" s="172">
        <v>0</v>
      </c>
      <c r="H57" s="172">
        <v>0</v>
      </c>
      <c r="I57" s="172" t="s">
        <v>48</v>
      </c>
      <c r="J57" s="172" t="s">
        <v>50</v>
      </c>
      <c r="K57" s="172" t="s">
        <v>48</v>
      </c>
      <c r="L57" s="171" t="s">
        <v>50</v>
      </c>
      <c r="M57" s="171">
        <f t="shared" si="3"/>
        <v>0</v>
      </c>
      <c r="N57" s="234">
        <f t="shared" si="5"/>
        <v>2.0299999999999998</v>
      </c>
    </row>
    <row r="58" spans="1:14" ht="14">
      <c r="A58" s="232">
        <f t="shared" si="4"/>
        <v>42935</v>
      </c>
      <c r="B58" s="147">
        <v>715.8</v>
      </c>
      <c r="C58" s="147">
        <v>46.05</v>
      </c>
      <c r="D58" s="171">
        <f t="shared" si="1"/>
        <v>45.839999999999996</v>
      </c>
      <c r="E58" s="171">
        <v>40</v>
      </c>
      <c r="F58" s="233">
        <f t="shared" si="6"/>
        <v>43.874425727411939</v>
      </c>
      <c r="G58" s="172">
        <v>0</v>
      </c>
      <c r="H58" s="172">
        <v>0</v>
      </c>
      <c r="I58" s="172" t="s">
        <v>48</v>
      </c>
      <c r="J58" s="172" t="s">
        <v>50</v>
      </c>
      <c r="K58" s="172" t="s">
        <v>48</v>
      </c>
      <c r="L58" s="171" t="s">
        <v>50</v>
      </c>
      <c r="M58" s="171">
        <f t="shared" si="3"/>
        <v>0</v>
      </c>
      <c r="N58" s="234">
        <f t="shared" si="5"/>
        <v>2.87</v>
      </c>
    </row>
    <row r="59" spans="1:14" ht="14">
      <c r="A59" s="232">
        <f t="shared" si="4"/>
        <v>42936</v>
      </c>
      <c r="B59" s="147">
        <v>716.9</v>
      </c>
      <c r="C59" s="147">
        <v>51.13</v>
      </c>
      <c r="D59" s="171">
        <f t="shared" si="1"/>
        <v>50.92</v>
      </c>
      <c r="E59" s="171">
        <v>59</v>
      </c>
      <c r="F59" s="233">
        <f t="shared" si="6"/>
        <v>48.736600306278717</v>
      </c>
      <c r="G59" s="172">
        <v>0</v>
      </c>
      <c r="H59" s="172">
        <v>0</v>
      </c>
      <c r="I59" s="172" t="s">
        <v>48</v>
      </c>
      <c r="J59" s="172" t="s">
        <v>50</v>
      </c>
      <c r="K59" s="172" t="s">
        <v>48</v>
      </c>
      <c r="L59" s="171" t="s">
        <v>50</v>
      </c>
      <c r="M59" s="171">
        <f t="shared" si="3"/>
        <v>0</v>
      </c>
      <c r="N59" s="234">
        <f t="shared" si="5"/>
        <v>5.08</v>
      </c>
    </row>
    <row r="60" spans="1:14" ht="14">
      <c r="A60" s="232">
        <f t="shared" si="4"/>
        <v>42937</v>
      </c>
      <c r="B60" s="147">
        <v>718.2</v>
      </c>
      <c r="C60" s="147">
        <v>56.88</v>
      </c>
      <c r="D60" s="171">
        <f t="shared" si="1"/>
        <v>56.67</v>
      </c>
      <c r="E60" s="171">
        <v>112</v>
      </c>
      <c r="F60" s="233">
        <f t="shared" si="6"/>
        <v>54.240045941807047</v>
      </c>
      <c r="G60" s="172">
        <v>0</v>
      </c>
      <c r="H60" s="172">
        <v>0</v>
      </c>
      <c r="I60" s="172" t="s">
        <v>48</v>
      </c>
      <c r="J60" s="172" t="s">
        <v>50</v>
      </c>
      <c r="K60" s="172" t="s">
        <v>48</v>
      </c>
      <c r="L60" s="171" t="s">
        <v>50</v>
      </c>
      <c r="M60" s="171">
        <f t="shared" si="3"/>
        <v>0</v>
      </c>
      <c r="N60" s="234">
        <f t="shared" si="5"/>
        <v>5.75</v>
      </c>
    </row>
    <row r="61" spans="1:14" ht="14">
      <c r="A61" s="232">
        <f t="shared" si="4"/>
        <v>42938</v>
      </c>
      <c r="B61" s="147">
        <v>720.2</v>
      </c>
      <c r="C61" s="147">
        <v>65.98</v>
      </c>
      <c r="D61" s="171">
        <f t="shared" si="1"/>
        <v>65.77000000000001</v>
      </c>
      <c r="E61" s="171">
        <v>112</v>
      </c>
      <c r="F61" s="233">
        <f t="shared" si="6"/>
        <v>62.949846860643191</v>
      </c>
      <c r="G61" s="172">
        <v>1873</v>
      </c>
      <c r="H61" s="172">
        <v>0</v>
      </c>
      <c r="I61" s="172" t="s">
        <v>48</v>
      </c>
      <c r="J61" s="172" t="s">
        <v>50</v>
      </c>
      <c r="K61" s="172" t="s">
        <v>48</v>
      </c>
      <c r="L61" s="171" t="s">
        <v>50</v>
      </c>
      <c r="M61" s="171">
        <f t="shared" si="3"/>
        <v>1873</v>
      </c>
      <c r="N61" s="234">
        <f t="shared" si="5"/>
        <v>13.68</v>
      </c>
    </row>
    <row r="62" spans="1:14" ht="14">
      <c r="A62" s="232">
        <f t="shared" si="4"/>
        <v>42939</v>
      </c>
      <c r="B62" s="147">
        <v>720.5</v>
      </c>
      <c r="C62" s="147">
        <v>67.44</v>
      </c>
      <c r="D62" s="171">
        <f t="shared" si="1"/>
        <v>67.23</v>
      </c>
      <c r="E62" s="171">
        <v>54</v>
      </c>
      <c r="F62" s="233">
        <f t="shared" si="6"/>
        <v>64.347243491577331</v>
      </c>
      <c r="G62" s="172">
        <v>2776</v>
      </c>
      <c r="H62" s="172">
        <v>0</v>
      </c>
      <c r="I62" s="172" t="s">
        <v>48</v>
      </c>
      <c r="J62" s="172" t="s">
        <v>50</v>
      </c>
      <c r="K62" s="172" t="s">
        <v>48</v>
      </c>
      <c r="L62" s="171" t="s">
        <v>50</v>
      </c>
      <c r="M62" s="171">
        <f t="shared" si="3"/>
        <v>2776</v>
      </c>
      <c r="N62" s="234">
        <f t="shared" si="5"/>
        <v>8.25</v>
      </c>
    </row>
    <row r="63" spans="1:14" ht="14">
      <c r="A63" s="232">
        <f t="shared" si="4"/>
        <v>42940</v>
      </c>
      <c r="B63" s="147">
        <v>720.5</v>
      </c>
      <c r="C63" s="147">
        <v>67.44</v>
      </c>
      <c r="D63" s="171">
        <f t="shared" si="1"/>
        <v>67.23</v>
      </c>
      <c r="E63" s="171">
        <v>53</v>
      </c>
      <c r="F63" s="233">
        <f t="shared" si="6"/>
        <v>64.347243491577331</v>
      </c>
      <c r="G63" s="172">
        <v>2776</v>
      </c>
      <c r="H63" s="172">
        <v>0</v>
      </c>
      <c r="I63" s="172" t="s">
        <v>48</v>
      </c>
      <c r="J63" s="172" t="s">
        <v>50</v>
      </c>
      <c r="K63" s="172" t="s">
        <v>48</v>
      </c>
      <c r="L63" s="171" t="s">
        <v>50</v>
      </c>
      <c r="M63" s="171">
        <f t="shared" si="3"/>
        <v>2776</v>
      </c>
      <c r="N63" s="234">
        <f t="shared" si="5"/>
        <v>6.79</v>
      </c>
    </row>
    <row r="64" spans="1:14" ht="14">
      <c r="A64" s="232">
        <f t="shared" si="4"/>
        <v>42941</v>
      </c>
      <c r="B64" s="147">
        <v>720.4</v>
      </c>
      <c r="C64" s="147">
        <v>66.95</v>
      </c>
      <c r="D64" s="171">
        <f t="shared" si="1"/>
        <v>66.740000000000009</v>
      </c>
      <c r="E64" s="171">
        <v>25</v>
      </c>
      <c r="F64" s="233">
        <f t="shared" si="6"/>
        <v>63.878254211332319</v>
      </c>
      <c r="G64" s="172">
        <v>2462</v>
      </c>
      <c r="H64" s="172">
        <v>0</v>
      </c>
      <c r="I64" s="172" t="s">
        <v>48</v>
      </c>
      <c r="J64" s="172" t="s">
        <v>50</v>
      </c>
      <c r="K64" s="172" t="s">
        <v>48</v>
      </c>
      <c r="L64" s="171" t="s">
        <v>50</v>
      </c>
      <c r="M64" s="171">
        <f t="shared" si="3"/>
        <v>2462</v>
      </c>
      <c r="N64" s="234">
        <f t="shared" si="5"/>
        <v>5.53</v>
      </c>
    </row>
    <row r="65" spans="1:14" ht="14">
      <c r="A65" s="232">
        <f t="shared" si="4"/>
        <v>42942</v>
      </c>
      <c r="B65" s="147">
        <v>720.3</v>
      </c>
      <c r="C65" s="147">
        <v>66.47</v>
      </c>
      <c r="D65" s="171">
        <f t="shared" si="1"/>
        <v>66.260000000000005</v>
      </c>
      <c r="E65" s="171">
        <v>18</v>
      </c>
      <c r="F65" s="233">
        <f t="shared" si="6"/>
        <v>63.41883614088821</v>
      </c>
      <c r="G65" s="172">
        <v>2161</v>
      </c>
      <c r="H65" s="172">
        <v>0</v>
      </c>
      <c r="I65" s="172" t="s">
        <v>48</v>
      </c>
      <c r="J65" s="172" t="s">
        <v>50</v>
      </c>
      <c r="K65" s="172" t="s">
        <v>48</v>
      </c>
      <c r="L65" s="171" t="s">
        <v>50</v>
      </c>
      <c r="M65" s="171">
        <f t="shared" si="3"/>
        <v>2161</v>
      </c>
      <c r="N65" s="234">
        <f t="shared" si="5"/>
        <v>4.8099999999999996</v>
      </c>
    </row>
    <row r="66" spans="1:14" ht="14">
      <c r="A66" s="232">
        <f t="shared" si="4"/>
        <v>42943</v>
      </c>
      <c r="B66" s="147">
        <v>720.1</v>
      </c>
      <c r="C66" s="147">
        <v>65.5</v>
      </c>
      <c r="D66" s="171">
        <f t="shared" si="1"/>
        <v>65.290000000000006</v>
      </c>
      <c r="E66" s="171">
        <v>9</v>
      </c>
      <c r="F66" s="233">
        <f t="shared" si="6"/>
        <v>62.490428790199083</v>
      </c>
      <c r="G66" s="172">
        <v>1599</v>
      </c>
      <c r="H66" s="172">
        <v>0</v>
      </c>
      <c r="I66" s="172" t="s">
        <v>48</v>
      </c>
      <c r="J66" s="172" t="s">
        <v>50</v>
      </c>
      <c r="K66" s="172" t="s">
        <v>48</v>
      </c>
      <c r="L66" s="171" t="s">
        <v>50</v>
      </c>
      <c r="M66" s="171">
        <f t="shared" si="3"/>
        <v>1599</v>
      </c>
      <c r="N66" s="234">
        <f t="shared" si="5"/>
        <v>2.94</v>
      </c>
    </row>
    <row r="67" spans="1:14" ht="14">
      <c r="A67" s="232">
        <f t="shared" si="4"/>
        <v>42944</v>
      </c>
      <c r="B67" s="147">
        <v>720</v>
      </c>
      <c r="C67" s="147">
        <v>65.010000000000005</v>
      </c>
      <c r="D67" s="171">
        <f t="shared" si="1"/>
        <v>64.800000000000011</v>
      </c>
      <c r="E67" s="171">
        <v>39</v>
      </c>
      <c r="F67" s="233">
        <f t="shared" si="6"/>
        <v>62.021439509954071</v>
      </c>
      <c r="G67" s="172">
        <v>1340</v>
      </c>
      <c r="H67" s="172">
        <v>0</v>
      </c>
      <c r="I67" s="172" t="s">
        <v>48</v>
      </c>
      <c r="J67" s="172" t="s">
        <v>50</v>
      </c>
      <c r="K67" s="172" t="s">
        <v>48</v>
      </c>
      <c r="L67" s="171" t="s">
        <v>50</v>
      </c>
      <c r="M67" s="171">
        <f t="shared" si="3"/>
        <v>1340</v>
      </c>
      <c r="N67" s="234">
        <f t="shared" si="5"/>
        <v>2.79</v>
      </c>
    </row>
    <row r="68" spans="1:14" ht="14">
      <c r="A68" s="232">
        <f t="shared" si="4"/>
        <v>42945</v>
      </c>
      <c r="B68" s="147">
        <v>719.9</v>
      </c>
      <c r="C68" s="147">
        <v>64.55</v>
      </c>
      <c r="D68" s="171">
        <f t="shared" si="1"/>
        <v>64.34</v>
      </c>
      <c r="E68" s="171">
        <v>17</v>
      </c>
      <c r="F68" s="233">
        <f t="shared" si="6"/>
        <v>61.58116385911179</v>
      </c>
      <c r="G68" s="172">
        <v>1097</v>
      </c>
      <c r="H68" s="172">
        <v>0</v>
      </c>
      <c r="I68" s="172" t="s">
        <v>48</v>
      </c>
      <c r="J68" s="172" t="s">
        <v>50</v>
      </c>
      <c r="K68" s="172" t="s">
        <v>48</v>
      </c>
      <c r="L68" s="171" t="s">
        <v>50</v>
      </c>
      <c r="M68" s="171">
        <f t="shared" si="3"/>
        <v>1097</v>
      </c>
      <c r="N68" s="234">
        <f t="shared" si="5"/>
        <v>2.2200000000000002</v>
      </c>
    </row>
    <row r="69" spans="1:14" ht="14">
      <c r="A69" s="232">
        <f t="shared" si="4"/>
        <v>42946</v>
      </c>
      <c r="B69" s="147">
        <v>719.9</v>
      </c>
      <c r="C69" s="147">
        <v>64.55</v>
      </c>
      <c r="D69" s="171">
        <f t="shared" si="1"/>
        <v>64.34</v>
      </c>
      <c r="E69" s="171">
        <v>19</v>
      </c>
      <c r="F69" s="233">
        <f t="shared" si="6"/>
        <v>61.58116385911179</v>
      </c>
      <c r="G69" s="172">
        <v>1097</v>
      </c>
      <c r="H69" s="172">
        <v>0</v>
      </c>
      <c r="I69" s="172" t="s">
        <v>48</v>
      </c>
      <c r="J69" s="172" t="s">
        <v>50</v>
      </c>
      <c r="K69" s="172" t="s">
        <v>48</v>
      </c>
      <c r="L69" s="171" t="s">
        <v>50</v>
      </c>
      <c r="M69" s="171">
        <f t="shared" si="3"/>
        <v>1097</v>
      </c>
      <c r="N69" s="234">
        <f t="shared" si="5"/>
        <v>2.68</v>
      </c>
    </row>
    <row r="70" spans="1:14" ht="14">
      <c r="A70" s="232">
        <f t="shared" si="4"/>
        <v>42947</v>
      </c>
      <c r="B70" s="147">
        <v>719.8</v>
      </c>
      <c r="C70" s="147">
        <v>64.09</v>
      </c>
      <c r="D70" s="171">
        <f t="shared" si="1"/>
        <v>63.88</v>
      </c>
      <c r="E70" s="171">
        <v>4</v>
      </c>
      <c r="F70" s="233">
        <f t="shared" si="6"/>
        <v>61.14088820826953</v>
      </c>
      <c r="G70" s="172">
        <v>870</v>
      </c>
      <c r="H70" s="172">
        <v>0</v>
      </c>
      <c r="I70" s="172" t="s">
        <v>48</v>
      </c>
      <c r="J70" s="172" t="s">
        <v>50</v>
      </c>
      <c r="K70" s="172" t="s">
        <v>48</v>
      </c>
      <c r="L70" s="171" t="s">
        <v>50</v>
      </c>
      <c r="M70" s="171">
        <f t="shared" si="3"/>
        <v>870</v>
      </c>
      <c r="N70" s="234">
        <f t="shared" si="5"/>
        <v>1.67</v>
      </c>
    </row>
    <row r="71" spans="1:14" ht="14">
      <c r="A71" s="232">
        <f t="shared" si="4"/>
        <v>42948</v>
      </c>
      <c r="B71" s="147">
        <v>719.8</v>
      </c>
      <c r="C71" s="147">
        <v>64.09</v>
      </c>
      <c r="D71" s="171">
        <f t="shared" si="1"/>
        <v>63.88</v>
      </c>
      <c r="E71" s="171">
        <v>11</v>
      </c>
      <c r="F71" s="233">
        <f t="shared" si="6"/>
        <v>61.14088820826953</v>
      </c>
      <c r="G71" s="172">
        <v>870</v>
      </c>
      <c r="H71" s="172">
        <v>0</v>
      </c>
      <c r="I71" s="172" t="s">
        <v>48</v>
      </c>
      <c r="J71" s="172" t="s">
        <v>50</v>
      </c>
      <c r="K71" s="172" t="s">
        <v>48</v>
      </c>
      <c r="L71" s="171" t="s">
        <v>50</v>
      </c>
      <c r="M71" s="171">
        <f t="shared" ref="M71:M101" si="7">G71+H71</f>
        <v>870</v>
      </c>
      <c r="N71" s="234">
        <f t="shared" si="5"/>
        <v>2.13</v>
      </c>
    </row>
    <row r="72" spans="1:14" ht="14">
      <c r="A72" s="232">
        <f t="shared" si="4"/>
        <v>42949</v>
      </c>
      <c r="B72" s="147">
        <v>719.8</v>
      </c>
      <c r="C72" s="147">
        <v>64.09</v>
      </c>
      <c r="D72" s="171">
        <f t="shared" si="1"/>
        <v>63.88</v>
      </c>
      <c r="E72" s="171">
        <v>10</v>
      </c>
      <c r="F72" s="233">
        <f t="shared" si="6"/>
        <v>61.14088820826953</v>
      </c>
      <c r="G72" s="172">
        <v>870</v>
      </c>
      <c r="H72" s="172">
        <v>0</v>
      </c>
      <c r="I72" s="172" t="s">
        <v>48</v>
      </c>
      <c r="J72" s="172" t="s">
        <v>50</v>
      </c>
      <c r="K72" s="172" t="s">
        <v>48</v>
      </c>
      <c r="L72" s="171" t="s">
        <v>50</v>
      </c>
      <c r="M72" s="171">
        <f t="shared" si="7"/>
        <v>870</v>
      </c>
      <c r="N72" s="234">
        <f t="shared" si="5"/>
        <v>2.13</v>
      </c>
    </row>
    <row r="73" spans="1:14" ht="14">
      <c r="A73" s="232">
        <f t="shared" si="4"/>
        <v>42950</v>
      </c>
      <c r="B73" s="147">
        <v>719.8</v>
      </c>
      <c r="C73" s="147">
        <v>64.09</v>
      </c>
      <c r="D73" s="171">
        <f t="shared" si="1"/>
        <v>63.88</v>
      </c>
      <c r="E73" s="171">
        <v>11</v>
      </c>
      <c r="F73" s="233">
        <f t="shared" si="6"/>
        <v>61.14088820826953</v>
      </c>
      <c r="G73" s="172">
        <v>870</v>
      </c>
      <c r="H73" s="172">
        <v>0</v>
      </c>
      <c r="I73" s="172" t="s">
        <v>48</v>
      </c>
      <c r="J73" s="172" t="s">
        <v>50</v>
      </c>
      <c r="K73" s="172" t="s">
        <v>48</v>
      </c>
      <c r="L73" s="171" t="s">
        <v>50</v>
      </c>
      <c r="M73" s="171">
        <f t="shared" si="7"/>
        <v>870</v>
      </c>
      <c r="N73" s="234">
        <f t="shared" si="5"/>
        <v>2.13</v>
      </c>
    </row>
    <row r="74" spans="1:14" ht="14">
      <c r="A74" s="232">
        <f t="shared" si="4"/>
        <v>42951</v>
      </c>
      <c r="B74" s="147">
        <v>719.8</v>
      </c>
      <c r="C74" s="147">
        <v>64.09</v>
      </c>
      <c r="D74" s="171">
        <f t="shared" si="1"/>
        <v>63.88</v>
      </c>
      <c r="E74" s="171">
        <v>15</v>
      </c>
      <c r="F74" s="233">
        <f t="shared" si="6"/>
        <v>61.14088820826953</v>
      </c>
      <c r="G74" s="172">
        <v>870</v>
      </c>
      <c r="H74" s="172">
        <v>0</v>
      </c>
      <c r="I74" s="172" t="s">
        <v>48</v>
      </c>
      <c r="J74" s="172" t="s">
        <v>50</v>
      </c>
      <c r="K74" s="172" t="s">
        <v>48</v>
      </c>
      <c r="L74" s="171" t="s">
        <v>50</v>
      </c>
      <c r="M74" s="171">
        <f t="shared" si="7"/>
        <v>870</v>
      </c>
      <c r="N74" s="234">
        <f t="shared" si="5"/>
        <v>2.13</v>
      </c>
    </row>
    <row r="75" spans="1:14" ht="14">
      <c r="A75" s="232">
        <f t="shared" si="4"/>
        <v>42952</v>
      </c>
      <c r="B75" s="147">
        <v>719.8</v>
      </c>
      <c r="C75" s="147">
        <v>64.09</v>
      </c>
      <c r="D75" s="171">
        <f t="shared" ref="D75:D138" si="8">C75-0.21</f>
        <v>63.88</v>
      </c>
      <c r="E75" s="171">
        <v>1</v>
      </c>
      <c r="F75" s="233">
        <f t="shared" si="6"/>
        <v>61.14088820826953</v>
      </c>
      <c r="G75" s="172">
        <v>870</v>
      </c>
      <c r="H75" s="172">
        <v>0</v>
      </c>
      <c r="I75" s="172" t="s">
        <v>48</v>
      </c>
      <c r="J75" s="172" t="s">
        <v>50</v>
      </c>
      <c r="K75" s="172" t="s">
        <v>48</v>
      </c>
      <c r="L75" s="171" t="s">
        <v>50</v>
      </c>
      <c r="M75" s="171">
        <f t="shared" si="7"/>
        <v>870</v>
      </c>
      <c r="N75" s="234">
        <f t="shared" si="5"/>
        <v>2.13</v>
      </c>
    </row>
    <row r="76" spans="1:14" ht="14">
      <c r="A76" s="232">
        <f t="shared" ref="A76:A139" si="9">+A75+1</f>
        <v>42953</v>
      </c>
      <c r="B76" s="147">
        <v>719.7</v>
      </c>
      <c r="C76" s="147">
        <v>63.62</v>
      </c>
      <c r="D76" s="171">
        <f t="shared" si="8"/>
        <v>63.41</v>
      </c>
      <c r="E76" s="171">
        <v>1</v>
      </c>
      <c r="F76" s="233">
        <f t="shared" si="6"/>
        <v>60.691041347626332</v>
      </c>
      <c r="G76" s="172">
        <v>662</v>
      </c>
      <c r="H76" s="172">
        <v>0</v>
      </c>
      <c r="I76" s="172" t="s">
        <v>48</v>
      </c>
      <c r="J76" s="172" t="s">
        <v>50</v>
      </c>
      <c r="K76" s="172" t="s">
        <v>48</v>
      </c>
      <c r="L76" s="171" t="s">
        <v>50</v>
      </c>
      <c r="M76" s="171">
        <f t="shared" si="7"/>
        <v>662</v>
      </c>
      <c r="N76" s="234">
        <f t="shared" ref="N76:N139" si="10">ROUND((C76-C75)+(M76*0.002447),2)</f>
        <v>1.1499999999999999</v>
      </c>
    </row>
    <row r="77" spans="1:14" ht="14">
      <c r="A77" s="232">
        <f t="shared" si="9"/>
        <v>42954</v>
      </c>
      <c r="B77" s="147">
        <v>719.6</v>
      </c>
      <c r="C77" s="147">
        <v>63.16</v>
      </c>
      <c r="D77" s="171">
        <f t="shared" si="8"/>
        <v>62.949999999999996</v>
      </c>
      <c r="E77" s="171">
        <v>2</v>
      </c>
      <c r="F77" s="233">
        <f t="shared" si="6"/>
        <v>60.250765696784072</v>
      </c>
      <c r="G77" s="172">
        <v>474</v>
      </c>
      <c r="H77" s="172">
        <v>0</v>
      </c>
      <c r="I77" s="172" t="s">
        <v>48</v>
      </c>
      <c r="J77" s="172" t="s">
        <v>50</v>
      </c>
      <c r="K77" s="172" t="s">
        <v>48</v>
      </c>
      <c r="L77" s="171" t="s">
        <v>50</v>
      </c>
      <c r="M77" s="171">
        <f t="shared" si="7"/>
        <v>474</v>
      </c>
      <c r="N77" s="234">
        <f t="shared" si="10"/>
        <v>0.7</v>
      </c>
    </row>
    <row r="78" spans="1:14" ht="14">
      <c r="A78" s="232">
        <f t="shared" si="9"/>
        <v>42955</v>
      </c>
      <c r="B78" s="147">
        <v>719.6</v>
      </c>
      <c r="C78" s="147">
        <v>63.16</v>
      </c>
      <c r="D78" s="171">
        <f t="shared" si="8"/>
        <v>62.949999999999996</v>
      </c>
      <c r="E78" s="171">
        <v>1</v>
      </c>
      <c r="F78" s="233">
        <f t="shared" si="6"/>
        <v>60.250765696784072</v>
      </c>
      <c r="G78" s="172">
        <v>474</v>
      </c>
      <c r="H78" s="172">
        <v>0</v>
      </c>
      <c r="I78" s="172" t="s">
        <v>48</v>
      </c>
      <c r="J78" s="172" t="s">
        <v>50</v>
      </c>
      <c r="K78" s="172" t="s">
        <v>48</v>
      </c>
      <c r="L78" s="171" t="s">
        <v>50</v>
      </c>
      <c r="M78" s="171">
        <f t="shared" si="7"/>
        <v>474</v>
      </c>
      <c r="N78" s="234">
        <f t="shared" si="10"/>
        <v>1.1599999999999999</v>
      </c>
    </row>
    <row r="79" spans="1:14" ht="14">
      <c r="A79" s="232">
        <f t="shared" si="9"/>
        <v>42956</v>
      </c>
      <c r="B79" s="147">
        <v>719.5</v>
      </c>
      <c r="C79" s="147">
        <v>62.7</v>
      </c>
      <c r="D79" s="171">
        <f t="shared" si="8"/>
        <v>62.49</v>
      </c>
      <c r="E79" s="171">
        <v>5</v>
      </c>
      <c r="F79" s="233">
        <f t="shared" si="6"/>
        <v>59.810490045941812</v>
      </c>
      <c r="G79" s="172">
        <v>308</v>
      </c>
      <c r="H79" s="172">
        <v>0</v>
      </c>
      <c r="I79" s="172" t="s">
        <v>48</v>
      </c>
      <c r="J79" s="172" t="s">
        <v>50</v>
      </c>
      <c r="K79" s="172" t="s">
        <v>48</v>
      </c>
      <c r="L79" s="171" t="s">
        <v>50</v>
      </c>
      <c r="M79" s="171">
        <f t="shared" si="7"/>
        <v>308</v>
      </c>
      <c r="N79" s="234">
        <f t="shared" si="10"/>
        <v>0.28999999999999998</v>
      </c>
    </row>
    <row r="80" spans="1:14" ht="14">
      <c r="A80" s="232">
        <f t="shared" si="9"/>
        <v>42957</v>
      </c>
      <c r="B80" s="147">
        <v>719.5</v>
      </c>
      <c r="C80" s="147">
        <v>62.7</v>
      </c>
      <c r="D80" s="171">
        <f t="shared" si="8"/>
        <v>62.49</v>
      </c>
      <c r="E80" s="171">
        <v>12</v>
      </c>
      <c r="F80" s="233">
        <f t="shared" si="6"/>
        <v>59.810490045941812</v>
      </c>
      <c r="G80" s="172">
        <v>308</v>
      </c>
      <c r="H80" s="172">
        <v>0</v>
      </c>
      <c r="I80" s="172" t="s">
        <v>48</v>
      </c>
      <c r="J80" s="172" t="s">
        <v>50</v>
      </c>
      <c r="K80" s="172" t="s">
        <v>48</v>
      </c>
      <c r="L80" s="171" t="s">
        <v>50</v>
      </c>
      <c r="M80" s="171">
        <f t="shared" si="7"/>
        <v>308</v>
      </c>
      <c r="N80" s="234">
        <f t="shared" si="10"/>
        <v>0.75</v>
      </c>
    </row>
    <row r="81" spans="1:14" ht="14">
      <c r="A81" s="232">
        <f t="shared" si="9"/>
        <v>42958</v>
      </c>
      <c r="B81" s="147">
        <v>719.6</v>
      </c>
      <c r="C81" s="147">
        <v>63.16</v>
      </c>
      <c r="D81" s="171">
        <f t="shared" si="8"/>
        <v>62.949999999999996</v>
      </c>
      <c r="E81" s="171">
        <v>8</v>
      </c>
      <c r="F81" s="233">
        <f t="shared" si="6"/>
        <v>60.250765696784072</v>
      </c>
      <c r="G81" s="172">
        <v>474</v>
      </c>
      <c r="H81" s="172">
        <v>0</v>
      </c>
      <c r="I81" s="172" t="s">
        <v>48</v>
      </c>
      <c r="J81" s="172" t="s">
        <v>50</v>
      </c>
      <c r="K81" s="172" t="s">
        <v>48</v>
      </c>
      <c r="L81" s="171" t="s">
        <v>50</v>
      </c>
      <c r="M81" s="171">
        <f t="shared" si="7"/>
        <v>474</v>
      </c>
      <c r="N81" s="234">
        <f t="shared" si="10"/>
        <v>1.62</v>
      </c>
    </row>
    <row r="82" spans="1:14" ht="14">
      <c r="A82" s="232">
        <f t="shared" si="9"/>
        <v>42959</v>
      </c>
      <c r="B82" s="147">
        <v>719.6</v>
      </c>
      <c r="C82" s="147">
        <v>63.16</v>
      </c>
      <c r="D82" s="171">
        <f t="shared" si="8"/>
        <v>62.949999999999996</v>
      </c>
      <c r="E82" s="171">
        <v>10</v>
      </c>
      <c r="F82" s="233">
        <f t="shared" si="6"/>
        <v>60.250765696784072</v>
      </c>
      <c r="G82" s="172">
        <v>474</v>
      </c>
      <c r="H82" s="172">
        <v>0</v>
      </c>
      <c r="I82" s="172" t="s">
        <v>48</v>
      </c>
      <c r="J82" s="172" t="s">
        <v>50</v>
      </c>
      <c r="K82" s="172" t="s">
        <v>48</v>
      </c>
      <c r="L82" s="171" t="s">
        <v>50</v>
      </c>
      <c r="M82" s="171">
        <f t="shared" si="7"/>
        <v>474</v>
      </c>
      <c r="N82" s="234">
        <f t="shared" si="10"/>
        <v>1.1599999999999999</v>
      </c>
    </row>
    <row r="83" spans="1:14" ht="14">
      <c r="A83" s="232">
        <f t="shared" si="9"/>
        <v>42960</v>
      </c>
      <c r="B83" s="147">
        <v>719.5</v>
      </c>
      <c r="C83" s="147">
        <v>62.7</v>
      </c>
      <c r="D83" s="171">
        <f t="shared" si="8"/>
        <v>62.49</v>
      </c>
      <c r="E83" s="171">
        <v>2</v>
      </c>
      <c r="F83" s="233">
        <f t="shared" si="6"/>
        <v>59.810490045941812</v>
      </c>
      <c r="G83" s="172">
        <v>308</v>
      </c>
      <c r="H83" s="172">
        <v>0</v>
      </c>
      <c r="I83" s="172" t="s">
        <v>48</v>
      </c>
      <c r="J83" s="172" t="s">
        <v>50</v>
      </c>
      <c r="K83" s="172" t="s">
        <v>48</v>
      </c>
      <c r="L83" s="171" t="s">
        <v>50</v>
      </c>
      <c r="M83" s="171">
        <f t="shared" si="7"/>
        <v>308</v>
      </c>
      <c r="N83" s="234">
        <f t="shared" si="10"/>
        <v>0.28999999999999998</v>
      </c>
    </row>
    <row r="84" spans="1:14" ht="14">
      <c r="A84" s="232">
        <f t="shared" si="9"/>
        <v>42961</v>
      </c>
      <c r="B84" s="147">
        <v>719.5</v>
      </c>
      <c r="C84" s="147">
        <v>62.7</v>
      </c>
      <c r="D84" s="171">
        <f t="shared" si="8"/>
        <v>62.49</v>
      </c>
      <c r="E84" s="171">
        <v>1</v>
      </c>
      <c r="F84" s="233">
        <f t="shared" si="6"/>
        <v>59.810490045941812</v>
      </c>
      <c r="G84" s="172">
        <v>308</v>
      </c>
      <c r="H84" s="172">
        <v>0</v>
      </c>
      <c r="I84" s="172" t="s">
        <v>48</v>
      </c>
      <c r="J84" s="172" t="s">
        <v>50</v>
      </c>
      <c r="K84" s="172" t="s">
        <v>48</v>
      </c>
      <c r="L84" s="171" t="s">
        <v>50</v>
      </c>
      <c r="M84" s="171">
        <f t="shared" si="7"/>
        <v>308</v>
      </c>
      <c r="N84" s="234">
        <f t="shared" si="10"/>
        <v>0.75</v>
      </c>
    </row>
    <row r="85" spans="1:14" ht="14">
      <c r="A85" s="232">
        <f t="shared" si="9"/>
        <v>42962</v>
      </c>
      <c r="B85" s="147">
        <v>719.5</v>
      </c>
      <c r="C85" s="147">
        <v>62.7</v>
      </c>
      <c r="D85" s="171">
        <f t="shared" si="8"/>
        <v>62.49</v>
      </c>
      <c r="E85" s="171">
        <v>6</v>
      </c>
      <c r="F85" s="233">
        <f t="shared" si="6"/>
        <v>59.810490045941812</v>
      </c>
      <c r="G85" s="172">
        <v>308</v>
      </c>
      <c r="H85" s="172">
        <v>0</v>
      </c>
      <c r="I85" s="172" t="s">
        <v>48</v>
      </c>
      <c r="J85" s="172" t="s">
        <v>50</v>
      </c>
      <c r="K85" s="172" t="s">
        <v>48</v>
      </c>
      <c r="L85" s="171" t="s">
        <v>50</v>
      </c>
      <c r="M85" s="171">
        <f t="shared" si="7"/>
        <v>308</v>
      </c>
      <c r="N85" s="234">
        <f t="shared" si="10"/>
        <v>0.75</v>
      </c>
    </row>
    <row r="86" spans="1:14" ht="14">
      <c r="A86" s="232">
        <f t="shared" si="9"/>
        <v>42963</v>
      </c>
      <c r="B86" s="147">
        <v>719.5</v>
      </c>
      <c r="C86" s="147">
        <v>62.7</v>
      </c>
      <c r="D86" s="171">
        <f t="shared" si="8"/>
        <v>62.49</v>
      </c>
      <c r="E86" s="171">
        <v>3</v>
      </c>
      <c r="F86" s="233">
        <f t="shared" si="6"/>
        <v>59.810490045941812</v>
      </c>
      <c r="G86" s="172">
        <v>308</v>
      </c>
      <c r="H86" s="172">
        <v>0</v>
      </c>
      <c r="I86" s="172" t="s">
        <v>48</v>
      </c>
      <c r="J86" s="172" t="s">
        <v>50</v>
      </c>
      <c r="K86" s="172" t="s">
        <v>48</v>
      </c>
      <c r="L86" s="171" t="s">
        <v>50</v>
      </c>
      <c r="M86" s="171">
        <f t="shared" si="7"/>
        <v>308</v>
      </c>
      <c r="N86" s="234">
        <f t="shared" si="10"/>
        <v>0.75</v>
      </c>
    </row>
    <row r="87" spans="1:14" ht="14">
      <c r="A87" s="232">
        <f t="shared" si="9"/>
        <v>42964</v>
      </c>
      <c r="B87" s="147">
        <v>719.5</v>
      </c>
      <c r="C87" s="147">
        <v>62.7</v>
      </c>
      <c r="D87" s="171">
        <f t="shared" si="8"/>
        <v>62.49</v>
      </c>
      <c r="E87" s="171">
        <v>1</v>
      </c>
      <c r="F87" s="233">
        <f t="shared" si="6"/>
        <v>59.810490045941812</v>
      </c>
      <c r="G87" s="172">
        <v>308</v>
      </c>
      <c r="H87" s="172">
        <v>0</v>
      </c>
      <c r="I87" s="172" t="s">
        <v>48</v>
      </c>
      <c r="J87" s="172" t="s">
        <v>50</v>
      </c>
      <c r="K87" s="172" t="s">
        <v>48</v>
      </c>
      <c r="L87" s="171" t="s">
        <v>50</v>
      </c>
      <c r="M87" s="171">
        <f t="shared" si="7"/>
        <v>308</v>
      </c>
      <c r="N87" s="234">
        <f t="shared" si="10"/>
        <v>0.75</v>
      </c>
    </row>
    <row r="88" spans="1:14" ht="14">
      <c r="A88" s="232">
        <f t="shared" si="9"/>
        <v>42965</v>
      </c>
      <c r="B88" s="147">
        <v>719.5</v>
      </c>
      <c r="C88" s="147">
        <v>62.7</v>
      </c>
      <c r="D88" s="171">
        <f t="shared" si="8"/>
        <v>62.49</v>
      </c>
      <c r="E88" s="171">
        <v>1</v>
      </c>
      <c r="F88" s="233">
        <f t="shared" si="6"/>
        <v>59.810490045941812</v>
      </c>
      <c r="G88" s="172">
        <v>308</v>
      </c>
      <c r="H88" s="172">
        <v>0</v>
      </c>
      <c r="I88" s="172" t="s">
        <v>48</v>
      </c>
      <c r="J88" s="172" t="s">
        <v>50</v>
      </c>
      <c r="K88" s="172" t="s">
        <v>48</v>
      </c>
      <c r="L88" s="171" t="s">
        <v>50</v>
      </c>
      <c r="M88" s="171">
        <f t="shared" si="7"/>
        <v>308</v>
      </c>
      <c r="N88" s="234">
        <f t="shared" si="10"/>
        <v>0.75</v>
      </c>
    </row>
    <row r="89" spans="1:14" ht="14">
      <c r="A89" s="232">
        <f t="shared" si="9"/>
        <v>42966</v>
      </c>
      <c r="B89" s="147">
        <v>719.5</v>
      </c>
      <c r="C89" s="147">
        <v>62.7</v>
      </c>
      <c r="D89" s="171">
        <f t="shared" si="8"/>
        <v>62.49</v>
      </c>
      <c r="E89" s="171">
        <v>3</v>
      </c>
      <c r="F89" s="233">
        <f t="shared" si="6"/>
        <v>59.810490045941812</v>
      </c>
      <c r="G89" s="172">
        <v>308</v>
      </c>
      <c r="H89" s="172">
        <v>0</v>
      </c>
      <c r="I89" s="172" t="s">
        <v>48</v>
      </c>
      <c r="J89" s="172" t="s">
        <v>50</v>
      </c>
      <c r="K89" s="172" t="s">
        <v>48</v>
      </c>
      <c r="L89" s="171" t="s">
        <v>50</v>
      </c>
      <c r="M89" s="171">
        <f t="shared" si="7"/>
        <v>308</v>
      </c>
      <c r="N89" s="234">
        <f t="shared" si="10"/>
        <v>0.75</v>
      </c>
    </row>
    <row r="90" spans="1:14" ht="14">
      <c r="A90" s="232">
        <f t="shared" si="9"/>
        <v>42967</v>
      </c>
      <c r="B90" s="147">
        <v>719.5</v>
      </c>
      <c r="C90" s="147">
        <v>62.7</v>
      </c>
      <c r="D90" s="171">
        <f t="shared" si="8"/>
        <v>62.49</v>
      </c>
      <c r="E90" s="171">
        <v>17</v>
      </c>
      <c r="F90" s="233">
        <f t="shared" si="6"/>
        <v>59.810490045941812</v>
      </c>
      <c r="G90" s="172">
        <v>308</v>
      </c>
      <c r="H90" s="172">
        <v>0</v>
      </c>
      <c r="I90" s="172" t="s">
        <v>48</v>
      </c>
      <c r="J90" s="172" t="s">
        <v>50</v>
      </c>
      <c r="K90" s="172" t="s">
        <v>48</v>
      </c>
      <c r="L90" s="171" t="s">
        <v>50</v>
      </c>
      <c r="M90" s="171">
        <f t="shared" si="7"/>
        <v>308</v>
      </c>
      <c r="N90" s="234">
        <f t="shared" si="10"/>
        <v>0.75</v>
      </c>
    </row>
    <row r="91" spans="1:14" ht="14">
      <c r="A91" s="232">
        <f t="shared" si="9"/>
        <v>42968</v>
      </c>
      <c r="B91" s="147">
        <v>719.6</v>
      </c>
      <c r="C91" s="147">
        <v>63.16</v>
      </c>
      <c r="D91" s="171">
        <f t="shared" si="8"/>
        <v>62.949999999999996</v>
      </c>
      <c r="E91" s="171">
        <v>26</v>
      </c>
      <c r="F91" s="233">
        <f t="shared" si="6"/>
        <v>60.250765696784072</v>
      </c>
      <c r="G91" s="172">
        <v>474</v>
      </c>
      <c r="H91" s="172">
        <v>0</v>
      </c>
      <c r="I91" s="172" t="s">
        <v>48</v>
      </c>
      <c r="J91" s="172" t="s">
        <v>50</v>
      </c>
      <c r="K91" s="172" t="s">
        <v>48</v>
      </c>
      <c r="L91" s="171" t="s">
        <v>50</v>
      </c>
      <c r="M91" s="171">
        <f t="shared" si="7"/>
        <v>474</v>
      </c>
      <c r="N91" s="234">
        <f t="shared" si="10"/>
        <v>1.62</v>
      </c>
    </row>
    <row r="92" spans="1:14" ht="14">
      <c r="A92" s="232">
        <f t="shared" si="9"/>
        <v>42969</v>
      </c>
      <c r="B92" s="147">
        <v>719.6</v>
      </c>
      <c r="C92" s="147">
        <v>63.16</v>
      </c>
      <c r="D92" s="171">
        <f t="shared" si="8"/>
        <v>62.949999999999996</v>
      </c>
      <c r="E92" s="171">
        <v>10</v>
      </c>
      <c r="F92" s="233">
        <f t="shared" si="6"/>
        <v>60.250765696784072</v>
      </c>
      <c r="G92" s="172">
        <v>474</v>
      </c>
      <c r="H92" s="172">
        <v>0</v>
      </c>
      <c r="I92" s="172" t="s">
        <v>48</v>
      </c>
      <c r="J92" s="172" t="s">
        <v>50</v>
      </c>
      <c r="K92" s="172" t="s">
        <v>48</v>
      </c>
      <c r="L92" s="171" t="s">
        <v>50</v>
      </c>
      <c r="M92" s="171">
        <f t="shared" si="7"/>
        <v>474</v>
      </c>
      <c r="N92" s="234">
        <f t="shared" si="10"/>
        <v>1.1599999999999999</v>
      </c>
    </row>
    <row r="93" spans="1:14" ht="14">
      <c r="A93" s="232">
        <f t="shared" si="9"/>
        <v>42970</v>
      </c>
      <c r="B93" s="147">
        <v>719.6</v>
      </c>
      <c r="C93" s="147">
        <v>63.16</v>
      </c>
      <c r="D93" s="171">
        <f t="shared" si="8"/>
        <v>62.949999999999996</v>
      </c>
      <c r="E93" s="171">
        <v>0</v>
      </c>
      <c r="F93" s="233">
        <f t="shared" si="6"/>
        <v>60.250765696784072</v>
      </c>
      <c r="G93" s="172">
        <v>474</v>
      </c>
      <c r="H93" s="172">
        <v>0</v>
      </c>
      <c r="I93" s="172" t="s">
        <v>48</v>
      </c>
      <c r="J93" s="172" t="s">
        <v>50</v>
      </c>
      <c r="K93" s="172" t="s">
        <v>48</v>
      </c>
      <c r="L93" s="171" t="s">
        <v>50</v>
      </c>
      <c r="M93" s="171">
        <f t="shared" si="7"/>
        <v>474</v>
      </c>
      <c r="N93" s="234">
        <f t="shared" si="10"/>
        <v>1.1599999999999999</v>
      </c>
    </row>
    <row r="94" spans="1:14" ht="14">
      <c r="A94" s="232">
        <f t="shared" si="9"/>
        <v>42971</v>
      </c>
      <c r="B94" s="147">
        <v>719.6</v>
      </c>
      <c r="C94" s="147">
        <v>63.16</v>
      </c>
      <c r="D94" s="171">
        <f t="shared" si="8"/>
        <v>62.949999999999996</v>
      </c>
      <c r="E94" s="171">
        <v>11</v>
      </c>
      <c r="F94" s="233">
        <f t="shared" si="6"/>
        <v>60.250765696784072</v>
      </c>
      <c r="G94" s="172">
        <v>474</v>
      </c>
      <c r="H94" s="172">
        <v>0</v>
      </c>
      <c r="I94" s="172" t="s">
        <v>48</v>
      </c>
      <c r="J94" s="172" t="s">
        <v>50</v>
      </c>
      <c r="K94" s="172" t="s">
        <v>48</v>
      </c>
      <c r="L94" s="171" t="s">
        <v>50</v>
      </c>
      <c r="M94" s="171">
        <f t="shared" si="7"/>
        <v>474</v>
      </c>
      <c r="N94" s="234">
        <f t="shared" si="10"/>
        <v>1.1599999999999999</v>
      </c>
    </row>
    <row r="95" spans="1:14" ht="14">
      <c r="A95" s="232">
        <f t="shared" si="9"/>
        <v>42972</v>
      </c>
      <c r="B95" s="147">
        <v>719.5</v>
      </c>
      <c r="C95" s="147">
        <v>62.7</v>
      </c>
      <c r="D95" s="171">
        <f t="shared" si="8"/>
        <v>62.49</v>
      </c>
      <c r="E95" s="171">
        <v>5</v>
      </c>
      <c r="F95" s="233">
        <f t="shared" si="6"/>
        <v>59.810490045941812</v>
      </c>
      <c r="G95" s="172">
        <v>308</v>
      </c>
      <c r="H95" s="172">
        <v>0</v>
      </c>
      <c r="I95" s="172" t="s">
        <v>48</v>
      </c>
      <c r="J95" s="172" t="s">
        <v>50</v>
      </c>
      <c r="K95" s="172" t="s">
        <v>48</v>
      </c>
      <c r="L95" s="171" t="s">
        <v>50</v>
      </c>
      <c r="M95" s="171">
        <f t="shared" si="7"/>
        <v>308</v>
      </c>
      <c r="N95" s="234">
        <f t="shared" si="10"/>
        <v>0.28999999999999998</v>
      </c>
    </row>
    <row r="96" spans="1:14" ht="14">
      <c r="A96" s="232">
        <f t="shared" si="9"/>
        <v>42973</v>
      </c>
      <c r="B96" s="147">
        <v>719.7</v>
      </c>
      <c r="C96" s="147">
        <v>63.62</v>
      </c>
      <c r="D96" s="171">
        <f t="shared" si="8"/>
        <v>63.41</v>
      </c>
      <c r="E96" s="171">
        <v>37</v>
      </c>
      <c r="F96" s="233">
        <f t="shared" si="6"/>
        <v>60.691041347626332</v>
      </c>
      <c r="G96" s="172">
        <v>662</v>
      </c>
      <c r="H96" s="172">
        <v>0</v>
      </c>
      <c r="I96" s="172" t="s">
        <v>48</v>
      </c>
      <c r="J96" s="172" t="s">
        <v>50</v>
      </c>
      <c r="K96" s="172" t="s">
        <v>48</v>
      </c>
      <c r="L96" s="171" t="s">
        <v>50</v>
      </c>
      <c r="M96" s="171">
        <f t="shared" si="7"/>
        <v>662</v>
      </c>
      <c r="N96" s="234">
        <f t="shared" si="10"/>
        <v>2.54</v>
      </c>
    </row>
    <row r="97" spans="1:14" ht="14">
      <c r="A97" s="232">
        <f t="shared" si="9"/>
        <v>42974</v>
      </c>
      <c r="B97" s="147">
        <v>719.7</v>
      </c>
      <c r="C97" s="147">
        <v>63.62</v>
      </c>
      <c r="D97" s="171">
        <f t="shared" si="8"/>
        <v>63.41</v>
      </c>
      <c r="E97" s="171">
        <v>20</v>
      </c>
      <c r="F97" s="233">
        <f t="shared" si="6"/>
        <v>60.691041347626332</v>
      </c>
      <c r="G97" s="172">
        <v>662</v>
      </c>
      <c r="H97" s="172">
        <v>0</v>
      </c>
      <c r="I97" s="172" t="s">
        <v>48</v>
      </c>
      <c r="J97" s="172" t="s">
        <v>50</v>
      </c>
      <c r="K97" s="172" t="s">
        <v>48</v>
      </c>
      <c r="L97" s="171" t="s">
        <v>50</v>
      </c>
      <c r="M97" s="171">
        <f t="shared" si="7"/>
        <v>662</v>
      </c>
      <c r="N97" s="234">
        <f t="shared" si="10"/>
        <v>1.62</v>
      </c>
    </row>
    <row r="98" spans="1:14" ht="14">
      <c r="A98" s="232">
        <f t="shared" si="9"/>
        <v>42975</v>
      </c>
      <c r="B98" s="147">
        <v>719.7</v>
      </c>
      <c r="C98" s="147">
        <v>63.62</v>
      </c>
      <c r="D98" s="171">
        <f t="shared" si="8"/>
        <v>63.41</v>
      </c>
      <c r="E98" s="171">
        <v>10</v>
      </c>
      <c r="F98" s="233">
        <f t="shared" si="6"/>
        <v>60.691041347626332</v>
      </c>
      <c r="G98" s="172">
        <v>662</v>
      </c>
      <c r="H98" s="172">
        <v>0</v>
      </c>
      <c r="I98" s="172" t="s">
        <v>48</v>
      </c>
      <c r="J98" s="172" t="s">
        <v>50</v>
      </c>
      <c r="K98" s="172" t="s">
        <v>48</v>
      </c>
      <c r="L98" s="171" t="s">
        <v>50</v>
      </c>
      <c r="M98" s="171">
        <f t="shared" si="7"/>
        <v>662</v>
      </c>
      <c r="N98" s="234">
        <f t="shared" si="10"/>
        <v>1.62</v>
      </c>
    </row>
    <row r="99" spans="1:14" ht="14">
      <c r="A99" s="232">
        <f t="shared" si="9"/>
        <v>42976</v>
      </c>
      <c r="B99" s="147">
        <v>719.8</v>
      </c>
      <c r="C99" s="147">
        <v>64.09</v>
      </c>
      <c r="D99" s="171">
        <f t="shared" si="8"/>
        <v>63.88</v>
      </c>
      <c r="E99" s="171">
        <v>45</v>
      </c>
      <c r="F99" s="233">
        <f t="shared" si="6"/>
        <v>61.14088820826953</v>
      </c>
      <c r="G99" s="172">
        <v>870</v>
      </c>
      <c r="H99" s="172">
        <v>0</v>
      </c>
      <c r="I99" s="172" t="s">
        <v>48</v>
      </c>
      <c r="J99" s="172" t="s">
        <v>50</v>
      </c>
      <c r="K99" s="172" t="s">
        <v>48</v>
      </c>
      <c r="L99" s="171" t="s">
        <v>50</v>
      </c>
      <c r="M99" s="171">
        <f t="shared" si="7"/>
        <v>870</v>
      </c>
      <c r="N99" s="234">
        <f t="shared" si="10"/>
        <v>2.6</v>
      </c>
    </row>
    <row r="100" spans="1:14" ht="14">
      <c r="A100" s="232">
        <f t="shared" si="9"/>
        <v>42977</v>
      </c>
      <c r="B100" s="147">
        <v>720</v>
      </c>
      <c r="C100" s="147">
        <v>65.010000000000005</v>
      </c>
      <c r="D100" s="171">
        <f t="shared" si="8"/>
        <v>64.800000000000011</v>
      </c>
      <c r="E100" s="171">
        <v>40</v>
      </c>
      <c r="F100" s="233">
        <f t="shared" si="6"/>
        <v>62.021439509954071</v>
      </c>
      <c r="G100" s="172">
        <v>1340</v>
      </c>
      <c r="H100" s="172">
        <v>0</v>
      </c>
      <c r="I100" s="172" t="s">
        <v>48</v>
      </c>
      <c r="J100" s="172" t="s">
        <v>50</v>
      </c>
      <c r="K100" s="172" t="s">
        <v>48</v>
      </c>
      <c r="L100" s="171" t="s">
        <v>50</v>
      </c>
      <c r="M100" s="171">
        <f t="shared" si="7"/>
        <v>1340</v>
      </c>
      <c r="N100" s="234">
        <f t="shared" si="10"/>
        <v>4.2</v>
      </c>
    </row>
    <row r="101" spans="1:14" ht="14">
      <c r="A101" s="232">
        <f t="shared" si="9"/>
        <v>42978</v>
      </c>
      <c r="B101" s="147">
        <v>719.9</v>
      </c>
      <c r="C101" s="147">
        <v>64.55</v>
      </c>
      <c r="D101" s="171">
        <f t="shared" si="8"/>
        <v>64.34</v>
      </c>
      <c r="E101" s="171">
        <v>12</v>
      </c>
      <c r="F101" s="233">
        <f t="shared" si="6"/>
        <v>61.58116385911179</v>
      </c>
      <c r="G101" s="172">
        <v>1097</v>
      </c>
      <c r="H101" s="172">
        <v>0</v>
      </c>
      <c r="I101" s="172" t="s">
        <v>48</v>
      </c>
      <c r="J101" s="172" t="s">
        <v>50</v>
      </c>
      <c r="K101" s="172" t="s">
        <v>48</v>
      </c>
      <c r="L101" s="171" t="s">
        <v>50</v>
      </c>
      <c r="M101" s="171">
        <f t="shared" si="7"/>
        <v>1097</v>
      </c>
      <c r="N101" s="234">
        <f t="shared" si="10"/>
        <v>2.2200000000000002</v>
      </c>
    </row>
    <row r="102" spans="1:14" ht="14">
      <c r="A102" s="232">
        <f t="shared" si="9"/>
        <v>42979</v>
      </c>
      <c r="B102" s="147">
        <v>719.9</v>
      </c>
      <c r="C102" s="147">
        <v>64.55</v>
      </c>
      <c r="D102" s="171">
        <f t="shared" si="8"/>
        <v>64.34</v>
      </c>
      <c r="E102" s="171">
        <v>1</v>
      </c>
      <c r="F102" s="233">
        <f t="shared" si="6"/>
        <v>61.58116385911179</v>
      </c>
      <c r="G102" s="172">
        <v>1097</v>
      </c>
      <c r="H102" s="172">
        <v>0</v>
      </c>
      <c r="I102" s="172" t="s">
        <v>48</v>
      </c>
      <c r="J102" s="172" t="s">
        <v>50</v>
      </c>
      <c r="K102" s="172" t="s">
        <v>48</v>
      </c>
      <c r="L102" s="171" t="s">
        <v>50</v>
      </c>
      <c r="M102" s="171">
        <f t="shared" ref="M102:M138" si="11">G102+H102</f>
        <v>1097</v>
      </c>
      <c r="N102" s="234">
        <f t="shared" si="10"/>
        <v>2.68</v>
      </c>
    </row>
    <row r="103" spans="1:14" ht="14">
      <c r="A103" s="232">
        <f t="shared" si="9"/>
        <v>42980</v>
      </c>
      <c r="B103" s="147">
        <v>719.8</v>
      </c>
      <c r="C103" s="147">
        <v>64.09</v>
      </c>
      <c r="D103" s="171">
        <f t="shared" si="8"/>
        <v>63.88</v>
      </c>
      <c r="E103" s="171">
        <v>5</v>
      </c>
      <c r="F103" s="233">
        <f t="shared" si="6"/>
        <v>61.14088820826953</v>
      </c>
      <c r="G103" s="172">
        <v>870</v>
      </c>
      <c r="H103" s="172">
        <v>0</v>
      </c>
      <c r="I103" s="172" t="s">
        <v>48</v>
      </c>
      <c r="J103" s="172" t="s">
        <v>50</v>
      </c>
      <c r="K103" s="172" t="s">
        <v>48</v>
      </c>
      <c r="L103" s="171" t="s">
        <v>50</v>
      </c>
      <c r="M103" s="171">
        <f t="shared" si="11"/>
        <v>870</v>
      </c>
      <c r="N103" s="234">
        <f t="shared" si="10"/>
        <v>1.67</v>
      </c>
    </row>
    <row r="104" spans="1:14" ht="14">
      <c r="A104" s="232">
        <f t="shared" si="9"/>
        <v>42981</v>
      </c>
      <c r="B104" s="147">
        <v>719.7</v>
      </c>
      <c r="C104" s="147">
        <v>63.62</v>
      </c>
      <c r="D104" s="171">
        <f t="shared" si="8"/>
        <v>63.41</v>
      </c>
      <c r="E104" s="171">
        <v>1</v>
      </c>
      <c r="F104" s="233">
        <f t="shared" ref="F104:F162" si="12">D104/104.48*100</f>
        <v>60.691041347626332</v>
      </c>
      <c r="G104" s="172">
        <v>662</v>
      </c>
      <c r="H104" s="172">
        <v>0</v>
      </c>
      <c r="I104" s="172" t="s">
        <v>48</v>
      </c>
      <c r="J104" s="172" t="s">
        <v>50</v>
      </c>
      <c r="K104" s="172" t="s">
        <v>48</v>
      </c>
      <c r="L104" s="171" t="s">
        <v>50</v>
      </c>
      <c r="M104" s="171">
        <f t="shared" si="11"/>
        <v>662</v>
      </c>
      <c r="N104" s="234">
        <f t="shared" si="10"/>
        <v>1.1499999999999999</v>
      </c>
    </row>
    <row r="105" spans="1:14" ht="14">
      <c r="A105" s="232">
        <f t="shared" si="9"/>
        <v>42982</v>
      </c>
      <c r="B105" s="147">
        <v>719.7</v>
      </c>
      <c r="C105" s="147">
        <v>63.62</v>
      </c>
      <c r="D105" s="171">
        <f t="shared" si="8"/>
        <v>63.41</v>
      </c>
      <c r="E105" s="171">
        <v>0</v>
      </c>
      <c r="F105" s="233">
        <f t="shared" si="12"/>
        <v>60.691041347626332</v>
      </c>
      <c r="G105" s="172">
        <v>662</v>
      </c>
      <c r="H105" s="172">
        <v>0</v>
      </c>
      <c r="I105" s="172" t="s">
        <v>48</v>
      </c>
      <c r="J105" s="172" t="s">
        <v>50</v>
      </c>
      <c r="K105" s="172" t="s">
        <v>48</v>
      </c>
      <c r="L105" s="171" t="s">
        <v>50</v>
      </c>
      <c r="M105" s="171">
        <f t="shared" si="11"/>
        <v>662</v>
      </c>
      <c r="N105" s="234">
        <f t="shared" si="10"/>
        <v>1.62</v>
      </c>
    </row>
    <row r="106" spans="1:14" ht="14">
      <c r="A106" s="232">
        <f t="shared" si="9"/>
        <v>42983</v>
      </c>
      <c r="B106" s="147">
        <v>719.6</v>
      </c>
      <c r="C106" s="147">
        <v>63.16</v>
      </c>
      <c r="D106" s="171">
        <f t="shared" si="8"/>
        <v>62.949999999999996</v>
      </c>
      <c r="E106" s="171">
        <v>0</v>
      </c>
      <c r="F106" s="233">
        <f t="shared" si="12"/>
        <v>60.250765696784072</v>
      </c>
      <c r="G106" s="172">
        <v>474</v>
      </c>
      <c r="H106" s="172">
        <v>0</v>
      </c>
      <c r="I106" s="172" t="s">
        <v>48</v>
      </c>
      <c r="J106" s="172" t="s">
        <v>50</v>
      </c>
      <c r="K106" s="172" t="s">
        <v>48</v>
      </c>
      <c r="L106" s="171" t="s">
        <v>50</v>
      </c>
      <c r="M106" s="171">
        <f t="shared" si="11"/>
        <v>474</v>
      </c>
      <c r="N106" s="234">
        <f t="shared" si="10"/>
        <v>0.7</v>
      </c>
    </row>
    <row r="107" spans="1:14" ht="14">
      <c r="A107" s="232">
        <f t="shared" si="9"/>
        <v>42984</v>
      </c>
      <c r="B107" s="147">
        <v>719.5</v>
      </c>
      <c r="C107" s="147">
        <v>62.7</v>
      </c>
      <c r="D107" s="171">
        <f t="shared" si="8"/>
        <v>62.49</v>
      </c>
      <c r="E107" s="171">
        <v>0</v>
      </c>
      <c r="F107" s="233">
        <f t="shared" si="12"/>
        <v>59.810490045941812</v>
      </c>
      <c r="G107" s="172">
        <v>308</v>
      </c>
      <c r="H107" s="172">
        <v>0</v>
      </c>
      <c r="I107" s="172" t="s">
        <v>48</v>
      </c>
      <c r="J107" s="172" t="s">
        <v>50</v>
      </c>
      <c r="K107" s="172" t="s">
        <v>48</v>
      </c>
      <c r="L107" s="171" t="s">
        <v>50</v>
      </c>
      <c r="M107" s="171">
        <f t="shared" si="11"/>
        <v>308</v>
      </c>
      <c r="N107" s="234">
        <f t="shared" si="10"/>
        <v>0.28999999999999998</v>
      </c>
    </row>
    <row r="108" spans="1:14" ht="14">
      <c r="A108" s="232">
        <f t="shared" si="9"/>
        <v>42985</v>
      </c>
      <c r="B108" s="147">
        <v>719.5</v>
      </c>
      <c r="C108" s="147">
        <v>62.7</v>
      </c>
      <c r="D108" s="171">
        <f t="shared" si="8"/>
        <v>62.49</v>
      </c>
      <c r="E108" s="171">
        <v>0</v>
      </c>
      <c r="F108" s="233">
        <f t="shared" si="12"/>
        <v>59.810490045941812</v>
      </c>
      <c r="G108" s="172">
        <v>308</v>
      </c>
      <c r="H108" s="172">
        <v>0</v>
      </c>
      <c r="I108" s="172" t="s">
        <v>48</v>
      </c>
      <c r="J108" s="172" t="s">
        <v>50</v>
      </c>
      <c r="K108" s="172" t="s">
        <v>48</v>
      </c>
      <c r="L108" s="171" t="s">
        <v>50</v>
      </c>
      <c r="M108" s="171">
        <f t="shared" si="11"/>
        <v>308</v>
      </c>
      <c r="N108" s="234">
        <f t="shared" si="10"/>
        <v>0.75</v>
      </c>
    </row>
    <row r="109" spans="1:14" ht="14">
      <c r="A109" s="232">
        <f t="shared" si="9"/>
        <v>42986</v>
      </c>
      <c r="B109" s="147">
        <v>719.5</v>
      </c>
      <c r="C109" s="147">
        <v>62.7</v>
      </c>
      <c r="D109" s="171">
        <f t="shared" si="8"/>
        <v>62.49</v>
      </c>
      <c r="E109" s="171">
        <v>40</v>
      </c>
      <c r="F109" s="233">
        <f t="shared" si="12"/>
        <v>59.810490045941812</v>
      </c>
      <c r="G109" s="172">
        <v>308</v>
      </c>
      <c r="H109" s="172">
        <v>0</v>
      </c>
      <c r="I109" s="172" t="s">
        <v>48</v>
      </c>
      <c r="J109" s="172" t="s">
        <v>50</v>
      </c>
      <c r="K109" s="172" t="s">
        <v>48</v>
      </c>
      <c r="L109" s="171" t="s">
        <v>50</v>
      </c>
      <c r="M109" s="171">
        <f t="shared" si="11"/>
        <v>308</v>
      </c>
      <c r="N109" s="234">
        <f t="shared" si="10"/>
        <v>0.75</v>
      </c>
    </row>
    <row r="110" spans="1:14" ht="14">
      <c r="A110" s="232">
        <f t="shared" si="9"/>
        <v>42987</v>
      </c>
      <c r="B110" s="147">
        <v>719.5</v>
      </c>
      <c r="C110" s="147">
        <v>62.7</v>
      </c>
      <c r="D110" s="171">
        <f t="shared" si="8"/>
        <v>62.49</v>
      </c>
      <c r="E110" s="171">
        <v>4</v>
      </c>
      <c r="F110" s="233">
        <f t="shared" si="12"/>
        <v>59.810490045941812</v>
      </c>
      <c r="G110" s="172">
        <v>308</v>
      </c>
      <c r="H110" s="172">
        <v>0</v>
      </c>
      <c r="I110" s="172" t="s">
        <v>48</v>
      </c>
      <c r="J110" s="172" t="s">
        <v>50</v>
      </c>
      <c r="K110" s="172" t="s">
        <v>48</v>
      </c>
      <c r="L110" s="171" t="s">
        <v>50</v>
      </c>
      <c r="M110" s="171">
        <f t="shared" si="11"/>
        <v>308</v>
      </c>
      <c r="N110" s="234">
        <f t="shared" si="10"/>
        <v>0.75</v>
      </c>
    </row>
    <row r="111" spans="1:14" ht="14">
      <c r="A111" s="232">
        <f t="shared" si="9"/>
        <v>42988</v>
      </c>
      <c r="B111" s="147">
        <v>719.5</v>
      </c>
      <c r="C111" s="147">
        <v>62.7</v>
      </c>
      <c r="D111" s="171">
        <f t="shared" si="8"/>
        <v>62.49</v>
      </c>
      <c r="E111" s="171">
        <v>0</v>
      </c>
      <c r="F111" s="233">
        <f t="shared" si="12"/>
        <v>59.810490045941812</v>
      </c>
      <c r="G111" s="172">
        <v>308</v>
      </c>
      <c r="H111" s="172">
        <v>0</v>
      </c>
      <c r="I111" s="172" t="s">
        <v>48</v>
      </c>
      <c r="J111" s="172" t="s">
        <v>50</v>
      </c>
      <c r="K111" s="172" t="s">
        <v>48</v>
      </c>
      <c r="L111" s="171" t="s">
        <v>50</v>
      </c>
      <c r="M111" s="171">
        <f t="shared" si="11"/>
        <v>308</v>
      </c>
      <c r="N111" s="234">
        <f t="shared" si="10"/>
        <v>0.75</v>
      </c>
    </row>
    <row r="112" spans="1:14" ht="14">
      <c r="A112" s="232">
        <f t="shared" si="9"/>
        <v>42989</v>
      </c>
      <c r="B112" s="147">
        <v>719.5</v>
      </c>
      <c r="C112" s="147">
        <v>62.7</v>
      </c>
      <c r="D112" s="171">
        <f t="shared" si="8"/>
        <v>62.49</v>
      </c>
      <c r="E112" s="171">
        <v>4</v>
      </c>
      <c r="F112" s="233">
        <f t="shared" si="12"/>
        <v>59.810490045941812</v>
      </c>
      <c r="G112" s="172">
        <v>308</v>
      </c>
      <c r="H112" s="172">
        <v>0</v>
      </c>
      <c r="I112" s="172" t="s">
        <v>48</v>
      </c>
      <c r="J112" s="172" t="s">
        <v>50</v>
      </c>
      <c r="K112" s="172" t="s">
        <v>48</v>
      </c>
      <c r="L112" s="171" t="s">
        <v>50</v>
      </c>
      <c r="M112" s="171">
        <f t="shared" si="11"/>
        <v>308</v>
      </c>
      <c r="N112" s="234">
        <f t="shared" si="10"/>
        <v>0.75</v>
      </c>
    </row>
    <row r="113" spans="1:14" ht="14">
      <c r="A113" s="232">
        <f t="shared" si="9"/>
        <v>42990</v>
      </c>
      <c r="B113" s="147">
        <v>719.5</v>
      </c>
      <c r="C113" s="147">
        <v>62.7</v>
      </c>
      <c r="D113" s="171">
        <f t="shared" si="8"/>
        <v>62.49</v>
      </c>
      <c r="E113" s="171">
        <v>40</v>
      </c>
      <c r="F113" s="233">
        <f t="shared" si="12"/>
        <v>59.810490045941812</v>
      </c>
      <c r="G113" s="172">
        <v>308</v>
      </c>
      <c r="H113" s="172">
        <v>0</v>
      </c>
      <c r="I113" s="172" t="s">
        <v>48</v>
      </c>
      <c r="J113" s="172" t="s">
        <v>50</v>
      </c>
      <c r="K113" s="172" t="s">
        <v>48</v>
      </c>
      <c r="L113" s="171" t="s">
        <v>50</v>
      </c>
      <c r="M113" s="171">
        <f t="shared" si="11"/>
        <v>308</v>
      </c>
      <c r="N113" s="234">
        <f t="shared" si="10"/>
        <v>0.75</v>
      </c>
    </row>
    <row r="114" spans="1:14" ht="14">
      <c r="A114" s="232">
        <f t="shared" si="9"/>
        <v>42991</v>
      </c>
      <c r="B114" s="147">
        <v>719.5</v>
      </c>
      <c r="C114" s="147">
        <v>62.7</v>
      </c>
      <c r="D114" s="171">
        <f t="shared" si="8"/>
        <v>62.49</v>
      </c>
      <c r="E114" s="171">
        <v>0</v>
      </c>
      <c r="F114" s="233">
        <f t="shared" si="12"/>
        <v>59.810490045941812</v>
      </c>
      <c r="G114" s="172">
        <v>308</v>
      </c>
      <c r="H114" s="172">
        <v>0</v>
      </c>
      <c r="I114" s="172" t="s">
        <v>48</v>
      </c>
      <c r="J114" s="172" t="s">
        <v>50</v>
      </c>
      <c r="K114" s="172" t="s">
        <v>48</v>
      </c>
      <c r="L114" s="171" t="s">
        <v>50</v>
      </c>
      <c r="M114" s="171">
        <f t="shared" si="11"/>
        <v>308</v>
      </c>
      <c r="N114" s="234">
        <f t="shared" si="10"/>
        <v>0.75</v>
      </c>
    </row>
    <row r="115" spans="1:14" ht="14">
      <c r="A115" s="232">
        <f t="shared" si="9"/>
        <v>42992</v>
      </c>
      <c r="B115" s="147">
        <v>719.5</v>
      </c>
      <c r="C115" s="147">
        <v>62.7</v>
      </c>
      <c r="D115" s="171">
        <f t="shared" si="8"/>
        <v>62.49</v>
      </c>
      <c r="E115" s="171">
        <v>1</v>
      </c>
      <c r="F115" s="233">
        <f t="shared" si="12"/>
        <v>59.810490045941812</v>
      </c>
      <c r="G115" s="172">
        <v>308</v>
      </c>
      <c r="H115" s="172">
        <v>0</v>
      </c>
      <c r="I115" s="172" t="s">
        <v>48</v>
      </c>
      <c r="J115" s="172" t="s">
        <v>50</v>
      </c>
      <c r="K115" s="172" t="s">
        <v>48</v>
      </c>
      <c r="L115" s="171" t="s">
        <v>50</v>
      </c>
      <c r="M115" s="171">
        <f t="shared" si="11"/>
        <v>308</v>
      </c>
      <c r="N115" s="234">
        <f t="shared" si="10"/>
        <v>0.75</v>
      </c>
    </row>
    <row r="116" spans="1:14" ht="14">
      <c r="A116" s="232">
        <f t="shared" si="9"/>
        <v>42993</v>
      </c>
      <c r="B116" s="147">
        <v>719.5</v>
      </c>
      <c r="C116" s="147">
        <v>62.7</v>
      </c>
      <c r="D116" s="171">
        <f t="shared" si="8"/>
        <v>62.49</v>
      </c>
      <c r="E116" s="171">
        <v>5</v>
      </c>
      <c r="F116" s="233">
        <f t="shared" si="12"/>
        <v>59.810490045941812</v>
      </c>
      <c r="G116" s="172">
        <v>308</v>
      </c>
      <c r="H116" s="172">
        <v>0</v>
      </c>
      <c r="I116" s="172" t="s">
        <v>48</v>
      </c>
      <c r="J116" s="172" t="s">
        <v>50</v>
      </c>
      <c r="K116" s="172" t="s">
        <v>48</v>
      </c>
      <c r="L116" s="171" t="s">
        <v>50</v>
      </c>
      <c r="M116" s="171">
        <f t="shared" si="11"/>
        <v>308</v>
      </c>
      <c r="N116" s="234">
        <f t="shared" si="10"/>
        <v>0.75</v>
      </c>
    </row>
    <row r="117" spans="1:14" ht="14">
      <c r="A117" s="232">
        <f t="shared" si="9"/>
        <v>42994</v>
      </c>
      <c r="B117" s="147">
        <v>719.5</v>
      </c>
      <c r="C117" s="147">
        <v>62.7</v>
      </c>
      <c r="D117" s="171">
        <f t="shared" si="8"/>
        <v>62.49</v>
      </c>
      <c r="E117" s="171">
        <v>8</v>
      </c>
      <c r="F117" s="233">
        <f t="shared" si="12"/>
        <v>59.810490045941812</v>
      </c>
      <c r="G117" s="172">
        <v>308</v>
      </c>
      <c r="H117" s="172">
        <v>0</v>
      </c>
      <c r="I117" s="172" t="s">
        <v>48</v>
      </c>
      <c r="J117" s="172" t="s">
        <v>50</v>
      </c>
      <c r="K117" s="172" t="s">
        <v>48</v>
      </c>
      <c r="L117" s="171" t="s">
        <v>50</v>
      </c>
      <c r="M117" s="171">
        <f t="shared" si="11"/>
        <v>308</v>
      </c>
      <c r="N117" s="234">
        <f t="shared" si="10"/>
        <v>0.75</v>
      </c>
    </row>
    <row r="118" spans="1:14" ht="14">
      <c r="A118" s="232">
        <f t="shared" si="9"/>
        <v>42995</v>
      </c>
      <c r="B118" s="147">
        <v>719.5</v>
      </c>
      <c r="C118" s="147">
        <v>62.7</v>
      </c>
      <c r="D118" s="171">
        <f t="shared" si="8"/>
        <v>62.49</v>
      </c>
      <c r="E118" s="171">
        <v>0</v>
      </c>
      <c r="F118" s="233">
        <f t="shared" si="12"/>
        <v>59.810490045941812</v>
      </c>
      <c r="G118" s="172">
        <v>308</v>
      </c>
      <c r="H118" s="172">
        <v>0</v>
      </c>
      <c r="I118" s="172" t="s">
        <v>48</v>
      </c>
      <c r="J118" s="172" t="s">
        <v>50</v>
      </c>
      <c r="K118" s="172" t="s">
        <v>48</v>
      </c>
      <c r="L118" s="171" t="s">
        <v>50</v>
      </c>
      <c r="M118" s="171">
        <f t="shared" si="11"/>
        <v>308</v>
      </c>
      <c r="N118" s="234">
        <f t="shared" si="10"/>
        <v>0.75</v>
      </c>
    </row>
    <row r="119" spans="1:14" ht="14">
      <c r="A119" s="232">
        <f t="shared" si="9"/>
        <v>42996</v>
      </c>
      <c r="B119" s="147">
        <v>719.4</v>
      </c>
      <c r="C119" s="147">
        <v>62.24</v>
      </c>
      <c r="D119" s="171">
        <f t="shared" si="8"/>
        <v>62.03</v>
      </c>
      <c r="E119" s="171">
        <v>0</v>
      </c>
      <c r="F119" s="233">
        <f t="shared" si="12"/>
        <v>59.370214395099538</v>
      </c>
      <c r="G119" s="172">
        <v>167</v>
      </c>
      <c r="H119" s="172">
        <v>0</v>
      </c>
      <c r="I119" s="172" t="s">
        <v>48</v>
      </c>
      <c r="J119" s="172" t="s">
        <v>50</v>
      </c>
      <c r="K119" s="172" t="s">
        <v>48</v>
      </c>
      <c r="L119" s="171" t="s">
        <v>50</v>
      </c>
      <c r="M119" s="171">
        <f t="shared" si="11"/>
        <v>167</v>
      </c>
      <c r="N119" s="234">
        <f t="shared" si="10"/>
        <v>-0.05</v>
      </c>
    </row>
    <row r="120" spans="1:14" ht="14">
      <c r="A120" s="232">
        <f t="shared" si="9"/>
        <v>42997</v>
      </c>
      <c r="B120" s="147">
        <v>719.5</v>
      </c>
      <c r="C120" s="147">
        <v>62.7</v>
      </c>
      <c r="D120" s="171">
        <f t="shared" si="8"/>
        <v>62.49</v>
      </c>
      <c r="E120" s="171">
        <v>36</v>
      </c>
      <c r="F120" s="233">
        <f t="shared" si="12"/>
        <v>59.810490045941812</v>
      </c>
      <c r="G120" s="172">
        <v>308</v>
      </c>
      <c r="H120" s="172">
        <v>0</v>
      </c>
      <c r="I120" s="172" t="s">
        <v>48</v>
      </c>
      <c r="J120" s="172" t="s">
        <v>50</v>
      </c>
      <c r="K120" s="172" t="s">
        <v>48</v>
      </c>
      <c r="L120" s="171" t="s">
        <v>50</v>
      </c>
      <c r="M120" s="171">
        <f t="shared" si="11"/>
        <v>308</v>
      </c>
      <c r="N120" s="234">
        <f t="shared" si="10"/>
        <v>1.21</v>
      </c>
    </row>
    <row r="121" spans="1:14" ht="14">
      <c r="A121" s="232">
        <f t="shared" si="9"/>
        <v>42998</v>
      </c>
      <c r="B121" s="147">
        <v>719.8</v>
      </c>
      <c r="C121" s="147">
        <v>64.09</v>
      </c>
      <c r="D121" s="171">
        <f t="shared" si="8"/>
        <v>63.88</v>
      </c>
      <c r="E121" s="171">
        <v>60</v>
      </c>
      <c r="F121" s="233">
        <f t="shared" si="12"/>
        <v>61.14088820826953</v>
      </c>
      <c r="G121" s="172">
        <v>870</v>
      </c>
      <c r="H121" s="172">
        <v>0</v>
      </c>
      <c r="I121" s="172" t="s">
        <v>48</v>
      </c>
      <c r="J121" s="172" t="s">
        <v>50</v>
      </c>
      <c r="K121" s="172" t="s">
        <v>48</v>
      </c>
      <c r="L121" s="171" t="s">
        <v>50</v>
      </c>
      <c r="M121" s="171">
        <f t="shared" si="11"/>
        <v>870</v>
      </c>
      <c r="N121" s="234">
        <f t="shared" si="10"/>
        <v>3.52</v>
      </c>
    </row>
    <row r="122" spans="1:14" ht="14">
      <c r="A122" s="232">
        <f t="shared" si="9"/>
        <v>42999</v>
      </c>
      <c r="B122" s="147">
        <v>719.9</v>
      </c>
      <c r="C122" s="147">
        <v>64.55</v>
      </c>
      <c r="D122" s="171">
        <f t="shared" si="8"/>
        <v>64.34</v>
      </c>
      <c r="E122" s="171">
        <v>12</v>
      </c>
      <c r="F122" s="233">
        <f t="shared" si="12"/>
        <v>61.58116385911179</v>
      </c>
      <c r="G122" s="172">
        <v>1097</v>
      </c>
      <c r="H122" s="172">
        <v>0</v>
      </c>
      <c r="I122" s="172" t="s">
        <v>48</v>
      </c>
      <c r="J122" s="172" t="s">
        <v>50</v>
      </c>
      <c r="K122" s="172" t="s">
        <v>48</v>
      </c>
      <c r="L122" s="171" t="s">
        <v>50</v>
      </c>
      <c r="M122" s="171">
        <f t="shared" si="11"/>
        <v>1097</v>
      </c>
      <c r="N122" s="234">
        <f t="shared" si="10"/>
        <v>3.14</v>
      </c>
    </row>
    <row r="123" spans="1:14" ht="14">
      <c r="A123" s="232">
        <f t="shared" si="9"/>
        <v>43000</v>
      </c>
      <c r="B123" s="147">
        <v>719.8</v>
      </c>
      <c r="C123" s="151">
        <v>64.09</v>
      </c>
      <c r="D123" s="171">
        <f t="shared" ref="D123:D128" si="13">C124-0.21</f>
        <v>63.88</v>
      </c>
      <c r="E123" s="171">
        <v>32</v>
      </c>
      <c r="F123" s="233">
        <f t="shared" si="12"/>
        <v>61.14088820826953</v>
      </c>
      <c r="G123" s="172">
        <v>870</v>
      </c>
      <c r="H123" s="172">
        <v>0</v>
      </c>
      <c r="I123" s="172" t="s">
        <v>48</v>
      </c>
      <c r="J123" s="172" t="s">
        <v>50</v>
      </c>
      <c r="K123" s="172" t="s">
        <v>48</v>
      </c>
      <c r="L123" s="171" t="s">
        <v>50</v>
      </c>
      <c r="M123" s="171">
        <f t="shared" si="11"/>
        <v>870</v>
      </c>
      <c r="N123" s="234">
        <f>ROUND((C124-C122)+(M123*0.002447),2)</f>
        <v>1.67</v>
      </c>
    </row>
    <row r="124" spans="1:14" ht="14">
      <c r="A124" s="232">
        <f t="shared" si="9"/>
        <v>43001</v>
      </c>
      <c r="B124" s="147">
        <v>719.8</v>
      </c>
      <c r="C124" s="147">
        <v>64.09</v>
      </c>
      <c r="D124" s="171">
        <f t="shared" si="13"/>
        <v>63.41</v>
      </c>
      <c r="E124" s="171">
        <v>0</v>
      </c>
      <c r="F124" s="233">
        <f t="shared" si="12"/>
        <v>60.691041347626332</v>
      </c>
      <c r="G124" s="172">
        <v>870</v>
      </c>
      <c r="H124" s="172">
        <v>0</v>
      </c>
      <c r="I124" s="172" t="s">
        <v>48</v>
      </c>
      <c r="J124" s="172" t="s">
        <v>50</v>
      </c>
      <c r="K124" s="172" t="s">
        <v>48</v>
      </c>
      <c r="L124" s="171" t="s">
        <v>50</v>
      </c>
      <c r="M124" s="171">
        <f t="shared" si="11"/>
        <v>870</v>
      </c>
      <c r="N124" s="234">
        <f t="shared" ref="N124:N128" si="14">ROUND((C125-C124)+(M124*0.002447),2)</f>
        <v>1.66</v>
      </c>
    </row>
    <row r="125" spans="1:14" ht="14">
      <c r="A125" s="232">
        <f t="shared" si="9"/>
        <v>43002</v>
      </c>
      <c r="B125" s="147">
        <v>719.7</v>
      </c>
      <c r="C125" s="147">
        <v>63.62</v>
      </c>
      <c r="D125" s="171">
        <f t="shared" si="13"/>
        <v>62.949999999999996</v>
      </c>
      <c r="E125" s="171">
        <v>0</v>
      </c>
      <c r="F125" s="233">
        <f t="shared" si="12"/>
        <v>60.250765696784072</v>
      </c>
      <c r="G125" s="172">
        <v>662</v>
      </c>
      <c r="H125" s="172">
        <v>0</v>
      </c>
      <c r="I125" s="172" t="s">
        <v>48</v>
      </c>
      <c r="J125" s="172" t="s">
        <v>50</v>
      </c>
      <c r="K125" s="172" t="s">
        <v>48</v>
      </c>
      <c r="L125" s="171" t="s">
        <v>50</v>
      </c>
      <c r="M125" s="171">
        <f t="shared" si="11"/>
        <v>662</v>
      </c>
      <c r="N125" s="234">
        <f t="shared" si="14"/>
        <v>1.1599999999999999</v>
      </c>
    </row>
    <row r="126" spans="1:14" ht="14">
      <c r="A126" s="232">
        <f t="shared" si="9"/>
        <v>43003</v>
      </c>
      <c r="B126" s="147">
        <v>719.6</v>
      </c>
      <c r="C126" s="147">
        <v>63.16</v>
      </c>
      <c r="D126" s="171">
        <f t="shared" si="13"/>
        <v>62.949999999999996</v>
      </c>
      <c r="E126" s="171">
        <v>0</v>
      </c>
      <c r="F126" s="233">
        <f t="shared" si="12"/>
        <v>60.250765696784072</v>
      </c>
      <c r="G126" s="172">
        <v>474</v>
      </c>
      <c r="H126" s="172">
        <v>0</v>
      </c>
      <c r="I126" s="172" t="s">
        <v>48</v>
      </c>
      <c r="J126" s="172" t="s">
        <v>50</v>
      </c>
      <c r="K126" s="172" t="s">
        <v>48</v>
      </c>
      <c r="L126" s="171" t="s">
        <v>50</v>
      </c>
      <c r="M126" s="171">
        <f t="shared" si="11"/>
        <v>474</v>
      </c>
      <c r="N126" s="234">
        <f t="shared" si="14"/>
        <v>1.1599999999999999</v>
      </c>
    </row>
    <row r="127" spans="1:14" ht="14">
      <c r="A127" s="232">
        <f t="shared" si="9"/>
        <v>43004</v>
      </c>
      <c r="B127" s="147">
        <v>719.6</v>
      </c>
      <c r="C127" s="147">
        <v>63.16</v>
      </c>
      <c r="D127" s="171">
        <f t="shared" si="13"/>
        <v>62.949999999999996</v>
      </c>
      <c r="E127" s="171">
        <v>0</v>
      </c>
      <c r="F127" s="233">
        <f t="shared" si="12"/>
        <v>60.250765696784072</v>
      </c>
      <c r="G127" s="172">
        <v>474</v>
      </c>
      <c r="H127" s="172">
        <v>0</v>
      </c>
      <c r="I127" s="172" t="s">
        <v>48</v>
      </c>
      <c r="J127" s="172" t="s">
        <v>50</v>
      </c>
      <c r="K127" s="172" t="s">
        <v>48</v>
      </c>
      <c r="L127" s="171" t="s">
        <v>50</v>
      </c>
      <c r="M127" s="171">
        <f t="shared" si="11"/>
        <v>474</v>
      </c>
      <c r="N127" s="234">
        <f t="shared" si="14"/>
        <v>1.1599999999999999</v>
      </c>
    </row>
    <row r="128" spans="1:14" ht="14">
      <c r="A128" s="232">
        <f t="shared" si="9"/>
        <v>43005</v>
      </c>
      <c r="B128" s="147">
        <v>719.6</v>
      </c>
      <c r="C128" s="147">
        <v>63.16</v>
      </c>
      <c r="D128" s="171">
        <f t="shared" si="13"/>
        <v>62.49</v>
      </c>
      <c r="E128" s="171">
        <v>1</v>
      </c>
      <c r="F128" s="233">
        <f t="shared" si="12"/>
        <v>59.810490045941812</v>
      </c>
      <c r="G128" s="172">
        <v>474</v>
      </c>
      <c r="H128" s="172">
        <v>0</v>
      </c>
      <c r="I128" s="172" t="s">
        <v>48</v>
      </c>
      <c r="J128" s="172" t="s">
        <v>50</v>
      </c>
      <c r="K128" s="172" t="s">
        <v>48</v>
      </c>
      <c r="L128" s="171" t="s">
        <v>50</v>
      </c>
      <c r="M128" s="171">
        <f t="shared" si="11"/>
        <v>474</v>
      </c>
      <c r="N128" s="234">
        <f t="shared" si="14"/>
        <v>0.7</v>
      </c>
    </row>
    <row r="129" spans="1:14" ht="14">
      <c r="A129" s="232">
        <f t="shared" si="9"/>
        <v>43006</v>
      </c>
      <c r="B129" s="147">
        <v>719.5</v>
      </c>
      <c r="C129" s="147">
        <v>62.7</v>
      </c>
      <c r="D129" s="171">
        <f>C130-0.21</f>
        <v>62.03</v>
      </c>
      <c r="E129" s="171">
        <v>0</v>
      </c>
      <c r="F129" s="233">
        <f t="shared" si="12"/>
        <v>59.370214395099538</v>
      </c>
      <c r="G129" s="172">
        <v>308</v>
      </c>
      <c r="H129" s="172">
        <v>0</v>
      </c>
      <c r="I129" s="172" t="s">
        <v>48</v>
      </c>
      <c r="J129" s="172" t="s">
        <v>50</v>
      </c>
      <c r="K129" s="172" t="s">
        <v>48</v>
      </c>
      <c r="L129" s="171" t="s">
        <v>50</v>
      </c>
      <c r="M129" s="171">
        <f t="shared" si="11"/>
        <v>308</v>
      </c>
      <c r="N129" s="234">
        <f>ROUND((C130-C129)+(M129*0.002447),2)</f>
        <v>0.28999999999999998</v>
      </c>
    </row>
    <row r="130" spans="1:14" ht="14">
      <c r="A130" s="232">
        <f t="shared" si="9"/>
        <v>43007</v>
      </c>
      <c r="B130" s="147">
        <v>719.4</v>
      </c>
      <c r="C130" s="147">
        <v>62.24</v>
      </c>
      <c r="D130" s="171">
        <f t="shared" ref="D130:D131" si="15">C131-0.21</f>
        <v>62.03</v>
      </c>
      <c r="E130" s="171">
        <v>0</v>
      </c>
      <c r="F130" s="233">
        <f t="shared" si="12"/>
        <v>59.370214395099538</v>
      </c>
      <c r="G130" s="172">
        <v>167</v>
      </c>
      <c r="H130" s="172">
        <v>0</v>
      </c>
      <c r="I130" s="172" t="s">
        <v>48</v>
      </c>
      <c r="J130" s="172" t="s">
        <v>50</v>
      </c>
      <c r="K130" s="172" t="s">
        <v>48</v>
      </c>
      <c r="L130" s="171" t="s">
        <v>50</v>
      </c>
      <c r="M130" s="171">
        <f t="shared" si="11"/>
        <v>167</v>
      </c>
      <c r="N130" s="234">
        <f>ROUND((C131-C130)+(M130*0.002447),2)</f>
        <v>0.41</v>
      </c>
    </row>
    <row r="131" spans="1:14" ht="14">
      <c r="A131" s="232">
        <f t="shared" si="9"/>
        <v>43008</v>
      </c>
      <c r="B131" s="147">
        <v>719.4</v>
      </c>
      <c r="C131" s="147">
        <v>62.24</v>
      </c>
      <c r="D131" s="171">
        <f t="shared" si="15"/>
        <v>62.03</v>
      </c>
      <c r="E131" s="171">
        <v>9</v>
      </c>
      <c r="F131" s="233">
        <f t="shared" si="12"/>
        <v>59.370214395099538</v>
      </c>
      <c r="G131" s="172">
        <v>167</v>
      </c>
      <c r="H131" s="172">
        <v>0</v>
      </c>
      <c r="I131" s="172" t="s">
        <v>48</v>
      </c>
      <c r="J131" s="172" t="s">
        <v>50</v>
      </c>
      <c r="K131" s="172" t="s">
        <v>48</v>
      </c>
      <c r="L131" s="171" t="s">
        <v>50</v>
      </c>
      <c r="M131" s="171">
        <f t="shared" si="11"/>
        <v>167</v>
      </c>
      <c r="N131" s="234">
        <f t="shared" ref="N131:N132" si="16">ROUND((C132-C131)+(M131*0.002447),2)</f>
        <v>0.41</v>
      </c>
    </row>
    <row r="132" spans="1:14" ht="14">
      <c r="A132" s="232">
        <f t="shared" si="9"/>
        <v>43009</v>
      </c>
      <c r="B132" s="147">
        <v>719.4</v>
      </c>
      <c r="C132" s="147">
        <v>62.24</v>
      </c>
      <c r="D132" s="171">
        <f>C133-0.21</f>
        <v>62.03</v>
      </c>
      <c r="E132" s="171">
        <v>0</v>
      </c>
      <c r="F132" s="233">
        <f t="shared" si="12"/>
        <v>59.370214395099538</v>
      </c>
      <c r="G132" s="172">
        <v>167</v>
      </c>
      <c r="H132" s="172">
        <v>0</v>
      </c>
      <c r="I132" s="172" t="s">
        <v>48</v>
      </c>
      <c r="J132" s="172" t="s">
        <v>50</v>
      </c>
      <c r="K132" s="172" t="s">
        <v>48</v>
      </c>
      <c r="L132" s="171" t="s">
        <v>50</v>
      </c>
      <c r="M132" s="171">
        <f t="shared" si="11"/>
        <v>167</v>
      </c>
      <c r="N132" s="234">
        <f t="shared" si="16"/>
        <v>0.41</v>
      </c>
    </row>
    <row r="133" spans="1:14" ht="14">
      <c r="A133" s="232">
        <f t="shared" si="9"/>
        <v>43010</v>
      </c>
      <c r="B133" s="147">
        <v>719.4</v>
      </c>
      <c r="C133" s="147">
        <v>62.24</v>
      </c>
      <c r="D133" s="171">
        <f>C133-0.21</f>
        <v>62.03</v>
      </c>
      <c r="E133" s="171">
        <v>0</v>
      </c>
      <c r="F133" s="233">
        <f t="shared" si="12"/>
        <v>59.370214395099538</v>
      </c>
      <c r="G133" s="172">
        <v>167</v>
      </c>
      <c r="H133" s="172">
        <v>0</v>
      </c>
      <c r="I133" s="172" t="s">
        <v>48</v>
      </c>
      <c r="J133" s="172" t="s">
        <v>50</v>
      </c>
      <c r="K133" s="172" t="s">
        <v>48</v>
      </c>
      <c r="L133" s="171" t="s">
        <v>50</v>
      </c>
      <c r="M133" s="171">
        <f t="shared" si="11"/>
        <v>167</v>
      </c>
      <c r="N133" s="234">
        <f>ROUND((C133-C132)+(M133*0.002447),2)</f>
        <v>0.41</v>
      </c>
    </row>
    <row r="134" spans="1:14" ht="14">
      <c r="A134" s="232">
        <f t="shared" si="9"/>
        <v>43011</v>
      </c>
      <c r="B134" s="147">
        <v>719.4</v>
      </c>
      <c r="C134" s="147">
        <v>62.24</v>
      </c>
      <c r="D134" s="171">
        <f t="shared" si="8"/>
        <v>62.03</v>
      </c>
      <c r="E134" s="171">
        <v>0</v>
      </c>
      <c r="F134" s="233">
        <f t="shared" si="12"/>
        <v>59.370214395099538</v>
      </c>
      <c r="G134" s="172">
        <v>167</v>
      </c>
      <c r="H134" s="172">
        <v>0</v>
      </c>
      <c r="I134" s="172" t="s">
        <v>48</v>
      </c>
      <c r="J134" s="172" t="s">
        <v>50</v>
      </c>
      <c r="K134" s="172" t="s">
        <v>48</v>
      </c>
      <c r="L134" s="171" t="s">
        <v>50</v>
      </c>
      <c r="M134" s="171">
        <f t="shared" si="11"/>
        <v>167</v>
      </c>
      <c r="N134" s="234">
        <f>ROUND((C134-C133)+(M134*0.002447),2)</f>
        <v>0.41</v>
      </c>
    </row>
    <row r="135" spans="1:14" ht="14">
      <c r="A135" s="232">
        <f t="shared" si="9"/>
        <v>43012</v>
      </c>
      <c r="B135" s="147">
        <v>719.4</v>
      </c>
      <c r="C135" s="147">
        <v>62.24</v>
      </c>
      <c r="D135" s="171">
        <f t="shared" si="8"/>
        <v>62.03</v>
      </c>
      <c r="E135" s="171">
        <v>0</v>
      </c>
      <c r="F135" s="233">
        <f t="shared" si="12"/>
        <v>59.370214395099538</v>
      </c>
      <c r="G135" s="172">
        <v>167</v>
      </c>
      <c r="H135" s="172">
        <v>0</v>
      </c>
      <c r="I135" s="172" t="s">
        <v>48</v>
      </c>
      <c r="J135" s="172" t="s">
        <v>50</v>
      </c>
      <c r="K135" s="172" t="s">
        <v>48</v>
      </c>
      <c r="L135" s="171" t="s">
        <v>50</v>
      </c>
      <c r="M135" s="171">
        <f t="shared" si="11"/>
        <v>167</v>
      </c>
      <c r="N135" s="234">
        <f t="shared" si="10"/>
        <v>0.41</v>
      </c>
    </row>
    <row r="136" spans="1:14" ht="14">
      <c r="A136" s="232">
        <f t="shared" si="9"/>
        <v>43013</v>
      </c>
      <c r="B136" s="147">
        <v>719.3</v>
      </c>
      <c r="C136" s="147">
        <v>61.78</v>
      </c>
      <c r="D136" s="171">
        <f t="shared" si="8"/>
        <v>61.57</v>
      </c>
      <c r="E136" s="171">
        <v>0</v>
      </c>
      <c r="F136" s="233">
        <f t="shared" si="12"/>
        <v>58.929938744257271</v>
      </c>
      <c r="G136" s="172">
        <v>59</v>
      </c>
      <c r="H136" s="172">
        <v>0</v>
      </c>
      <c r="I136" s="172" t="s">
        <v>48</v>
      </c>
      <c r="J136" s="172" t="s">
        <v>50</v>
      </c>
      <c r="K136" s="172" t="s">
        <v>48</v>
      </c>
      <c r="L136" s="171" t="s">
        <v>50</v>
      </c>
      <c r="M136" s="171">
        <f t="shared" si="11"/>
        <v>59</v>
      </c>
      <c r="N136" s="234">
        <f t="shared" si="10"/>
        <v>-0.32</v>
      </c>
    </row>
    <row r="137" spans="1:14" ht="14">
      <c r="A137" s="232">
        <f t="shared" si="9"/>
        <v>43014</v>
      </c>
      <c r="B137" s="147">
        <v>719.3</v>
      </c>
      <c r="C137" s="147">
        <v>61.78</v>
      </c>
      <c r="D137" s="171">
        <f t="shared" si="8"/>
        <v>61.57</v>
      </c>
      <c r="E137" s="171">
        <v>0</v>
      </c>
      <c r="F137" s="233">
        <f t="shared" si="12"/>
        <v>58.929938744257271</v>
      </c>
      <c r="G137" s="172">
        <v>59</v>
      </c>
      <c r="H137" s="172">
        <v>0</v>
      </c>
      <c r="I137" s="172" t="s">
        <v>48</v>
      </c>
      <c r="J137" s="172" t="s">
        <v>50</v>
      </c>
      <c r="K137" s="172" t="s">
        <v>48</v>
      </c>
      <c r="L137" s="171" t="s">
        <v>50</v>
      </c>
      <c r="M137" s="171">
        <f t="shared" si="11"/>
        <v>59</v>
      </c>
      <c r="N137" s="234">
        <f t="shared" si="10"/>
        <v>0.14000000000000001</v>
      </c>
    </row>
    <row r="138" spans="1:14" ht="14">
      <c r="A138" s="232">
        <f t="shared" si="9"/>
        <v>43015</v>
      </c>
      <c r="B138" s="147">
        <v>719.3</v>
      </c>
      <c r="C138" s="147">
        <v>61.78</v>
      </c>
      <c r="D138" s="171">
        <f t="shared" si="8"/>
        <v>61.57</v>
      </c>
      <c r="E138" s="171">
        <v>47</v>
      </c>
      <c r="F138" s="233">
        <f t="shared" si="12"/>
        <v>58.929938744257271</v>
      </c>
      <c r="G138" s="172">
        <v>59</v>
      </c>
      <c r="H138" s="172">
        <v>0</v>
      </c>
      <c r="I138" s="172" t="s">
        <v>48</v>
      </c>
      <c r="J138" s="172" t="s">
        <v>50</v>
      </c>
      <c r="K138" s="172" t="s">
        <v>48</v>
      </c>
      <c r="L138" s="171" t="s">
        <v>50</v>
      </c>
      <c r="M138" s="171">
        <f t="shared" si="11"/>
        <v>59</v>
      </c>
      <c r="N138" s="234">
        <f t="shared" si="10"/>
        <v>0.14000000000000001</v>
      </c>
    </row>
    <row r="139" spans="1:14" ht="14">
      <c r="A139" s="232">
        <f t="shared" si="9"/>
        <v>43016</v>
      </c>
      <c r="B139" s="147">
        <v>719.4</v>
      </c>
      <c r="C139" s="147">
        <v>62.24</v>
      </c>
      <c r="D139" s="171">
        <f t="shared" ref="D139:D162" si="17">C139-0.21</f>
        <v>62.03</v>
      </c>
      <c r="E139" s="171">
        <v>17</v>
      </c>
      <c r="F139" s="233">
        <f t="shared" si="12"/>
        <v>59.370214395099538</v>
      </c>
      <c r="G139" s="172">
        <v>167</v>
      </c>
      <c r="H139" s="172">
        <v>0</v>
      </c>
      <c r="I139" s="172" t="s">
        <v>48</v>
      </c>
      <c r="J139" s="172" t="s">
        <v>50</v>
      </c>
      <c r="K139" s="172" t="s">
        <v>48</v>
      </c>
      <c r="L139" s="171" t="s">
        <v>50</v>
      </c>
      <c r="M139" s="171">
        <f t="shared" ref="M139:M162" si="18">G139+H139</f>
        <v>167</v>
      </c>
      <c r="N139" s="234">
        <f t="shared" si="10"/>
        <v>0.87</v>
      </c>
    </row>
    <row r="140" spans="1:14" ht="14">
      <c r="A140" s="232">
        <f t="shared" ref="A140:A162" si="19">+A139+1</f>
        <v>43017</v>
      </c>
      <c r="B140" s="147">
        <v>719.4</v>
      </c>
      <c r="C140" s="147">
        <v>62.24</v>
      </c>
      <c r="D140" s="171">
        <f t="shared" si="17"/>
        <v>62.03</v>
      </c>
      <c r="E140" s="171">
        <v>18</v>
      </c>
      <c r="F140" s="233">
        <f t="shared" si="12"/>
        <v>59.370214395099538</v>
      </c>
      <c r="G140" s="172">
        <v>167</v>
      </c>
      <c r="H140" s="172">
        <v>0</v>
      </c>
      <c r="I140" s="172" t="s">
        <v>48</v>
      </c>
      <c r="J140" s="172" t="s">
        <v>50</v>
      </c>
      <c r="K140" s="172" t="s">
        <v>48</v>
      </c>
      <c r="L140" s="171" t="s">
        <v>50</v>
      </c>
      <c r="M140" s="171">
        <f t="shared" si="18"/>
        <v>167</v>
      </c>
      <c r="N140" s="234">
        <f t="shared" ref="N140:N162" si="20">ROUND((C140-C139)+(M140*0.002447),2)</f>
        <v>0.41</v>
      </c>
    </row>
    <row r="141" spans="1:14" ht="14">
      <c r="A141" s="232">
        <f t="shared" si="19"/>
        <v>43018</v>
      </c>
      <c r="B141" s="147">
        <v>719.3</v>
      </c>
      <c r="C141" s="147">
        <v>61.78</v>
      </c>
      <c r="D141" s="171">
        <f t="shared" si="17"/>
        <v>61.57</v>
      </c>
      <c r="E141" s="171">
        <v>0</v>
      </c>
      <c r="F141" s="233">
        <f t="shared" si="12"/>
        <v>58.929938744257271</v>
      </c>
      <c r="G141" s="172">
        <v>59</v>
      </c>
      <c r="H141" s="172">
        <v>0</v>
      </c>
      <c r="I141" s="172" t="s">
        <v>48</v>
      </c>
      <c r="J141" s="172" t="s">
        <v>50</v>
      </c>
      <c r="K141" s="172" t="s">
        <v>48</v>
      </c>
      <c r="L141" s="171" t="s">
        <v>50</v>
      </c>
      <c r="M141" s="171">
        <f t="shared" si="18"/>
        <v>59</v>
      </c>
      <c r="N141" s="234">
        <f t="shared" si="20"/>
        <v>-0.32</v>
      </c>
    </row>
    <row r="142" spans="1:14" ht="14">
      <c r="A142" s="232">
        <f t="shared" si="19"/>
        <v>43019</v>
      </c>
      <c r="B142" s="147">
        <v>719.3</v>
      </c>
      <c r="C142" s="147">
        <v>61.78</v>
      </c>
      <c r="D142" s="171">
        <f t="shared" si="17"/>
        <v>61.57</v>
      </c>
      <c r="E142" s="171">
        <v>2</v>
      </c>
      <c r="F142" s="233">
        <f t="shared" si="12"/>
        <v>58.929938744257271</v>
      </c>
      <c r="G142" s="172">
        <v>59</v>
      </c>
      <c r="H142" s="172">
        <v>0</v>
      </c>
      <c r="I142" s="172" t="s">
        <v>48</v>
      </c>
      <c r="J142" s="172" t="s">
        <v>50</v>
      </c>
      <c r="K142" s="172" t="s">
        <v>48</v>
      </c>
      <c r="L142" s="171" t="s">
        <v>50</v>
      </c>
      <c r="M142" s="171">
        <f t="shared" si="18"/>
        <v>59</v>
      </c>
      <c r="N142" s="234">
        <f t="shared" si="20"/>
        <v>0.14000000000000001</v>
      </c>
    </row>
    <row r="143" spans="1:14" ht="14">
      <c r="A143" s="232">
        <f t="shared" si="19"/>
        <v>43020</v>
      </c>
      <c r="B143" s="147">
        <v>719.3</v>
      </c>
      <c r="C143" s="147">
        <v>61.78</v>
      </c>
      <c r="D143" s="171">
        <f t="shared" si="17"/>
        <v>61.57</v>
      </c>
      <c r="E143" s="171">
        <v>13</v>
      </c>
      <c r="F143" s="233">
        <f t="shared" si="12"/>
        <v>58.929938744257271</v>
      </c>
      <c r="G143" s="172">
        <v>59</v>
      </c>
      <c r="H143" s="172">
        <v>0</v>
      </c>
      <c r="I143" s="172" t="s">
        <v>48</v>
      </c>
      <c r="J143" s="172" t="s">
        <v>50</v>
      </c>
      <c r="K143" s="172" t="s">
        <v>48</v>
      </c>
      <c r="L143" s="171" t="s">
        <v>50</v>
      </c>
      <c r="M143" s="171">
        <f t="shared" si="18"/>
        <v>59</v>
      </c>
      <c r="N143" s="234">
        <f t="shared" si="20"/>
        <v>0.14000000000000001</v>
      </c>
    </row>
    <row r="144" spans="1:14" ht="14">
      <c r="A144" s="232">
        <f t="shared" si="19"/>
        <v>43021</v>
      </c>
      <c r="B144" s="147">
        <v>719.3</v>
      </c>
      <c r="C144" s="147">
        <v>61.78</v>
      </c>
      <c r="D144" s="171">
        <f t="shared" si="17"/>
        <v>61.57</v>
      </c>
      <c r="E144" s="171">
        <v>0</v>
      </c>
      <c r="F144" s="233">
        <f t="shared" si="12"/>
        <v>58.929938744257271</v>
      </c>
      <c r="G144" s="172">
        <v>59</v>
      </c>
      <c r="H144" s="172">
        <v>0</v>
      </c>
      <c r="I144" s="172" t="s">
        <v>48</v>
      </c>
      <c r="J144" s="172" t="s">
        <v>50</v>
      </c>
      <c r="K144" s="172" t="s">
        <v>48</v>
      </c>
      <c r="L144" s="171" t="s">
        <v>50</v>
      </c>
      <c r="M144" s="171">
        <f t="shared" si="18"/>
        <v>59</v>
      </c>
      <c r="N144" s="234">
        <f t="shared" si="20"/>
        <v>0.14000000000000001</v>
      </c>
    </row>
    <row r="145" spans="1:14" ht="14">
      <c r="A145" s="232">
        <f t="shared" si="19"/>
        <v>43022</v>
      </c>
      <c r="B145" s="147">
        <v>719.3</v>
      </c>
      <c r="C145" s="147">
        <v>61.78</v>
      </c>
      <c r="D145" s="171">
        <f t="shared" si="17"/>
        <v>61.57</v>
      </c>
      <c r="E145" s="171">
        <v>10</v>
      </c>
      <c r="F145" s="233">
        <f t="shared" si="12"/>
        <v>58.929938744257271</v>
      </c>
      <c r="G145" s="172">
        <v>59</v>
      </c>
      <c r="H145" s="172">
        <v>0</v>
      </c>
      <c r="I145" s="172" t="s">
        <v>48</v>
      </c>
      <c r="J145" s="172" t="s">
        <v>50</v>
      </c>
      <c r="K145" s="172" t="s">
        <v>48</v>
      </c>
      <c r="L145" s="171" t="s">
        <v>50</v>
      </c>
      <c r="M145" s="171">
        <f t="shared" si="18"/>
        <v>59</v>
      </c>
      <c r="N145" s="234">
        <f t="shared" si="20"/>
        <v>0.14000000000000001</v>
      </c>
    </row>
    <row r="146" spans="1:14" ht="14">
      <c r="A146" s="232">
        <f t="shared" si="19"/>
        <v>43023</v>
      </c>
      <c r="B146" s="147">
        <v>719.3</v>
      </c>
      <c r="C146" s="147">
        <v>61.78</v>
      </c>
      <c r="D146" s="171">
        <f t="shared" si="17"/>
        <v>61.57</v>
      </c>
      <c r="E146" s="171">
        <v>2</v>
      </c>
      <c r="F146" s="233">
        <f t="shared" si="12"/>
        <v>58.929938744257271</v>
      </c>
      <c r="G146" s="172">
        <v>59</v>
      </c>
      <c r="H146" s="172">
        <v>0</v>
      </c>
      <c r="I146" s="172" t="s">
        <v>48</v>
      </c>
      <c r="J146" s="172" t="s">
        <v>50</v>
      </c>
      <c r="K146" s="172" t="s">
        <v>48</v>
      </c>
      <c r="L146" s="171" t="s">
        <v>50</v>
      </c>
      <c r="M146" s="171">
        <f t="shared" si="18"/>
        <v>59</v>
      </c>
      <c r="N146" s="234">
        <f t="shared" si="20"/>
        <v>0.14000000000000001</v>
      </c>
    </row>
    <row r="147" spans="1:14" ht="14">
      <c r="A147" s="232">
        <f t="shared" si="19"/>
        <v>43024</v>
      </c>
      <c r="B147" s="147">
        <v>719.4</v>
      </c>
      <c r="C147" s="147">
        <v>62.24</v>
      </c>
      <c r="D147" s="171">
        <f t="shared" ref="D147" si="21">C147-0.21</f>
        <v>62.03</v>
      </c>
      <c r="E147" s="171">
        <v>20</v>
      </c>
      <c r="F147" s="233">
        <f t="shared" si="12"/>
        <v>59.370214395099538</v>
      </c>
      <c r="G147" s="172">
        <v>167</v>
      </c>
      <c r="H147" s="172">
        <v>0</v>
      </c>
      <c r="I147" s="172" t="s">
        <v>48</v>
      </c>
      <c r="J147" s="172" t="s">
        <v>50</v>
      </c>
      <c r="K147" s="172" t="s">
        <v>48</v>
      </c>
      <c r="L147" s="171" t="s">
        <v>50</v>
      </c>
      <c r="M147" s="171">
        <f t="shared" si="18"/>
        <v>167</v>
      </c>
      <c r="N147" s="234">
        <f t="shared" si="20"/>
        <v>0.87</v>
      </c>
    </row>
    <row r="148" spans="1:14" ht="14">
      <c r="A148" s="232">
        <f t="shared" si="19"/>
        <v>43025</v>
      </c>
      <c r="B148" s="147">
        <v>719.4</v>
      </c>
      <c r="C148" s="147">
        <v>62.24</v>
      </c>
      <c r="D148" s="171">
        <f t="shared" si="17"/>
        <v>62.03</v>
      </c>
      <c r="E148" s="171">
        <v>0</v>
      </c>
      <c r="F148" s="233">
        <f t="shared" si="12"/>
        <v>59.370214395099538</v>
      </c>
      <c r="G148" s="172">
        <v>167</v>
      </c>
      <c r="H148" s="172">
        <v>0</v>
      </c>
      <c r="I148" s="172" t="s">
        <v>48</v>
      </c>
      <c r="J148" s="172" t="s">
        <v>50</v>
      </c>
      <c r="K148" s="172" t="s">
        <v>48</v>
      </c>
      <c r="L148" s="171" t="s">
        <v>50</v>
      </c>
      <c r="M148" s="171">
        <f t="shared" si="18"/>
        <v>167</v>
      </c>
      <c r="N148" s="234">
        <f t="shared" si="20"/>
        <v>0.41</v>
      </c>
    </row>
    <row r="149" spans="1:14" ht="14">
      <c r="A149" s="232">
        <f t="shared" si="19"/>
        <v>43026</v>
      </c>
      <c r="B149" s="147">
        <v>719.3</v>
      </c>
      <c r="C149" s="147">
        <v>61.78</v>
      </c>
      <c r="D149" s="171">
        <f t="shared" si="17"/>
        <v>61.57</v>
      </c>
      <c r="E149" s="171">
        <v>0</v>
      </c>
      <c r="F149" s="233">
        <f t="shared" si="12"/>
        <v>58.929938744257271</v>
      </c>
      <c r="G149" s="172">
        <v>59</v>
      </c>
      <c r="H149" s="172">
        <v>0</v>
      </c>
      <c r="I149" s="172" t="s">
        <v>48</v>
      </c>
      <c r="J149" s="172" t="s">
        <v>50</v>
      </c>
      <c r="K149" s="172" t="s">
        <v>48</v>
      </c>
      <c r="L149" s="171" t="s">
        <v>50</v>
      </c>
      <c r="M149" s="171">
        <f t="shared" si="18"/>
        <v>59</v>
      </c>
      <c r="N149" s="234">
        <f t="shared" si="20"/>
        <v>-0.32</v>
      </c>
    </row>
    <row r="150" spans="1:14" ht="14">
      <c r="A150" s="232">
        <f t="shared" si="19"/>
        <v>43027</v>
      </c>
      <c r="B150" s="147">
        <v>719.3</v>
      </c>
      <c r="C150" s="147">
        <v>61.78</v>
      </c>
      <c r="D150" s="171">
        <f t="shared" si="17"/>
        <v>61.57</v>
      </c>
      <c r="E150" s="171">
        <v>0</v>
      </c>
      <c r="F150" s="233">
        <f t="shared" si="12"/>
        <v>58.929938744257271</v>
      </c>
      <c r="G150" s="172">
        <v>59</v>
      </c>
      <c r="H150" s="172">
        <v>0</v>
      </c>
      <c r="I150" s="172" t="s">
        <v>48</v>
      </c>
      <c r="J150" s="172" t="s">
        <v>50</v>
      </c>
      <c r="K150" s="172" t="s">
        <v>48</v>
      </c>
      <c r="L150" s="171" t="s">
        <v>50</v>
      </c>
      <c r="M150" s="171">
        <f t="shared" si="18"/>
        <v>59</v>
      </c>
      <c r="N150" s="234">
        <f t="shared" si="20"/>
        <v>0.14000000000000001</v>
      </c>
    </row>
    <row r="151" spans="1:14" ht="14">
      <c r="A151" s="232">
        <f t="shared" si="19"/>
        <v>43028</v>
      </c>
      <c r="B151" s="147">
        <v>719.3</v>
      </c>
      <c r="C151" s="147">
        <v>61.78</v>
      </c>
      <c r="D151" s="171">
        <f t="shared" si="17"/>
        <v>61.57</v>
      </c>
      <c r="E151" s="171">
        <v>0</v>
      </c>
      <c r="F151" s="233">
        <f t="shared" si="12"/>
        <v>58.929938744257271</v>
      </c>
      <c r="G151" s="172">
        <v>59</v>
      </c>
      <c r="H151" s="172">
        <v>0</v>
      </c>
      <c r="I151" s="172" t="s">
        <v>48</v>
      </c>
      <c r="J151" s="172" t="s">
        <v>50</v>
      </c>
      <c r="K151" s="172" t="s">
        <v>48</v>
      </c>
      <c r="L151" s="171" t="s">
        <v>50</v>
      </c>
      <c r="M151" s="171">
        <f t="shared" si="18"/>
        <v>59</v>
      </c>
      <c r="N151" s="234">
        <f t="shared" si="20"/>
        <v>0.14000000000000001</v>
      </c>
    </row>
    <row r="152" spans="1:14" ht="14">
      <c r="A152" s="232">
        <f t="shared" si="19"/>
        <v>43029</v>
      </c>
      <c r="B152" s="147">
        <v>719.3</v>
      </c>
      <c r="C152" s="147">
        <v>61.78</v>
      </c>
      <c r="D152" s="171">
        <f t="shared" si="17"/>
        <v>61.57</v>
      </c>
      <c r="E152" s="171">
        <v>0</v>
      </c>
      <c r="F152" s="233">
        <f t="shared" si="12"/>
        <v>58.929938744257271</v>
      </c>
      <c r="G152" s="172">
        <v>59</v>
      </c>
      <c r="H152" s="172">
        <v>0</v>
      </c>
      <c r="I152" s="172" t="s">
        <v>48</v>
      </c>
      <c r="J152" s="172" t="s">
        <v>50</v>
      </c>
      <c r="K152" s="172" t="s">
        <v>48</v>
      </c>
      <c r="L152" s="171" t="s">
        <v>50</v>
      </c>
      <c r="M152" s="171">
        <f t="shared" si="18"/>
        <v>59</v>
      </c>
      <c r="N152" s="234">
        <f t="shared" si="20"/>
        <v>0.14000000000000001</v>
      </c>
    </row>
    <row r="153" spans="1:14" ht="14">
      <c r="A153" s="232">
        <f t="shared" si="19"/>
        <v>43030</v>
      </c>
      <c r="B153" s="147">
        <v>719.3</v>
      </c>
      <c r="C153" s="147">
        <v>61.78</v>
      </c>
      <c r="D153" s="171">
        <f t="shared" si="17"/>
        <v>61.57</v>
      </c>
      <c r="E153" s="171">
        <v>0</v>
      </c>
      <c r="F153" s="233">
        <f t="shared" si="12"/>
        <v>58.929938744257271</v>
      </c>
      <c r="G153" s="172">
        <v>59</v>
      </c>
      <c r="H153" s="172">
        <v>0</v>
      </c>
      <c r="I153" s="172" t="s">
        <v>48</v>
      </c>
      <c r="J153" s="172" t="s">
        <v>50</v>
      </c>
      <c r="K153" s="172" t="s">
        <v>48</v>
      </c>
      <c r="L153" s="171" t="s">
        <v>50</v>
      </c>
      <c r="M153" s="171">
        <f t="shared" si="18"/>
        <v>59</v>
      </c>
      <c r="N153" s="234">
        <f t="shared" si="20"/>
        <v>0.14000000000000001</v>
      </c>
    </row>
    <row r="154" spans="1:14" ht="14">
      <c r="A154" s="232">
        <f t="shared" si="19"/>
        <v>43031</v>
      </c>
      <c r="B154" s="147">
        <v>719.3</v>
      </c>
      <c r="C154" s="147">
        <v>61.78</v>
      </c>
      <c r="D154" s="171">
        <f t="shared" si="17"/>
        <v>61.57</v>
      </c>
      <c r="E154" s="171">
        <v>0</v>
      </c>
      <c r="F154" s="233">
        <f t="shared" si="12"/>
        <v>58.929938744257271</v>
      </c>
      <c r="G154" s="172">
        <v>59</v>
      </c>
      <c r="H154" s="172">
        <v>0</v>
      </c>
      <c r="I154" s="172" t="s">
        <v>48</v>
      </c>
      <c r="J154" s="172" t="s">
        <v>50</v>
      </c>
      <c r="K154" s="172" t="s">
        <v>48</v>
      </c>
      <c r="L154" s="171" t="s">
        <v>50</v>
      </c>
      <c r="M154" s="171">
        <f t="shared" si="18"/>
        <v>59</v>
      </c>
      <c r="N154" s="234">
        <f t="shared" si="20"/>
        <v>0.14000000000000001</v>
      </c>
    </row>
    <row r="155" spans="1:14" ht="14">
      <c r="A155" s="232">
        <f t="shared" si="19"/>
        <v>43032</v>
      </c>
      <c r="B155" s="147">
        <v>719.2</v>
      </c>
      <c r="C155" s="147">
        <v>61.31</v>
      </c>
      <c r="D155" s="171">
        <f t="shared" si="17"/>
        <v>61.1</v>
      </c>
      <c r="E155" s="171">
        <v>0</v>
      </c>
      <c r="F155" s="233">
        <f t="shared" si="12"/>
        <v>58.48009188361408</v>
      </c>
      <c r="G155" s="172">
        <v>0</v>
      </c>
      <c r="H155" s="172">
        <v>0</v>
      </c>
      <c r="I155" s="172" t="s">
        <v>48</v>
      </c>
      <c r="J155" s="172" t="s">
        <v>50</v>
      </c>
      <c r="K155" s="172" t="s">
        <v>48</v>
      </c>
      <c r="L155" s="171" t="s">
        <v>50</v>
      </c>
      <c r="M155" s="171">
        <f t="shared" si="18"/>
        <v>0</v>
      </c>
      <c r="N155" s="234">
        <f t="shared" si="20"/>
        <v>-0.47</v>
      </c>
    </row>
    <row r="156" spans="1:14" ht="14">
      <c r="A156" s="232">
        <f t="shared" si="19"/>
        <v>43033</v>
      </c>
      <c r="B156" s="147">
        <v>719.2</v>
      </c>
      <c r="C156" s="147">
        <v>61.31</v>
      </c>
      <c r="D156" s="171">
        <f t="shared" si="17"/>
        <v>61.1</v>
      </c>
      <c r="E156" s="171">
        <v>0</v>
      </c>
      <c r="F156" s="233">
        <f t="shared" si="12"/>
        <v>58.48009188361408</v>
      </c>
      <c r="G156" s="172">
        <v>0</v>
      </c>
      <c r="H156" s="172">
        <v>0</v>
      </c>
      <c r="I156" s="172" t="s">
        <v>48</v>
      </c>
      <c r="J156" s="172" t="s">
        <v>50</v>
      </c>
      <c r="K156" s="172" t="s">
        <v>48</v>
      </c>
      <c r="L156" s="171" t="s">
        <v>50</v>
      </c>
      <c r="M156" s="171">
        <f t="shared" si="18"/>
        <v>0</v>
      </c>
      <c r="N156" s="234">
        <f t="shared" si="20"/>
        <v>0</v>
      </c>
    </row>
    <row r="157" spans="1:14" ht="14">
      <c r="A157" s="232">
        <f t="shared" si="19"/>
        <v>43034</v>
      </c>
      <c r="B157" s="147">
        <v>719.2</v>
      </c>
      <c r="C157" s="147">
        <v>61.31</v>
      </c>
      <c r="D157" s="171">
        <f t="shared" si="17"/>
        <v>61.1</v>
      </c>
      <c r="E157" s="171">
        <v>0</v>
      </c>
      <c r="F157" s="233">
        <f t="shared" si="12"/>
        <v>58.48009188361408</v>
      </c>
      <c r="G157" s="172">
        <v>0</v>
      </c>
      <c r="H157" s="172">
        <v>0</v>
      </c>
      <c r="I157" s="172" t="s">
        <v>48</v>
      </c>
      <c r="J157" s="172" t="s">
        <v>50</v>
      </c>
      <c r="K157" s="172" t="s">
        <v>48</v>
      </c>
      <c r="L157" s="171" t="s">
        <v>50</v>
      </c>
      <c r="M157" s="171">
        <f t="shared" si="18"/>
        <v>0</v>
      </c>
      <c r="N157" s="234">
        <f t="shared" si="20"/>
        <v>0</v>
      </c>
    </row>
    <row r="158" spans="1:14" ht="14">
      <c r="A158" s="232">
        <f t="shared" si="19"/>
        <v>43035</v>
      </c>
      <c r="B158" s="147">
        <v>719.2</v>
      </c>
      <c r="C158" s="147">
        <v>61.31</v>
      </c>
      <c r="D158" s="171">
        <f t="shared" si="17"/>
        <v>61.1</v>
      </c>
      <c r="E158" s="171">
        <v>0</v>
      </c>
      <c r="F158" s="233">
        <f t="shared" si="12"/>
        <v>58.48009188361408</v>
      </c>
      <c r="G158" s="172">
        <v>0</v>
      </c>
      <c r="H158" s="172">
        <v>0</v>
      </c>
      <c r="I158" s="172" t="s">
        <v>48</v>
      </c>
      <c r="J158" s="172" t="s">
        <v>50</v>
      </c>
      <c r="K158" s="172" t="s">
        <v>48</v>
      </c>
      <c r="L158" s="171" t="s">
        <v>50</v>
      </c>
      <c r="M158" s="171">
        <f t="shared" si="18"/>
        <v>0</v>
      </c>
      <c r="N158" s="234">
        <f t="shared" si="20"/>
        <v>0</v>
      </c>
    </row>
    <row r="159" spans="1:14" ht="14">
      <c r="A159" s="232">
        <f t="shared" si="19"/>
        <v>43036</v>
      </c>
      <c r="B159" s="147">
        <v>719.2</v>
      </c>
      <c r="C159" s="147">
        <v>61.31</v>
      </c>
      <c r="D159" s="171">
        <f t="shared" si="17"/>
        <v>61.1</v>
      </c>
      <c r="E159" s="171">
        <v>0</v>
      </c>
      <c r="F159" s="233">
        <f t="shared" si="12"/>
        <v>58.48009188361408</v>
      </c>
      <c r="G159" s="172">
        <v>0</v>
      </c>
      <c r="H159" s="172">
        <v>0</v>
      </c>
      <c r="I159" s="172" t="s">
        <v>48</v>
      </c>
      <c r="J159" s="172" t="s">
        <v>50</v>
      </c>
      <c r="K159" s="172" t="s">
        <v>48</v>
      </c>
      <c r="L159" s="171" t="s">
        <v>50</v>
      </c>
      <c r="M159" s="171">
        <f t="shared" si="18"/>
        <v>0</v>
      </c>
      <c r="N159" s="234">
        <f t="shared" si="20"/>
        <v>0</v>
      </c>
    </row>
    <row r="160" spans="1:14" ht="14">
      <c r="A160" s="232">
        <f t="shared" si="19"/>
        <v>43037</v>
      </c>
      <c r="B160" s="147">
        <v>719.2</v>
      </c>
      <c r="C160" s="147">
        <v>61.31</v>
      </c>
      <c r="D160" s="171">
        <f t="shared" si="17"/>
        <v>61.1</v>
      </c>
      <c r="E160" s="171">
        <v>0</v>
      </c>
      <c r="F160" s="233">
        <f t="shared" si="12"/>
        <v>58.48009188361408</v>
      </c>
      <c r="G160" s="172">
        <v>0</v>
      </c>
      <c r="H160" s="172">
        <v>0</v>
      </c>
      <c r="I160" s="172" t="s">
        <v>48</v>
      </c>
      <c r="J160" s="172" t="s">
        <v>50</v>
      </c>
      <c r="K160" s="172" t="s">
        <v>48</v>
      </c>
      <c r="L160" s="171" t="s">
        <v>50</v>
      </c>
      <c r="M160" s="171">
        <f t="shared" si="18"/>
        <v>0</v>
      </c>
      <c r="N160" s="234">
        <f t="shared" si="20"/>
        <v>0</v>
      </c>
    </row>
    <row r="161" spans="1:16" ht="14">
      <c r="A161" s="232">
        <f t="shared" si="19"/>
        <v>43038</v>
      </c>
      <c r="B161" s="147">
        <v>719.2</v>
      </c>
      <c r="C161" s="147">
        <v>61.31</v>
      </c>
      <c r="D161" s="171">
        <f t="shared" si="17"/>
        <v>61.1</v>
      </c>
      <c r="E161" s="171">
        <v>0</v>
      </c>
      <c r="F161" s="233">
        <f t="shared" si="12"/>
        <v>58.48009188361408</v>
      </c>
      <c r="G161" s="172">
        <v>0</v>
      </c>
      <c r="H161" s="172">
        <v>0</v>
      </c>
      <c r="I161" s="172" t="s">
        <v>48</v>
      </c>
      <c r="J161" s="172" t="s">
        <v>50</v>
      </c>
      <c r="K161" s="172" t="s">
        <v>48</v>
      </c>
      <c r="L161" s="171" t="s">
        <v>50</v>
      </c>
      <c r="M161" s="171">
        <f t="shared" si="18"/>
        <v>0</v>
      </c>
      <c r="N161" s="234">
        <f t="shared" si="20"/>
        <v>0</v>
      </c>
    </row>
    <row r="162" spans="1:16" ht="14">
      <c r="A162" s="232">
        <f t="shared" si="19"/>
        <v>43039</v>
      </c>
      <c r="B162" s="147">
        <v>719.1</v>
      </c>
      <c r="C162" s="147">
        <v>60.85</v>
      </c>
      <c r="D162" s="171">
        <f t="shared" si="17"/>
        <v>60.64</v>
      </c>
      <c r="E162" s="171">
        <v>0</v>
      </c>
      <c r="F162" s="233">
        <f t="shared" si="12"/>
        <v>58.039816232771827</v>
      </c>
      <c r="G162" s="172">
        <v>0</v>
      </c>
      <c r="H162" s="172">
        <v>0</v>
      </c>
      <c r="I162" s="172" t="s">
        <v>48</v>
      </c>
      <c r="J162" s="172" t="s">
        <v>50</v>
      </c>
      <c r="K162" s="172" t="s">
        <v>48</v>
      </c>
      <c r="L162" s="171" t="s">
        <v>50</v>
      </c>
      <c r="M162" s="171">
        <f t="shared" si="18"/>
        <v>0</v>
      </c>
      <c r="N162" s="234">
        <f t="shared" si="20"/>
        <v>-0.46</v>
      </c>
    </row>
    <row r="163" spans="1:16" ht="24.75" customHeight="1">
      <c r="A163" s="324" t="s">
        <v>83</v>
      </c>
      <c r="B163" s="325"/>
      <c r="C163" s="325"/>
      <c r="D163" s="325"/>
      <c r="E163" s="325"/>
      <c r="F163" s="325"/>
      <c r="G163" s="325"/>
      <c r="H163" s="325"/>
      <c r="I163" s="325"/>
      <c r="J163" s="319" t="s">
        <v>82</v>
      </c>
      <c r="K163" s="320"/>
      <c r="L163" s="321"/>
      <c r="M163" s="133">
        <f>SUM(M10:M162)</f>
        <v>55051</v>
      </c>
      <c r="N163" s="133">
        <f>SUM(N10:N162)</f>
        <v>179.05999999999977</v>
      </c>
      <c r="O163" s="36">
        <v>12812</v>
      </c>
      <c r="P163" s="36">
        <v>48.76</v>
      </c>
    </row>
    <row r="164" spans="1:16" ht="25.5" customHeight="1">
      <c r="A164" s="326"/>
      <c r="B164" s="327"/>
      <c r="C164" s="327"/>
      <c r="D164" s="327"/>
      <c r="E164" s="327"/>
      <c r="F164" s="327"/>
      <c r="G164" s="327"/>
      <c r="H164" s="327"/>
      <c r="I164" s="327"/>
      <c r="J164" s="323">
        <f>C162-C10</f>
        <v>44.67</v>
      </c>
      <c r="K164" s="323"/>
      <c r="L164" s="323"/>
      <c r="M164" s="133">
        <f>M163*0.002447</f>
        <v>134.70979700000001</v>
      </c>
      <c r="N164" s="133">
        <f>M164+J164</f>
        <v>179.379797</v>
      </c>
    </row>
    <row r="165" spans="1:16" ht="134.25" customHeight="1">
      <c r="A165" s="424" t="s">
        <v>85</v>
      </c>
      <c r="B165" s="425"/>
      <c r="C165" s="137" t="s">
        <v>86</v>
      </c>
      <c r="D165" s="137" t="s">
        <v>87</v>
      </c>
      <c r="E165" s="137" t="s">
        <v>88</v>
      </c>
      <c r="F165" s="381" t="s">
        <v>89</v>
      </c>
      <c r="G165" s="382"/>
      <c r="H165" s="381" t="s">
        <v>90</v>
      </c>
      <c r="I165" s="382"/>
      <c r="J165" s="381" t="s">
        <v>91</v>
      </c>
      <c r="K165" s="382"/>
      <c r="L165" s="421" t="s">
        <v>101</v>
      </c>
      <c r="M165" s="422"/>
      <c r="N165" s="123" t="s">
        <v>92</v>
      </c>
    </row>
    <row r="166" spans="1:16" ht="31.5" customHeight="1">
      <c r="A166" s="362" t="s">
        <v>84</v>
      </c>
      <c r="B166" s="363"/>
      <c r="C166" s="135">
        <f>SUM(E10:E39)</f>
        <v>366</v>
      </c>
      <c r="D166" s="135">
        <f>SUM(E40:E70)</f>
        <v>987</v>
      </c>
      <c r="E166" s="135">
        <f>SUM(E71:E101)</f>
        <v>337</v>
      </c>
      <c r="F166" s="348">
        <f>SUM(E102:E131)</f>
        <v>259</v>
      </c>
      <c r="G166" s="349"/>
      <c r="H166" s="348">
        <f>SUM(E132:E162)</f>
        <v>129</v>
      </c>
      <c r="I166" s="349"/>
      <c r="J166" s="348">
        <f>C166+D166+E166+F166+H166</f>
        <v>2078</v>
      </c>
      <c r="K166" s="353"/>
      <c r="L166" s="344">
        <f>N163-N164</f>
        <v>-0.31979700000022149</v>
      </c>
      <c r="M166" s="345"/>
      <c r="N166" s="373">
        <f>N164</f>
        <v>179.379797</v>
      </c>
    </row>
    <row r="167" spans="1:16" ht="29.25" customHeight="1">
      <c r="A167" s="362" t="s">
        <v>93</v>
      </c>
      <c r="B167" s="363"/>
      <c r="C167" s="136">
        <f>SUM(N10:N39)</f>
        <v>6.54</v>
      </c>
      <c r="D167" s="136">
        <f>SUM(N40:N70)</f>
        <v>92.520000000000024</v>
      </c>
      <c r="E167" s="136">
        <f>SUM(N71:N101)</f>
        <v>43.209999999999994</v>
      </c>
      <c r="F167" s="350">
        <f>SUM(N102:N131)</f>
        <v>32.799999999999997</v>
      </c>
      <c r="G167" s="351"/>
      <c r="H167" s="350">
        <f>SUM(N132:N162)</f>
        <v>3.9899999999999993</v>
      </c>
      <c r="I167" s="351"/>
      <c r="J167" s="350">
        <f>C167+D167+E167+F167+H167</f>
        <v>179.06000000000006</v>
      </c>
      <c r="K167" s="352"/>
      <c r="L167" s="346"/>
      <c r="M167" s="347"/>
      <c r="N167" s="374"/>
    </row>
    <row r="168" spans="1:16" ht="17.5">
      <c r="A168" s="31"/>
      <c r="B168" s="31"/>
      <c r="C168" s="34"/>
      <c r="D168" s="32"/>
      <c r="E168" s="32"/>
      <c r="F168" s="32"/>
      <c r="G168" s="32"/>
      <c r="H168" s="32"/>
      <c r="I168" s="32"/>
      <c r="J168" s="32"/>
      <c r="K168" s="50"/>
      <c r="L168" s="50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</sheetData>
  <mergeCells count="39">
    <mergeCell ref="A1:N1"/>
    <mergeCell ref="J165:K165"/>
    <mergeCell ref="L165:M165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3:L163"/>
    <mergeCell ref="J164:L164"/>
    <mergeCell ref="F165:G165"/>
    <mergeCell ref="J5:K5"/>
    <mergeCell ref="A165:B165"/>
    <mergeCell ref="J166:K166"/>
    <mergeCell ref="A6:N6"/>
    <mergeCell ref="A7:A8"/>
    <mergeCell ref="B7:B8"/>
    <mergeCell ref="C7:C8"/>
    <mergeCell ref="D7:D8"/>
    <mergeCell ref="E7:E8"/>
    <mergeCell ref="N7:N8"/>
    <mergeCell ref="N166:N167"/>
    <mergeCell ref="A163:I164"/>
    <mergeCell ref="H165:I165"/>
    <mergeCell ref="J167:K167"/>
    <mergeCell ref="L166:M167"/>
    <mergeCell ref="F7:F8"/>
    <mergeCell ref="G7:M7"/>
    <mergeCell ref="F167:G167"/>
    <mergeCell ref="H167:I167"/>
    <mergeCell ref="A167:B167"/>
    <mergeCell ref="A166:B166"/>
    <mergeCell ref="F166:G166"/>
    <mergeCell ref="H166:I166"/>
  </mergeCells>
  <pageMargins left="0.9" right="0.5" top="0.45" bottom="0.4" header="0.3" footer="0.25"/>
  <pageSetup paperSize="9" scale="75" orientation="portrait" r:id="rId1"/>
  <headerFooter>
    <oddHeader>&amp;C20.Gunjawani</oddHeader>
    <oddFooter xml:space="preserve">&amp;C&amp;"DV-TTSurekh,Normal"&amp;18 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R173"/>
  <sheetViews>
    <sheetView zoomScale="85" zoomScaleNormal="85" workbookViewId="0">
      <selection activeCell="B10" sqref="B10:D163"/>
    </sheetView>
  </sheetViews>
  <sheetFormatPr defaultColWidth="9.1796875" defaultRowHeight="12.5"/>
  <cols>
    <col min="1" max="1" width="12.54296875" style="36" customWidth="1"/>
    <col min="2" max="2" width="9.26953125" style="36" customWidth="1"/>
    <col min="3" max="3" width="8.26953125" style="36" customWidth="1"/>
    <col min="4" max="4" width="10.26953125" style="36" customWidth="1"/>
    <col min="5" max="5" width="7.7265625" style="36" customWidth="1"/>
    <col min="6" max="6" width="8.26953125" style="36" customWidth="1"/>
    <col min="7" max="7" width="7.1796875" style="36" bestFit="1" customWidth="1"/>
    <col min="8" max="8" width="11.1796875" style="36" customWidth="1"/>
    <col min="9" max="9" width="5" style="36" customWidth="1"/>
    <col min="10" max="10" width="5.7265625" style="36" customWidth="1"/>
    <col min="11" max="11" width="5.81640625" style="36" bestFit="1" customWidth="1"/>
    <col min="12" max="12" width="7.54296875" style="36" customWidth="1"/>
    <col min="13" max="13" width="12.26953125" style="36" customWidth="1"/>
    <col min="14" max="14" width="10" style="36" customWidth="1"/>
    <col min="15" max="16384" width="9.1796875" style="36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148</v>
      </c>
      <c r="C3" s="412"/>
      <c r="D3" s="417" t="s">
        <v>149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667.1</v>
      </c>
      <c r="G5" s="359"/>
      <c r="H5" s="360">
        <v>337.39400000000001</v>
      </c>
      <c r="I5" s="361"/>
      <c r="J5" s="360">
        <v>332.13</v>
      </c>
      <c r="K5" s="361"/>
      <c r="L5" s="134">
        <v>5.2640000000000002</v>
      </c>
      <c r="M5" s="138">
        <v>49450</v>
      </c>
      <c r="N5" s="159">
        <v>2050</v>
      </c>
    </row>
    <row r="6" spans="1:18" ht="20.2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33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44</v>
      </c>
      <c r="I8" s="137" t="s">
        <v>40</v>
      </c>
      <c r="J8" s="137" t="s">
        <v>80</v>
      </c>
      <c r="K8" s="137" t="s">
        <v>75</v>
      </c>
      <c r="L8" s="137" t="s">
        <v>129</v>
      </c>
      <c r="M8" s="137" t="s">
        <v>77</v>
      </c>
      <c r="N8" s="318"/>
    </row>
    <row r="9" spans="1:18" ht="17.5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  <c r="P9" s="60"/>
    </row>
    <row r="10" spans="1:18" ht="17.5">
      <c r="A10" s="241"/>
      <c r="B10" s="168">
        <v>612</v>
      </c>
      <c r="C10" s="168">
        <v>0</v>
      </c>
      <c r="D10" s="168">
        <v>0</v>
      </c>
      <c r="E10" s="241"/>
      <c r="F10" s="224"/>
      <c r="G10" s="241"/>
      <c r="H10" s="241"/>
      <c r="I10" s="241"/>
      <c r="J10" s="241"/>
      <c r="K10" s="241"/>
      <c r="L10" s="241"/>
      <c r="M10" s="241"/>
      <c r="N10" s="240"/>
      <c r="P10" s="44"/>
    </row>
    <row r="11" spans="1:18" ht="12" customHeight="1">
      <c r="A11" s="225">
        <v>42887</v>
      </c>
      <c r="B11" s="235">
        <v>632.04999999999995</v>
      </c>
      <c r="C11" s="127">
        <v>18.940000000000001</v>
      </c>
      <c r="D11" s="168">
        <f>C11-5.264</f>
        <v>13.676000000000002</v>
      </c>
      <c r="E11" s="168">
        <v>0</v>
      </c>
      <c r="F11" s="226">
        <f>D11/332.13*100</f>
        <v>4.1176647698190472</v>
      </c>
      <c r="G11" s="227">
        <v>0</v>
      </c>
      <c r="H11" s="227">
        <v>0</v>
      </c>
      <c r="I11" s="227" t="s">
        <v>48</v>
      </c>
      <c r="J11" s="227" t="s">
        <v>51</v>
      </c>
      <c r="K11" s="227" t="s">
        <v>50</v>
      </c>
      <c r="L11" s="227" t="s">
        <v>51</v>
      </c>
      <c r="M11" s="168">
        <f>G11+H11</f>
        <v>0</v>
      </c>
      <c r="N11" s="228">
        <v>0</v>
      </c>
      <c r="P11" s="52"/>
      <c r="Q11" s="53"/>
      <c r="R11" s="53"/>
    </row>
    <row r="12" spans="1:18">
      <c r="A12" s="225">
        <f>+A11+1</f>
        <v>42888</v>
      </c>
      <c r="B12" s="235">
        <v>632.04999999999995</v>
      </c>
      <c r="C12" s="127">
        <v>18.940000000000001</v>
      </c>
      <c r="D12" s="168">
        <f t="shared" ref="D12:D75" si="1">C12-5.264</f>
        <v>13.676000000000002</v>
      </c>
      <c r="E12" s="168">
        <v>9</v>
      </c>
      <c r="F12" s="226">
        <f t="shared" ref="F12:F75" si="2">D12/332.13*100</f>
        <v>4.1176647698190472</v>
      </c>
      <c r="G12" s="227">
        <v>0</v>
      </c>
      <c r="H12" s="227">
        <v>0</v>
      </c>
      <c r="I12" s="227" t="s">
        <v>48</v>
      </c>
      <c r="J12" s="227" t="s">
        <v>51</v>
      </c>
      <c r="K12" s="227" t="s">
        <v>50</v>
      </c>
      <c r="L12" s="227" t="s">
        <v>51</v>
      </c>
      <c r="M12" s="168">
        <f t="shared" ref="M12:M75" si="3">G12+H12</f>
        <v>0</v>
      </c>
      <c r="N12" s="228">
        <v>0</v>
      </c>
      <c r="Q12" s="53"/>
    </row>
    <row r="13" spans="1:18">
      <c r="A13" s="225">
        <f t="shared" ref="A13:A76" si="4">+A12+1</f>
        <v>42889</v>
      </c>
      <c r="B13" s="235">
        <v>632.04999999999995</v>
      </c>
      <c r="C13" s="127">
        <v>18.940000000000001</v>
      </c>
      <c r="D13" s="168">
        <f t="shared" si="1"/>
        <v>13.676000000000002</v>
      </c>
      <c r="E13" s="168">
        <v>0</v>
      </c>
      <c r="F13" s="226">
        <f t="shared" si="2"/>
        <v>4.1176647698190472</v>
      </c>
      <c r="G13" s="227">
        <v>0</v>
      </c>
      <c r="H13" s="227">
        <v>0</v>
      </c>
      <c r="I13" s="227" t="s">
        <v>48</v>
      </c>
      <c r="J13" s="227" t="s">
        <v>51</v>
      </c>
      <c r="K13" s="227" t="s">
        <v>50</v>
      </c>
      <c r="L13" s="227" t="s">
        <v>51</v>
      </c>
      <c r="M13" s="168">
        <f t="shared" si="3"/>
        <v>0</v>
      </c>
      <c r="N13" s="228">
        <f t="shared" ref="N13:N76" si="5">ROUND((C13-C12)+(M13*0.002447),2)</f>
        <v>0</v>
      </c>
    </row>
    <row r="14" spans="1:18">
      <c r="A14" s="225">
        <f t="shared" si="4"/>
        <v>42890</v>
      </c>
      <c r="B14" s="235">
        <v>632.04999999999995</v>
      </c>
      <c r="C14" s="127">
        <v>18.940000000000001</v>
      </c>
      <c r="D14" s="168">
        <f t="shared" si="1"/>
        <v>13.676000000000002</v>
      </c>
      <c r="E14" s="168">
        <v>0</v>
      </c>
      <c r="F14" s="226">
        <f t="shared" si="2"/>
        <v>4.1176647698190472</v>
      </c>
      <c r="G14" s="227">
        <v>0</v>
      </c>
      <c r="H14" s="227">
        <v>0</v>
      </c>
      <c r="I14" s="227" t="s">
        <v>48</v>
      </c>
      <c r="J14" s="227" t="s">
        <v>51</v>
      </c>
      <c r="K14" s="227" t="s">
        <v>50</v>
      </c>
      <c r="L14" s="227" t="s">
        <v>51</v>
      </c>
      <c r="M14" s="168">
        <f t="shared" si="3"/>
        <v>0</v>
      </c>
      <c r="N14" s="228">
        <f t="shared" si="5"/>
        <v>0</v>
      </c>
    </row>
    <row r="15" spans="1:18">
      <c r="A15" s="225">
        <f t="shared" si="4"/>
        <v>42891</v>
      </c>
      <c r="B15" s="235">
        <v>632.04999999999995</v>
      </c>
      <c r="C15" s="127">
        <v>18.940000000000001</v>
      </c>
      <c r="D15" s="168">
        <f t="shared" si="1"/>
        <v>13.676000000000002</v>
      </c>
      <c r="E15" s="168">
        <v>0</v>
      </c>
      <c r="F15" s="226">
        <f t="shared" si="2"/>
        <v>4.1176647698190472</v>
      </c>
      <c r="G15" s="227">
        <v>0</v>
      </c>
      <c r="H15" s="227">
        <v>0</v>
      </c>
      <c r="I15" s="227" t="s">
        <v>48</v>
      </c>
      <c r="J15" s="227" t="s">
        <v>51</v>
      </c>
      <c r="K15" s="227" t="s">
        <v>50</v>
      </c>
      <c r="L15" s="227" t="s">
        <v>51</v>
      </c>
      <c r="M15" s="168">
        <f t="shared" si="3"/>
        <v>0</v>
      </c>
      <c r="N15" s="228">
        <v>0</v>
      </c>
    </row>
    <row r="16" spans="1:18">
      <c r="A16" s="225">
        <f t="shared" si="4"/>
        <v>42892</v>
      </c>
      <c r="B16" s="127">
        <v>632</v>
      </c>
      <c r="C16" s="127">
        <v>18.75</v>
      </c>
      <c r="D16" s="168">
        <f t="shared" si="1"/>
        <v>13.486000000000001</v>
      </c>
      <c r="E16" s="168">
        <v>0</v>
      </c>
      <c r="F16" s="226">
        <f t="shared" si="2"/>
        <v>4.0604582542980161</v>
      </c>
      <c r="G16" s="227">
        <v>0</v>
      </c>
      <c r="H16" s="227">
        <v>0</v>
      </c>
      <c r="I16" s="227" t="s">
        <v>48</v>
      </c>
      <c r="J16" s="227" t="s">
        <v>51</v>
      </c>
      <c r="K16" s="227" t="s">
        <v>50</v>
      </c>
      <c r="L16" s="227" t="s">
        <v>51</v>
      </c>
      <c r="M16" s="168">
        <f t="shared" si="3"/>
        <v>0</v>
      </c>
      <c r="N16" s="228">
        <f t="shared" si="5"/>
        <v>-0.19</v>
      </c>
    </row>
    <row r="17" spans="1:14">
      <c r="A17" s="225">
        <f t="shared" si="4"/>
        <v>42893</v>
      </c>
      <c r="B17" s="127">
        <v>632</v>
      </c>
      <c r="C17" s="127">
        <v>18.75</v>
      </c>
      <c r="D17" s="168">
        <f t="shared" si="1"/>
        <v>13.486000000000001</v>
      </c>
      <c r="E17" s="168">
        <v>15</v>
      </c>
      <c r="F17" s="226">
        <f t="shared" si="2"/>
        <v>4.0604582542980161</v>
      </c>
      <c r="G17" s="227">
        <v>0</v>
      </c>
      <c r="H17" s="227">
        <v>0</v>
      </c>
      <c r="I17" s="227" t="s">
        <v>48</v>
      </c>
      <c r="J17" s="227" t="s">
        <v>51</v>
      </c>
      <c r="K17" s="227" t="s">
        <v>50</v>
      </c>
      <c r="L17" s="227" t="s">
        <v>51</v>
      </c>
      <c r="M17" s="168">
        <f t="shared" si="3"/>
        <v>0</v>
      </c>
      <c r="N17" s="228">
        <f t="shared" si="5"/>
        <v>0</v>
      </c>
    </row>
    <row r="18" spans="1:14">
      <c r="A18" s="225">
        <f t="shared" si="4"/>
        <v>42894</v>
      </c>
      <c r="B18" s="127">
        <v>632</v>
      </c>
      <c r="C18" s="127">
        <v>18.75</v>
      </c>
      <c r="D18" s="168">
        <f t="shared" si="1"/>
        <v>13.486000000000001</v>
      </c>
      <c r="E18" s="168">
        <v>3</v>
      </c>
      <c r="F18" s="226">
        <f t="shared" si="2"/>
        <v>4.0604582542980161</v>
      </c>
      <c r="G18" s="227">
        <v>0</v>
      </c>
      <c r="H18" s="227">
        <v>0</v>
      </c>
      <c r="I18" s="227" t="s">
        <v>48</v>
      </c>
      <c r="J18" s="227" t="s">
        <v>51</v>
      </c>
      <c r="K18" s="227" t="s">
        <v>50</v>
      </c>
      <c r="L18" s="227" t="s">
        <v>51</v>
      </c>
      <c r="M18" s="168">
        <f t="shared" si="3"/>
        <v>0</v>
      </c>
      <c r="N18" s="228">
        <v>0</v>
      </c>
    </row>
    <row r="19" spans="1:14">
      <c r="A19" s="225">
        <f t="shared" si="4"/>
        <v>42895</v>
      </c>
      <c r="B19" s="127">
        <v>632</v>
      </c>
      <c r="C19" s="127">
        <v>18.75</v>
      </c>
      <c r="D19" s="168">
        <f t="shared" si="1"/>
        <v>13.486000000000001</v>
      </c>
      <c r="E19" s="168">
        <v>0</v>
      </c>
      <c r="F19" s="226">
        <f t="shared" si="2"/>
        <v>4.0604582542980161</v>
      </c>
      <c r="G19" s="227">
        <v>0</v>
      </c>
      <c r="H19" s="227">
        <v>0</v>
      </c>
      <c r="I19" s="227" t="s">
        <v>48</v>
      </c>
      <c r="J19" s="227" t="s">
        <v>51</v>
      </c>
      <c r="K19" s="227" t="s">
        <v>50</v>
      </c>
      <c r="L19" s="227" t="s">
        <v>51</v>
      </c>
      <c r="M19" s="168">
        <f t="shared" si="3"/>
        <v>0</v>
      </c>
      <c r="N19" s="228">
        <f t="shared" si="5"/>
        <v>0</v>
      </c>
    </row>
    <row r="20" spans="1:14">
      <c r="A20" s="225">
        <f t="shared" si="4"/>
        <v>42896</v>
      </c>
      <c r="B20" s="127">
        <v>632</v>
      </c>
      <c r="C20" s="127">
        <v>18.75</v>
      </c>
      <c r="D20" s="168">
        <f t="shared" si="1"/>
        <v>13.486000000000001</v>
      </c>
      <c r="E20" s="168">
        <v>0</v>
      </c>
      <c r="F20" s="226">
        <f t="shared" si="2"/>
        <v>4.0604582542980161</v>
      </c>
      <c r="G20" s="227">
        <v>0</v>
      </c>
      <c r="H20" s="227">
        <v>0</v>
      </c>
      <c r="I20" s="227" t="s">
        <v>48</v>
      </c>
      <c r="J20" s="227" t="s">
        <v>51</v>
      </c>
      <c r="K20" s="227" t="s">
        <v>50</v>
      </c>
      <c r="L20" s="227" t="s">
        <v>51</v>
      </c>
      <c r="M20" s="168">
        <f t="shared" si="3"/>
        <v>0</v>
      </c>
      <c r="N20" s="228">
        <v>0</v>
      </c>
    </row>
    <row r="21" spans="1:14">
      <c r="A21" s="225">
        <f t="shared" si="4"/>
        <v>42897</v>
      </c>
      <c r="B21" s="127">
        <v>632</v>
      </c>
      <c r="C21" s="127">
        <v>18.75</v>
      </c>
      <c r="D21" s="168">
        <f t="shared" si="1"/>
        <v>13.486000000000001</v>
      </c>
      <c r="E21" s="168">
        <v>11</v>
      </c>
      <c r="F21" s="226">
        <f t="shared" si="2"/>
        <v>4.0604582542980161</v>
      </c>
      <c r="G21" s="227">
        <v>0</v>
      </c>
      <c r="H21" s="227">
        <v>0</v>
      </c>
      <c r="I21" s="227" t="s">
        <v>48</v>
      </c>
      <c r="J21" s="227" t="s">
        <v>51</v>
      </c>
      <c r="K21" s="227" t="s">
        <v>50</v>
      </c>
      <c r="L21" s="227" t="s">
        <v>51</v>
      </c>
      <c r="M21" s="168">
        <f t="shared" si="3"/>
        <v>0</v>
      </c>
      <c r="N21" s="228">
        <v>0</v>
      </c>
    </row>
    <row r="22" spans="1:14">
      <c r="A22" s="225">
        <f t="shared" si="4"/>
        <v>42898</v>
      </c>
      <c r="B22" s="127">
        <v>632</v>
      </c>
      <c r="C22" s="127">
        <v>18.75</v>
      </c>
      <c r="D22" s="168">
        <f t="shared" si="1"/>
        <v>13.486000000000001</v>
      </c>
      <c r="E22" s="168">
        <v>13</v>
      </c>
      <c r="F22" s="226">
        <f t="shared" si="2"/>
        <v>4.0604582542980161</v>
      </c>
      <c r="G22" s="227">
        <v>0</v>
      </c>
      <c r="H22" s="227">
        <v>0</v>
      </c>
      <c r="I22" s="227" t="s">
        <v>48</v>
      </c>
      <c r="J22" s="227" t="s">
        <v>51</v>
      </c>
      <c r="K22" s="227" t="s">
        <v>50</v>
      </c>
      <c r="L22" s="227" t="s">
        <v>51</v>
      </c>
      <c r="M22" s="168">
        <f t="shared" si="3"/>
        <v>0</v>
      </c>
      <c r="N22" s="228">
        <f t="shared" si="5"/>
        <v>0</v>
      </c>
    </row>
    <row r="23" spans="1:14">
      <c r="A23" s="225">
        <f t="shared" si="4"/>
        <v>42899</v>
      </c>
      <c r="B23" s="127">
        <v>632</v>
      </c>
      <c r="C23" s="127">
        <v>18.75</v>
      </c>
      <c r="D23" s="168">
        <f t="shared" si="1"/>
        <v>13.486000000000001</v>
      </c>
      <c r="E23" s="168">
        <v>2</v>
      </c>
      <c r="F23" s="226">
        <f t="shared" si="2"/>
        <v>4.0604582542980161</v>
      </c>
      <c r="G23" s="227">
        <v>0</v>
      </c>
      <c r="H23" s="227">
        <v>0</v>
      </c>
      <c r="I23" s="227" t="s">
        <v>48</v>
      </c>
      <c r="J23" s="227" t="s">
        <v>51</v>
      </c>
      <c r="K23" s="227" t="s">
        <v>50</v>
      </c>
      <c r="L23" s="227" t="s">
        <v>51</v>
      </c>
      <c r="M23" s="168">
        <f t="shared" si="3"/>
        <v>0</v>
      </c>
      <c r="N23" s="228">
        <f t="shared" si="5"/>
        <v>0</v>
      </c>
    </row>
    <row r="24" spans="1:14">
      <c r="A24" s="225">
        <f t="shared" si="4"/>
        <v>42900</v>
      </c>
      <c r="B24" s="127">
        <v>632</v>
      </c>
      <c r="C24" s="127">
        <v>18.75</v>
      </c>
      <c r="D24" s="168">
        <f t="shared" si="1"/>
        <v>13.486000000000001</v>
      </c>
      <c r="E24" s="168">
        <v>0</v>
      </c>
      <c r="F24" s="226">
        <f t="shared" si="2"/>
        <v>4.0604582542980161</v>
      </c>
      <c r="G24" s="227">
        <v>0</v>
      </c>
      <c r="H24" s="227">
        <v>0</v>
      </c>
      <c r="I24" s="227" t="s">
        <v>48</v>
      </c>
      <c r="J24" s="227" t="s">
        <v>51</v>
      </c>
      <c r="K24" s="227" t="s">
        <v>50</v>
      </c>
      <c r="L24" s="227" t="s">
        <v>51</v>
      </c>
      <c r="M24" s="168">
        <f t="shared" si="3"/>
        <v>0</v>
      </c>
      <c r="N24" s="228">
        <f t="shared" si="5"/>
        <v>0</v>
      </c>
    </row>
    <row r="25" spans="1:14">
      <c r="A25" s="225">
        <f t="shared" si="4"/>
        <v>42901</v>
      </c>
      <c r="B25" s="127">
        <v>632</v>
      </c>
      <c r="C25" s="127">
        <v>18.75</v>
      </c>
      <c r="D25" s="168">
        <f t="shared" si="1"/>
        <v>13.486000000000001</v>
      </c>
      <c r="E25" s="168">
        <v>0</v>
      </c>
      <c r="F25" s="226">
        <f t="shared" si="2"/>
        <v>4.0604582542980161</v>
      </c>
      <c r="G25" s="227">
        <v>0</v>
      </c>
      <c r="H25" s="227">
        <v>0</v>
      </c>
      <c r="I25" s="227" t="s">
        <v>48</v>
      </c>
      <c r="J25" s="227" t="s">
        <v>51</v>
      </c>
      <c r="K25" s="227" t="s">
        <v>50</v>
      </c>
      <c r="L25" s="227" t="s">
        <v>51</v>
      </c>
      <c r="M25" s="168">
        <f t="shared" si="3"/>
        <v>0</v>
      </c>
      <c r="N25" s="228">
        <v>0</v>
      </c>
    </row>
    <row r="26" spans="1:14">
      <c r="A26" s="225">
        <f t="shared" si="4"/>
        <v>42902</v>
      </c>
      <c r="B26" s="127">
        <v>631.5</v>
      </c>
      <c r="C26" s="127">
        <v>17.309999999999999</v>
      </c>
      <c r="D26" s="168">
        <f t="shared" si="1"/>
        <v>12.045999999999999</v>
      </c>
      <c r="E26" s="168">
        <v>0</v>
      </c>
      <c r="F26" s="226">
        <f t="shared" si="2"/>
        <v>3.6268930840333606</v>
      </c>
      <c r="G26" s="227">
        <v>0</v>
      </c>
      <c r="H26" s="227">
        <v>0</v>
      </c>
      <c r="I26" s="227" t="s">
        <v>48</v>
      </c>
      <c r="J26" s="227" t="s">
        <v>51</v>
      </c>
      <c r="K26" s="227" t="s">
        <v>50</v>
      </c>
      <c r="L26" s="227" t="s">
        <v>51</v>
      </c>
      <c r="M26" s="168">
        <f t="shared" si="3"/>
        <v>0</v>
      </c>
      <c r="N26" s="228">
        <f t="shared" si="5"/>
        <v>-1.44</v>
      </c>
    </row>
    <row r="27" spans="1:14">
      <c r="A27" s="225">
        <f t="shared" si="4"/>
        <v>42903</v>
      </c>
      <c r="B27" s="127">
        <v>630.9</v>
      </c>
      <c r="C27" s="127">
        <v>15.58</v>
      </c>
      <c r="D27" s="168">
        <f t="shared" si="1"/>
        <v>10.315999999999999</v>
      </c>
      <c r="E27" s="168">
        <v>0</v>
      </c>
      <c r="F27" s="226">
        <f t="shared" si="2"/>
        <v>3.1060127058681837</v>
      </c>
      <c r="G27" s="227">
        <v>0</v>
      </c>
      <c r="H27" s="227">
        <v>0</v>
      </c>
      <c r="I27" s="227" t="s">
        <v>48</v>
      </c>
      <c r="J27" s="227" t="s">
        <v>51</v>
      </c>
      <c r="K27" s="227" t="s">
        <v>50</v>
      </c>
      <c r="L27" s="227" t="s">
        <v>51</v>
      </c>
      <c r="M27" s="168">
        <f t="shared" si="3"/>
        <v>0</v>
      </c>
      <c r="N27" s="228">
        <f t="shared" si="5"/>
        <v>-1.73</v>
      </c>
    </row>
    <row r="28" spans="1:14">
      <c r="A28" s="225">
        <f t="shared" si="4"/>
        <v>42904</v>
      </c>
      <c r="B28" s="127">
        <v>630.29999999999995</v>
      </c>
      <c r="C28" s="127">
        <v>13.85</v>
      </c>
      <c r="D28" s="168">
        <f t="shared" si="1"/>
        <v>8.5859999999999985</v>
      </c>
      <c r="E28" s="168">
        <v>0</v>
      </c>
      <c r="F28" s="226">
        <f t="shared" si="2"/>
        <v>2.5851323277030076</v>
      </c>
      <c r="G28" s="227">
        <v>0</v>
      </c>
      <c r="H28" s="227">
        <v>772</v>
      </c>
      <c r="I28" s="227" t="s">
        <v>48</v>
      </c>
      <c r="J28" s="227" t="s">
        <v>51</v>
      </c>
      <c r="K28" s="227" t="s">
        <v>50</v>
      </c>
      <c r="L28" s="227" t="s">
        <v>51</v>
      </c>
      <c r="M28" s="168">
        <f t="shared" si="3"/>
        <v>772</v>
      </c>
      <c r="N28" s="228">
        <f t="shared" si="5"/>
        <v>0.16</v>
      </c>
    </row>
    <row r="29" spans="1:14">
      <c r="A29" s="225">
        <f t="shared" si="4"/>
        <v>42905</v>
      </c>
      <c r="B29" s="127">
        <v>629.6</v>
      </c>
      <c r="C29" s="127">
        <v>12.1</v>
      </c>
      <c r="D29" s="168">
        <f t="shared" si="1"/>
        <v>6.8359999999999994</v>
      </c>
      <c r="E29" s="168">
        <v>0</v>
      </c>
      <c r="F29" s="226">
        <f t="shared" si="2"/>
        <v>2.0582302110619333</v>
      </c>
      <c r="G29" s="227">
        <v>0</v>
      </c>
      <c r="H29" s="227">
        <v>731</v>
      </c>
      <c r="I29" s="227" t="s">
        <v>48</v>
      </c>
      <c r="J29" s="227" t="s">
        <v>51</v>
      </c>
      <c r="K29" s="227" t="s">
        <v>50</v>
      </c>
      <c r="L29" s="227" t="s">
        <v>51</v>
      </c>
      <c r="M29" s="168">
        <f t="shared" si="3"/>
        <v>731</v>
      </c>
      <c r="N29" s="228">
        <v>0</v>
      </c>
    </row>
    <row r="30" spans="1:14">
      <c r="A30" s="225">
        <f t="shared" si="4"/>
        <v>42906</v>
      </c>
      <c r="B30" s="127">
        <v>628.79999999999995</v>
      </c>
      <c r="C30" s="127">
        <v>10.32</v>
      </c>
      <c r="D30" s="168">
        <f t="shared" si="1"/>
        <v>5.056</v>
      </c>
      <c r="E30" s="168">
        <v>5</v>
      </c>
      <c r="F30" s="226">
        <f t="shared" si="2"/>
        <v>1.5222954867070122</v>
      </c>
      <c r="G30" s="227">
        <v>0</v>
      </c>
      <c r="H30" s="227">
        <v>681</v>
      </c>
      <c r="I30" s="227" t="s">
        <v>48</v>
      </c>
      <c r="J30" s="227" t="s">
        <v>51</v>
      </c>
      <c r="K30" s="227" t="s">
        <v>50</v>
      </c>
      <c r="L30" s="227" t="s">
        <v>51</v>
      </c>
      <c r="M30" s="168">
        <f t="shared" si="3"/>
        <v>681</v>
      </c>
      <c r="N30" s="228">
        <f t="shared" si="5"/>
        <v>-0.11</v>
      </c>
    </row>
    <row r="31" spans="1:14">
      <c r="A31" s="225">
        <f t="shared" si="4"/>
        <v>42907</v>
      </c>
      <c r="B31" s="127">
        <v>628</v>
      </c>
      <c r="C31" s="127">
        <v>8.5399999999999991</v>
      </c>
      <c r="D31" s="168">
        <f t="shared" si="1"/>
        <v>3.2759999999999989</v>
      </c>
      <c r="E31" s="168">
        <v>10</v>
      </c>
      <c r="F31" s="226">
        <f t="shared" si="2"/>
        <v>0.98636076235209069</v>
      </c>
      <c r="G31" s="227">
        <v>0</v>
      </c>
      <c r="H31" s="227">
        <v>628</v>
      </c>
      <c r="I31" s="227" t="s">
        <v>48</v>
      </c>
      <c r="J31" s="227" t="s">
        <v>51</v>
      </c>
      <c r="K31" s="227" t="s">
        <v>50</v>
      </c>
      <c r="L31" s="227" t="s">
        <v>51</v>
      </c>
      <c r="M31" s="168">
        <f t="shared" si="3"/>
        <v>628</v>
      </c>
      <c r="N31" s="228">
        <f t="shared" si="5"/>
        <v>-0.24</v>
      </c>
    </row>
    <row r="32" spans="1:14">
      <c r="A32" s="225">
        <f t="shared" si="4"/>
        <v>42908</v>
      </c>
      <c r="B32" s="127">
        <v>627.4</v>
      </c>
      <c r="C32" s="127">
        <v>7.55</v>
      </c>
      <c r="D32" s="168">
        <f t="shared" si="1"/>
        <v>2.2859999999999996</v>
      </c>
      <c r="E32" s="168">
        <v>6</v>
      </c>
      <c r="F32" s="226">
        <f t="shared" si="2"/>
        <v>0.68828470779514028</v>
      </c>
      <c r="G32" s="227">
        <v>0</v>
      </c>
      <c r="H32" s="227">
        <v>325</v>
      </c>
      <c r="I32" s="227" t="s">
        <v>48</v>
      </c>
      <c r="J32" s="227" t="s">
        <v>51</v>
      </c>
      <c r="K32" s="227" t="s">
        <v>50</v>
      </c>
      <c r="L32" s="227" t="s">
        <v>51</v>
      </c>
      <c r="M32" s="168">
        <f t="shared" si="3"/>
        <v>325</v>
      </c>
      <c r="N32" s="228">
        <f t="shared" si="5"/>
        <v>-0.19</v>
      </c>
    </row>
    <row r="33" spans="1:14">
      <c r="A33" s="225">
        <f t="shared" si="4"/>
        <v>42909</v>
      </c>
      <c r="B33" s="127">
        <v>627.4</v>
      </c>
      <c r="C33" s="127">
        <v>7.55</v>
      </c>
      <c r="D33" s="168">
        <f t="shared" si="1"/>
        <v>2.2859999999999996</v>
      </c>
      <c r="E33" s="168">
        <v>6</v>
      </c>
      <c r="F33" s="226">
        <f t="shared" si="2"/>
        <v>0.68828470779514028</v>
      </c>
      <c r="G33" s="227">
        <v>0</v>
      </c>
      <c r="H33" s="227">
        <v>0</v>
      </c>
      <c r="I33" s="227" t="s">
        <v>48</v>
      </c>
      <c r="J33" s="227" t="s">
        <v>51</v>
      </c>
      <c r="K33" s="227" t="s">
        <v>50</v>
      </c>
      <c r="L33" s="227" t="s">
        <v>51</v>
      </c>
      <c r="M33" s="168">
        <f t="shared" si="3"/>
        <v>0</v>
      </c>
      <c r="N33" s="228">
        <f t="shared" si="5"/>
        <v>0</v>
      </c>
    </row>
    <row r="34" spans="1:14">
      <c r="A34" s="225">
        <f t="shared" si="4"/>
        <v>42910</v>
      </c>
      <c r="B34" s="127">
        <v>627.4</v>
      </c>
      <c r="C34" s="127">
        <v>7.55</v>
      </c>
      <c r="D34" s="168">
        <f t="shared" si="1"/>
        <v>2.2859999999999996</v>
      </c>
      <c r="E34" s="168">
        <v>13</v>
      </c>
      <c r="F34" s="226">
        <f t="shared" si="2"/>
        <v>0.68828470779514028</v>
      </c>
      <c r="G34" s="227">
        <v>0</v>
      </c>
      <c r="H34" s="227">
        <v>0</v>
      </c>
      <c r="I34" s="227" t="s">
        <v>48</v>
      </c>
      <c r="J34" s="227" t="s">
        <v>51</v>
      </c>
      <c r="K34" s="227" t="s">
        <v>50</v>
      </c>
      <c r="L34" s="227" t="s">
        <v>51</v>
      </c>
      <c r="M34" s="168">
        <f t="shared" si="3"/>
        <v>0</v>
      </c>
      <c r="N34" s="228">
        <v>0</v>
      </c>
    </row>
    <row r="35" spans="1:14">
      <c r="A35" s="225">
        <f t="shared" si="4"/>
        <v>42911</v>
      </c>
      <c r="B35" s="127">
        <v>629.6</v>
      </c>
      <c r="C35" s="127">
        <v>12.1</v>
      </c>
      <c r="D35" s="168">
        <f t="shared" si="1"/>
        <v>6.8359999999999994</v>
      </c>
      <c r="E35" s="168">
        <v>39</v>
      </c>
      <c r="F35" s="226">
        <f t="shared" si="2"/>
        <v>2.0582302110619333</v>
      </c>
      <c r="G35" s="227">
        <v>0</v>
      </c>
      <c r="H35" s="227">
        <v>0</v>
      </c>
      <c r="I35" s="227" t="s">
        <v>48</v>
      </c>
      <c r="J35" s="227" t="s">
        <v>51</v>
      </c>
      <c r="K35" s="227" t="s">
        <v>50</v>
      </c>
      <c r="L35" s="227" t="s">
        <v>51</v>
      </c>
      <c r="M35" s="168">
        <f t="shared" si="3"/>
        <v>0</v>
      </c>
      <c r="N35" s="228">
        <f t="shared" si="5"/>
        <v>4.55</v>
      </c>
    </row>
    <row r="36" spans="1:14">
      <c r="A36" s="225">
        <f t="shared" si="4"/>
        <v>42912</v>
      </c>
      <c r="B36" s="127">
        <v>631.21</v>
      </c>
      <c r="C36" s="127">
        <v>16.45</v>
      </c>
      <c r="D36" s="168">
        <f t="shared" si="1"/>
        <v>11.186</v>
      </c>
      <c r="E36" s="168">
        <v>66</v>
      </c>
      <c r="F36" s="226">
        <f t="shared" si="2"/>
        <v>3.3679583295697464</v>
      </c>
      <c r="G36" s="227">
        <v>0</v>
      </c>
      <c r="H36" s="227">
        <v>0</v>
      </c>
      <c r="I36" s="227" t="s">
        <v>48</v>
      </c>
      <c r="J36" s="227" t="s">
        <v>51</v>
      </c>
      <c r="K36" s="227" t="s">
        <v>50</v>
      </c>
      <c r="L36" s="227" t="s">
        <v>51</v>
      </c>
      <c r="M36" s="168">
        <f t="shared" si="3"/>
        <v>0</v>
      </c>
      <c r="N36" s="228">
        <f t="shared" si="5"/>
        <v>4.3499999999999996</v>
      </c>
    </row>
    <row r="37" spans="1:14">
      <c r="A37" s="225">
        <f t="shared" si="4"/>
        <v>42913</v>
      </c>
      <c r="B37" s="127">
        <v>633.1</v>
      </c>
      <c r="C37" s="127">
        <v>22.79</v>
      </c>
      <c r="D37" s="168">
        <f t="shared" si="1"/>
        <v>17.526</v>
      </c>
      <c r="E37" s="168">
        <v>60</v>
      </c>
      <c r="F37" s="226">
        <f t="shared" si="2"/>
        <v>5.2768494264294104</v>
      </c>
      <c r="G37" s="227">
        <v>0</v>
      </c>
      <c r="H37" s="227">
        <v>0</v>
      </c>
      <c r="I37" s="227" t="s">
        <v>48</v>
      </c>
      <c r="J37" s="227" t="s">
        <v>51</v>
      </c>
      <c r="K37" s="227" t="s">
        <v>50</v>
      </c>
      <c r="L37" s="227" t="s">
        <v>51</v>
      </c>
      <c r="M37" s="168">
        <f t="shared" si="3"/>
        <v>0</v>
      </c>
      <c r="N37" s="228">
        <f t="shared" si="5"/>
        <v>6.34</v>
      </c>
    </row>
    <row r="38" spans="1:14">
      <c r="A38" s="225">
        <f t="shared" si="4"/>
        <v>42914</v>
      </c>
      <c r="B38" s="127">
        <v>634.4</v>
      </c>
      <c r="C38" s="127">
        <v>27.85</v>
      </c>
      <c r="D38" s="168">
        <f t="shared" si="1"/>
        <v>22.586000000000002</v>
      </c>
      <c r="E38" s="168">
        <v>14</v>
      </c>
      <c r="F38" s="226">
        <f t="shared" si="2"/>
        <v>6.8003492608316023</v>
      </c>
      <c r="G38" s="227">
        <v>0</v>
      </c>
      <c r="H38" s="227">
        <v>0</v>
      </c>
      <c r="I38" s="227" t="s">
        <v>48</v>
      </c>
      <c r="J38" s="227" t="s">
        <v>51</v>
      </c>
      <c r="K38" s="227" t="s">
        <v>50</v>
      </c>
      <c r="L38" s="227" t="s">
        <v>51</v>
      </c>
      <c r="M38" s="168">
        <f t="shared" si="3"/>
        <v>0</v>
      </c>
      <c r="N38" s="228">
        <f t="shared" si="5"/>
        <v>5.0599999999999996</v>
      </c>
    </row>
    <row r="39" spans="1:14">
      <c r="A39" s="225">
        <f t="shared" si="4"/>
        <v>42915</v>
      </c>
      <c r="B39" s="127">
        <v>635.29999999999995</v>
      </c>
      <c r="C39" s="127">
        <v>31.82</v>
      </c>
      <c r="D39" s="168">
        <f t="shared" si="1"/>
        <v>26.556000000000001</v>
      </c>
      <c r="E39" s="168">
        <v>16</v>
      </c>
      <c r="F39" s="226">
        <f t="shared" si="2"/>
        <v>7.9956643482973542</v>
      </c>
      <c r="G39" s="227">
        <v>0</v>
      </c>
      <c r="H39" s="227">
        <v>0</v>
      </c>
      <c r="I39" s="227" t="s">
        <v>48</v>
      </c>
      <c r="J39" s="227" t="s">
        <v>51</v>
      </c>
      <c r="K39" s="227" t="s">
        <v>50</v>
      </c>
      <c r="L39" s="227" t="s">
        <v>51</v>
      </c>
      <c r="M39" s="168">
        <f t="shared" si="3"/>
        <v>0</v>
      </c>
      <c r="N39" s="228">
        <f t="shared" si="5"/>
        <v>3.97</v>
      </c>
    </row>
    <row r="40" spans="1:14">
      <c r="A40" s="225">
        <f t="shared" si="4"/>
        <v>42916</v>
      </c>
      <c r="B40" s="127">
        <v>637.5</v>
      </c>
      <c r="C40" s="127">
        <v>42.49</v>
      </c>
      <c r="D40" s="168">
        <f t="shared" si="1"/>
        <v>37.225999999999999</v>
      </c>
      <c r="E40" s="168">
        <v>62</v>
      </c>
      <c r="F40" s="226">
        <f t="shared" si="2"/>
        <v>11.208261825188933</v>
      </c>
      <c r="G40" s="227">
        <v>0</v>
      </c>
      <c r="H40" s="227">
        <v>0</v>
      </c>
      <c r="I40" s="227" t="s">
        <v>48</v>
      </c>
      <c r="J40" s="227" t="s">
        <v>51</v>
      </c>
      <c r="K40" s="227" t="s">
        <v>50</v>
      </c>
      <c r="L40" s="227" t="s">
        <v>51</v>
      </c>
      <c r="M40" s="168">
        <f t="shared" si="3"/>
        <v>0</v>
      </c>
      <c r="N40" s="228">
        <f t="shared" si="5"/>
        <v>10.67</v>
      </c>
    </row>
    <row r="41" spans="1:14">
      <c r="A41" s="225">
        <f t="shared" si="4"/>
        <v>42917</v>
      </c>
      <c r="B41" s="127">
        <v>638.9</v>
      </c>
      <c r="C41" s="127">
        <v>50.19</v>
      </c>
      <c r="D41" s="168">
        <f t="shared" si="1"/>
        <v>44.925999999999995</v>
      </c>
      <c r="E41" s="168">
        <v>47</v>
      </c>
      <c r="F41" s="226">
        <f t="shared" si="2"/>
        <v>13.526631138409659</v>
      </c>
      <c r="G41" s="227">
        <v>0</v>
      </c>
      <c r="H41" s="227">
        <v>0</v>
      </c>
      <c r="I41" s="227" t="s">
        <v>48</v>
      </c>
      <c r="J41" s="227" t="s">
        <v>51</v>
      </c>
      <c r="K41" s="227" t="s">
        <v>50</v>
      </c>
      <c r="L41" s="227" t="s">
        <v>51</v>
      </c>
      <c r="M41" s="168">
        <f t="shared" si="3"/>
        <v>0</v>
      </c>
      <c r="N41" s="228">
        <f t="shared" si="5"/>
        <v>7.7</v>
      </c>
    </row>
    <row r="42" spans="1:14">
      <c r="A42" s="225">
        <f t="shared" si="4"/>
        <v>42918</v>
      </c>
      <c r="B42" s="127">
        <v>639.9</v>
      </c>
      <c r="C42" s="127">
        <v>55.93</v>
      </c>
      <c r="D42" s="168">
        <f t="shared" si="1"/>
        <v>50.665999999999997</v>
      </c>
      <c r="E42" s="168">
        <v>43</v>
      </c>
      <c r="F42" s="226">
        <f t="shared" si="2"/>
        <v>15.254870080992381</v>
      </c>
      <c r="G42" s="227">
        <v>0</v>
      </c>
      <c r="H42" s="227">
        <v>0</v>
      </c>
      <c r="I42" s="227" t="s">
        <v>48</v>
      </c>
      <c r="J42" s="227" t="s">
        <v>51</v>
      </c>
      <c r="K42" s="227" t="s">
        <v>50</v>
      </c>
      <c r="L42" s="227" t="s">
        <v>51</v>
      </c>
      <c r="M42" s="168">
        <f t="shared" si="3"/>
        <v>0</v>
      </c>
      <c r="N42" s="228">
        <f t="shared" si="5"/>
        <v>5.74</v>
      </c>
    </row>
    <row r="43" spans="1:14">
      <c r="A43" s="225">
        <f t="shared" si="4"/>
        <v>42919</v>
      </c>
      <c r="B43" s="127">
        <v>641.1</v>
      </c>
      <c r="C43" s="127">
        <v>63.64</v>
      </c>
      <c r="D43" s="168">
        <f t="shared" si="1"/>
        <v>58.375999999999998</v>
      </c>
      <c r="E43" s="168">
        <v>37</v>
      </c>
      <c r="F43" s="226">
        <f t="shared" si="2"/>
        <v>17.576250263451058</v>
      </c>
      <c r="G43" s="227">
        <v>0</v>
      </c>
      <c r="H43" s="227">
        <v>0</v>
      </c>
      <c r="I43" s="227" t="s">
        <v>48</v>
      </c>
      <c r="J43" s="227" t="s">
        <v>51</v>
      </c>
      <c r="K43" s="227" t="s">
        <v>50</v>
      </c>
      <c r="L43" s="227" t="s">
        <v>51</v>
      </c>
      <c r="M43" s="168">
        <f t="shared" si="3"/>
        <v>0</v>
      </c>
      <c r="N43" s="228">
        <f t="shared" si="5"/>
        <v>7.71</v>
      </c>
    </row>
    <row r="44" spans="1:14">
      <c r="A44" s="225">
        <f t="shared" si="4"/>
        <v>42920</v>
      </c>
      <c r="B44" s="127">
        <v>642</v>
      </c>
      <c r="C44" s="127">
        <v>69.48</v>
      </c>
      <c r="D44" s="168">
        <f t="shared" si="1"/>
        <v>64.216000000000008</v>
      </c>
      <c r="E44" s="168">
        <v>16</v>
      </c>
      <c r="F44" s="226">
        <f t="shared" si="2"/>
        <v>19.334597898413275</v>
      </c>
      <c r="G44" s="227">
        <v>0</v>
      </c>
      <c r="H44" s="227">
        <v>0</v>
      </c>
      <c r="I44" s="227" t="s">
        <v>48</v>
      </c>
      <c r="J44" s="227" t="s">
        <v>51</v>
      </c>
      <c r="K44" s="227" t="s">
        <v>50</v>
      </c>
      <c r="L44" s="227" t="s">
        <v>51</v>
      </c>
      <c r="M44" s="168">
        <f t="shared" si="3"/>
        <v>0</v>
      </c>
      <c r="N44" s="228">
        <f t="shared" si="5"/>
        <v>5.84</v>
      </c>
    </row>
    <row r="45" spans="1:14">
      <c r="A45" s="225">
        <f t="shared" si="4"/>
        <v>42921</v>
      </c>
      <c r="B45" s="127">
        <v>642.70100000000002</v>
      </c>
      <c r="C45" s="127">
        <v>74.5</v>
      </c>
      <c r="D45" s="168">
        <f t="shared" si="1"/>
        <v>69.236000000000004</v>
      </c>
      <c r="E45" s="168">
        <v>35</v>
      </c>
      <c r="F45" s="226">
        <f t="shared" si="2"/>
        <v>20.84605425586367</v>
      </c>
      <c r="G45" s="227">
        <v>0</v>
      </c>
      <c r="H45" s="227">
        <v>0</v>
      </c>
      <c r="I45" s="227" t="s">
        <v>48</v>
      </c>
      <c r="J45" s="227" t="s">
        <v>51</v>
      </c>
      <c r="K45" s="227" t="s">
        <v>50</v>
      </c>
      <c r="L45" s="227" t="s">
        <v>51</v>
      </c>
      <c r="M45" s="168">
        <f t="shared" si="3"/>
        <v>0</v>
      </c>
      <c r="N45" s="228">
        <f t="shared" si="5"/>
        <v>5.0199999999999996</v>
      </c>
    </row>
    <row r="46" spans="1:14">
      <c r="A46" s="225">
        <f t="shared" si="4"/>
        <v>42922</v>
      </c>
      <c r="B46" s="127">
        <v>643.5</v>
      </c>
      <c r="C46" s="127">
        <v>80.23</v>
      </c>
      <c r="D46" s="168">
        <f t="shared" si="1"/>
        <v>74.966000000000008</v>
      </c>
      <c r="E46" s="168">
        <v>31</v>
      </c>
      <c r="F46" s="226">
        <f t="shared" si="2"/>
        <v>22.571282329208444</v>
      </c>
      <c r="G46" s="227">
        <v>0</v>
      </c>
      <c r="H46" s="227">
        <v>0</v>
      </c>
      <c r="I46" s="227" t="s">
        <v>48</v>
      </c>
      <c r="J46" s="227" t="s">
        <v>51</v>
      </c>
      <c r="K46" s="227" t="s">
        <v>50</v>
      </c>
      <c r="L46" s="227" t="s">
        <v>51</v>
      </c>
      <c r="M46" s="168">
        <f t="shared" si="3"/>
        <v>0</v>
      </c>
      <c r="N46" s="228">
        <f t="shared" si="5"/>
        <v>5.73</v>
      </c>
    </row>
    <row r="47" spans="1:14">
      <c r="A47" s="225">
        <f t="shared" si="4"/>
        <v>42923</v>
      </c>
      <c r="B47" s="127">
        <v>644.20000000000005</v>
      </c>
      <c r="C47" s="127">
        <v>85.37</v>
      </c>
      <c r="D47" s="168">
        <f t="shared" si="1"/>
        <v>80.106000000000009</v>
      </c>
      <c r="E47" s="168">
        <v>11</v>
      </c>
      <c r="F47" s="226">
        <f t="shared" si="2"/>
        <v>24.11886911751423</v>
      </c>
      <c r="G47" s="227">
        <v>0</v>
      </c>
      <c r="H47" s="227">
        <v>0</v>
      </c>
      <c r="I47" s="227" t="s">
        <v>48</v>
      </c>
      <c r="J47" s="227" t="s">
        <v>51</v>
      </c>
      <c r="K47" s="227" t="s">
        <v>50</v>
      </c>
      <c r="L47" s="227" t="s">
        <v>51</v>
      </c>
      <c r="M47" s="168">
        <f t="shared" si="3"/>
        <v>0</v>
      </c>
      <c r="N47" s="228">
        <f t="shared" si="5"/>
        <v>5.14</v>
      </c>
    </row>
    <row r="48" spans="1:14">
      <c r="A48" s="225">
        <f t="shared" si="4"/>
        <v>42924</v>
      </c>
      <c r="B48" s="127">
        <v>644.6</v>
      </c>
      <c r="C48" s="127">
        <v>88.47</v>
      </c>
      <c r="D48" s="168">
        <f t="shared" si="1"/>
        <v>83.206000000000003</v>
      </c>
      <c r="E48" s="168">
        <v>13</v>
      </c>
      <c r="F48" s="226">
        <f t="shared" si="2"/>
        <v>25.05223858127842</v>
      </c>
      <c r="G48" s="227">
        <v>0</v>
      </c>
      <c r="H48" s="227">
        <v>0</v>
      </c>
      <c r="I48" s="227" t="s">
        <v>48</v>
      </c>
      <c r="J48" s="227" t="s">
        <v>51</v>
      </c>
      <c r="K48" s="227" t="s">
        <v>50</v>
      </c>
      <c r="L48" s="227" t="s">
        <v>51</v>
      </c>
      <c r="M48" s="168">
        <f t="shared" si="3"/>
        <v>0</v>
      </c>
      <c r="N48" s="228">
        <f t="shared" si="5"/>
        <v>3.1</v>
      </c>
    </row>
    <row r="49" spans="1:14">
      <c r="A49" s="225">
        <f t="shared" si="4"/>
        <v>42925</v>
      </c>
      <c r="B49" s="127">
        <v>644.79999999999995</v>
      </c>
      <c r="C49" s="127">
        <v>90.02</v>
      </c>
      <c r="D49" s="168">
        <f t="shared" si="1"/>
        <v>84.756</v>
      </c>
      <c r="E49" s="168">
        <v>0</v>
      </c>
      <c r="F49" s="226">
        <f t="shared" si="2"/>
        <v>25.518923313160506</v>
      </c>
      <c r="G49" s="227">
        <v>0</v>
      </c>
      <c r="H49" s="227">
        <v>0</v>
      </c>
      <c r="I49" s="227" t="s">
        <v>48</v>
      </c>
      <c r="J49" s="227" t="s">
        <v>51</v>
      </c>
      <c r="K49" s="227" t="s">
        <v>50</v>
      </c>
      <c r="L49" s="227" t="s">
        <v>51</v>
      </c>
      <c r="M49" s="168">
        <f t="shared" si="3"/>
        <v>0</v>
      </c>
      <c r="N49" s="228">
        <f t="shared" si="5"/>
        <v>1.55</v>
      </c>
    </row>
    <row r="50" spans="1:14">
      <c r="A50" s="225">
        <f t="shared" si="4"/>
        <v>42926</v>
      </c>
      <c r="B50" s="127">
        <v>645</v>
      </c>
      <c r="C50" s="127">
        <v>91.57</v>
      </c>
      <c r="D50" s="168">
        <f t="shared" si="1"/>
        <v>86.305999999999997</v>
      </c>
      <c r="E50" s="168">
        <v>0</v>
      </c>
      <c r="F50" s="226">
        <f t="shared" si="2"/>
        <v>25.985608045042603</v>
      </c>
      <c r="G50" s="227">
        <v>0</v>
      </c>
      <c r="H50" s="227">
        <v>0</v>
      </c>
      <c r="I50" s="227" t="s">
        <v>48</v>
      </c>
      <c r="J50" s="227" t="s">
        <v>51</v>
      </c>
      <c r="K50" s="227" t="s">
        <v>50</v>
      </c>
      <c r="L50" s="227" t="s">
        <v>51</v>
      </c>
      <c r="M50" s="168">
        <f t="shared" si="3"/>
        <v>0</v>
      </c>
      <c r="N50" s="228">
        <f t="shared" si="5"/>
        <v>1.55</v>
      </c>
    </row>
    <row r="51" spans="1:14">
      <c r="A51" s="225">
        <f t="shared" si="4"/>
        <v>42927</v>
      </c>
      <c r="B51" s="127">
        <v>645.1</v>
      </c>
      <c r="C51" s="127">
        <v>92.32</v>
      </c>
      <c r="D51" s="168">
        <f t="shared" si="1"/>
        <v>87.055999999999997</v>
      </c>
      <c r="E51" s="168">
        <v>5</v>
      </c>
      <c r="F51" s="226">
        <f t="shared" si="2"/>
        <v>26.211423237888777</v>
      </c>
      <c r="G51" s="227">
        <v>0</v>
      </c>
      <c r="H51" s="227">
        <v>0</v>
      </c>
      <c r="I51" s="227" t="s">
        <v>48</v>
      </c>
      <c r="J51" s="227" t="s">
        <v>51</v>
      </c>
      <c r="K51" s="227" t="s">
        <v>50</v>
      </c>
      <c r="L51" s="227" t="s">
        <v>51</v>
      </c>
      <c r="M51" s="168">
        <f t="shared" si="3"/>
        <v>0</v>
      </c>
      <c r="N51" s="228">
        <f t="shared" si="5"/>
        <v>0.75</v>
      </c>
    </row>
    <row r="52" spans="1:14">
      <c r="A52" s="225">
        <f t="shared" si="4"/>
        <v>42928</v>
      </c>
      <c r="B52" s="127">
        <v>645.4</v>
      </c>
      <c r="C52" s="127">
        <v>94.37</v>
      </c>
      <c r="D52" s="168">
        <f t="shared" si="1"/>
        <v>89.106000000000009</v>
      </c>
      <c r="E52" s="168">
        <v>33</v>
      </c>
      <c r="F52" s="226">
        <f t="shared" si="2"/>
        <v>26.828651431668327</v>
      </c>
      <c r="G52" s="227">
        <v>0</v>
      </c>
      <c r="H52" s="227">
        <v>0</v>
      </c>
      <c r="I52" s="227" t="s">
        <v>48</v>
      </c>
      <c r="J52" s="227" t="s">
        <v>51</v>
      </c>
      <c r="K52" s="227" t="s">
        <v>50</v>
      </c>
      <c r="L52" s="227" t="s">
        <v>51</v>
      </c>
      <c r="M52" s="168">
        <f t="shared" si="3"/>
        <v>0</v>
      </c>
      <c r="N52" s="228">
        <f t="shared" si="5"/>
        <v>2.0499999999999998</v>
      </c>
    </row>
    <row r="53" spans="1:14">
      <c r="A53" s="225">
        <f t="shared" si="4"/>
        <v>42929</v>
      </c>
      <c r="B53" s="127">
        <v>645.70000000000005</v>
      </c>
      <c r="C53" s="127">
        <v>97</v>
      </c>
      <c r="D53" s="168">
        <f t="shared" si="1"/>
        <v>91.736000000000004</v>
      </c>
      <c r="E53" s="168">
        <v>13</v>
      </c>
      <c r="F53" s="226">
        <f t="shared" si="2"/>
        <v>27.62051004124891</v>
      </c>
      <c r="G53" s="227">
        <v>0</v>
      </c>
      <c r="H53" s="227">
        <v>0</v>
      </c>
      <c r="I53" s="227" t="s">
        <v>48</v>
      </c>
      <c r="J53" s="227" t="s">
        <v>51</v>
      </c>
      <c r="K53" s="227" t="s">
        <v>50</v>
      </c>
      <c r="L53" s="227" t="s">
        <v>51</v>
      </c>
      <c r="M53" s="168">
        <f t="shared" si="3"/>
        <v>0</v>
      </c>
      <c r="N53" s="228">
        <f t="shared" si="5"/>
        <v>2.63</v>
      </c>
    </row>
    <row r="54" spans="1:14">
      <c r="A54" s="225">
        <f t="shared" si="4"/>
        <v>42930</v>
      </c>
      <c r="B54" s="127">
        <v>646.20000000000005</v>
      </c>
      <c r="C54" s="127">
        <v>100.99</v>
      </c>
      <c r="D54" s="168">
        <f t="shared" si="1"/>
        <v>95.725999999999999</v>
      </c>
      <c r="E54" s="168">
        <v>32</v>
      </c>
      <c r="F54" s="226">
        <f t="shared" si="2"/>
        <v>28.821846867190558</v>
      </c>
      <c r="G54" s="227">
        <v>0</v>
      </c>
      <c r="H54" s="227">
        <v>0</v>
      </c>
      <c r="I54" s="227" t="s">
        <v>48</v>
      </c>
      <c r="J54" s="227" t="s">
        <v>51</v>
      </c>
      <c r="K54" s="227" t="s">
        <v>50</v>
      </c>
      <c r="L54" s="227" t="s">
        <v>51</v>
      </c>
      <c r="M54" s="168">
        <f t="shared" si="3"/>
        <v>0</v>
      </c>
      <c r="N54" s="228">
        <f t="shared" si="5"/>
        <v>3.99</v>
      </c>
    </row>
    <row r="55" spans="1:14">
      <c r="A55" s="225">
        <f t="shared" si="4"/>
        <v>42931</v>
      </c>
      <c r="B55" s="127">
        <v>647.29999999999995</v>
      </c>
      <c r="C55" s="127">
        <v>110.12</v>
      </c>
      <c r="D55" s="168">
        <f t="shared" si="1"/>
        <v>104.85600000000001</v>
      </c>
      <c r="E55" s="168">
        <v>39</v>
      </c>
      <c r="F55" s="226">
        <f t="shared" si="2"/>
        <v>31.570770481437993</v>
      </c>
      <c r="G55" s="227">
        <v>0</v>
      </c>
      <c r="H55" s="227">
        <v>0</v>
      </c>
      <c r="I55" s="227" t="s">
        <v>48</v>
      </c>
      <c r="J55" s="227" t="s">
        <v>51</v>
      </c>
      <c r="K55" s="227" t="s">
        <v>50</v>
      </c>
      <c r="L55" s="227" t="s">
        <v>51</v>
      </c>
      <c r="M55" s="168">
        <f t="shared" si="3"/>
        <v>0</v>
      </c>
      <c r="N55" s="228">
        <f t="shared" si="5"/>
        <v>9.1300000000000008</v>
      </c>
    </row>
    <row r="56" spans="1:14">
      <c r="A56" s="225">
        <f t="shared" si="4"/>
        <v>42932</v>
      </c>
      <c r="B56" s="127">
        <v>648.20000000000005</v>
      </c>
      <c r="C56" s="127">
        <v>117.7</v>
      </c>
      <c r="D56" s="168">
        <f t="shared" si="1"/>
        <v>112.43600000000001</v>
      </c>
      <c r="E56" s="168">
        <v>51</v>
      </c>
      <c r="F56" s="226">
        <f t="shared" si="2"/>
        <v>33.853009363803331</v>
      </c>
      <c r="G56" s="227">
        <v>0</v>
      </c>
      <c r="H56" s="227">
        <v>0</v>
      </c>
      <c r="I56" s="227" t="s">
        <v>48</v>
      </c>
      <c r="J56" s="227" t="s">
        <v>51</v>
      </c>
      <c r="K56" s="227" t="s">
        <v>50</v>
      </c>
      <c r="L56" s="227" t="s">
        <v>51</v>
      </c>
      <c r="M56" s="168">
        <f t="shared" si="3"/>
        <v>0</v>
      </c>
      <c r="N56" s="228">
        <f t="shared" si="5"/>
        <v>7.58</v>
      </c>
    </row>
    <row r="57" spans="1:14">
      <c r="A57" s="225">
        <f t="shared" si="4"/>
        <v>42933</v>
      </c>
      <c r="B57" s="127">
        <v>649.70000000000005</v>
      </c>
      <c r="C57" s="127">
        <v>130.97999999999999</v>
      </c>
      <c r="D57" s="168">
        <f t="shared" si="1"/>
        <v>125.71599999999999</v>
      </c>
      <c r="E57" s="168">
        <v>82</v>
      </c>
      <c r="F57" s="226">
        <f t="shared" si="2"/>
        <v>37.85144371179959</v>
      </c>
      <c r="G57" s="227">
        <v>0</v>
      </c>
      <c r="H57" s="227">
        <v>0</v>
      </c>
      <c r="I57" s="227" t="s">
        <v>48</v>
      </c>
      <c r="J57" s="227" t="s">
        <v>51</v>
      </c>
      <c r="K57" s="227" t="s">
        <v>50</v>
      </c>
      <c r="L57" s="227" t="s">
        <v>51</v>
      </c>
      <c r="M57" s="168">
        <f t="shared" si="3"/>
        <v>0</v>
      </c>
      <c r="N57" s="228">
        <f t="shared" si="5"/>
        <v>13.28</v>
      </c>
    </row>
    <row r="58" spans="1:14">
      <c r="A58" s="225">
        <f t="shared" si="4"/>
        <v>42934</v>
      </c>
      <c r="B58" s="127">
        <v>651.20000000000005</v>
      </c>
      <c r="C58" s="127">
        <v>145.06</v>
      </c>
      <c r="D58" s="168">
        <f t="shared" si="1"/>
        <v>139.79599999999999</v>
      </c>
      <c r="E58" s="168">
        <v>64</v>
      </c>
      <c r="F58" s="226">
        <f t="shared" si="2"/>
        <v>42.090747598831783</v>
      </c>
      <c r="G58" s="227">
        <v>0</v>
      </c>
      <c r="H58" s="227">
        <v>0</v>
      </c>
      <c r="I58" s="227" t="s">
        <v>48</v>
      </c>
      <c r="J58" s="227" t="s">
        <v>51</v>
      </c>
      <c r="K58" s="227" t="s">
        <v>50</v>
      </c>
      <c r="L58" s="227" t="s">
        <v>51</v>
      </c>
      <c r="M58" s="168">
        <f t="shared" si="3"/>
        <v>0</v>
      </c>
      <c r="N58" s="228">
        <f t="shared" si="5"/>
        <v>14.08</v>
      </c>
    </row>
    <row r="59" spans="1:14">
      <c r="A59" s="225">
        <f t="shared" si="4"/>
        <v>42935</v>
      </c>
      <c r="B59" s="127">
        <v>652.70000000000005</v>
      </c>
      <c r="C59" s="127">
        <v>159.78</v>
      </c>
      <c r="D59" s="168">
        <f t="shared" si="1"/>
        <v>154.51599999999999</v>
      </c>
      <c r="E59" s="168">
        <v>57</v>
      </c>
      <c r="F59" s="226">
        <f t="shared" si="2"/>
        <v>46.522747117092706</v>
      </c>
      <c r="G59" s="227">
        <v>0</v>
      </c>
      <c r="H59" s="227">
        <v>0</v>
      </c>
      <c r="I59" s="227" t="s">
        <v>48</v>
      </c>
      <c r="J59" s="227" t="s">
        <v>51</v>
      </c>
      <c r="K59" s="227" t="s">
        <v>50</v>
      </c>
      <c r="L59" s="227" t="s">
        <v>51</v>
      </c>
      <c r="M59" s="168">
        <f t="shared" si="3"/>
        <v>0</v>
      </c>
      <c r="N59" s="228">
        <f t="shared" si="5"/>
        <v>14.72</v>
      </c>
    </row>
    <row r="60" spans="1:14">
      <c r="A60" s="225">
        <f t="shared" si="4"/>
        <v>42936</v>
      </c>
      <c r="B60" s="127">
        <v>653.79999999999995</v>
      </c>
      <c r="C60" s="127">
        <v>170.95</v>
      </c>
      <c r="D60" s="168">
        <f t="shared" si="1"/>
        <v>165.68599999999998</v>
      </c>
      <c r="E60" s="168">
        <v>40</v>
      </c>
      <c r="F60" s="226">
        <f t="shared" si="2"/>
        <v>49.885888055881729</v>
      </c>
      <c r="G60" s="227">
        <v>0</v>
      </c>
      <c r="H60" s="227">
        <v>0</v>
      </c>
      <c r="I60" s="227" t="s">
        <v>48</v>
      </c>
      <c r="J60" s="227" t="s">
        <v>51</v>
      </c>
      <c r="K60" s="227" t="s">
        <v>50</v>
      </c>
      <c r="L60" s="227" t="s">
        <v>51</v>
      </c>
      <c r="M60" s="168">
        <f t="shared" si="3"/>
        <v>0</v>
      </c>
      <c r="N60" s="228">
        <f t="shared" si="5"/>
        <v>11.17</v>
      </c>
    </row>
    <row r="61" spans="1:14">
      <c r="A61" s="225">
        <f t="shared" si="4"/>
        <v>42937</v>
      </c>
      <c r="B61" s="127">
        <v>655.29999999999995</v>
      </c>
      <c r="C61" s="127">
        <v>186.94</v>
      </c>
      <c r="D61" s="168">
        <f t="shared" si="1"/>
        <v>181.67599999999999</v>
      </c>
      <c r="E61" s="168">
        <v>111</v>
      </c>
      <c r="F61" s="226">
        <f t="shared" si="2"/>
        <v>54.700267967362173</v>
      </c>
      <c r="G61" s="227">
        <v>0</v>
      </c>
      <c r="H61" s="227">
        <v>0</v>
      </c>
      <c r="I61" s="227" t="s">
        <v>48</v>
      </c>
      <c r="J61" s="227" t="s">
        <v>51</v>
      </c>
      <c r="K61" s="227" t="s">
        <v>50</v>
      </c>
      <c r="L61" s="227" t="s">
        <v>51</v>
      </c>
      <c r="M61" s="168">
        <f t="shared" si="3"/>
        <v>0</v>
      </c>
      <c r="N61" s="228">
        <f t="shared" si="5"/>
        <v>15.99</v>
      </c>
    </row>
    <row r="62" spans="1:14">
      <c r="A62" s="225">
        <f t="shared" si="4"/>
        <v>42938</v>
      </c>
      <c r="B62" s="127">
        <v>656.5</v>
      </c>
      <c r="C62" s="127">
        <v>200.19</v>
      </c>
      <c r="D62" s="168">
        <f t="shared" si="1"/>
        <v>194.92599999999999</v>
      </c>
      <c r="E62" s="168">
        <v>79</v>
      </c>
      <c r="F62" s="226">
        <f t="shared" si="2"/>
        <v>58.689669707644597</v>
      </c>
      <c r="G62" s="227">
        <v>0</v>
      </c>
      <c r="H62" s="227">
        <v>0</v>
      </c>
      <c r="I62" s="227" t="s">
        <v>48</v>
      </c>
      <c r="J62" s="227" t="s">
        <v>51</v>
      </c>
      <c r="K62" s="227" t="s">
        <v>50</v>
      </c>
      <c r="L62" s="227" t="s">
        <v>51</v>
      </c>
      <c r="M62" s="168">
        <f t="shared" si="3"/>
        <v>0</v>
      </c>
      <c r="N62" s="228">
        <f t="shared" si="5"/>
        <v>13.25</v>
      </c>
    </row>
    <row r="63" spans="1:14">
      <c r="A63" s="225">
        <f t="shared" si="4"/>
        <v>42939</v>
      </c>
      <c r="B63" s="127">
        <v>658.4</v>
      </c>
      <c r="C63" s="127">
        <v>226.26</v>
      </c>
      <c r="D63" s="168">
        <f t="shared" si="1"/>
        <v>220.99599999999998</v>
      </c>
      <c r="E63" s="168">
        <v>37</v>
      </c>
      <c r="F63" s="226">
        <f t="shared" si="2"/>
        <v>66.539005810977628</v>
      </c>
      <c r="G63" s="227">
        <v>0</v>
      </c>
      <c r="H63" s="227">
        <v>0</v>
      </c>
      <c r="I63" s="227" t="s">
        <v>48</v>
      </c>
      <c r="J63" s="227" t="s">
        <v>51</v>
      </c>
      <c r="K63" s="227" t="s">
        <v>50</v>
      </c>
      <c r="L63" s="227" t="s">
        <v>51</v>
      </c>
      <c r="M63" s="168">
        <f t="shared" si="3"/>
        <v>0</v>
      </c>
      <c r="N63" s="228">
        <f t="shared" si="5"/>
        <v>26.07</v>
      </c>
    </row>
    <row r="64" spans="1:14">
      <c r="A64" s="225">
        <f t="shared" si="4"/>
        <v>42940</v>
      </c>
      <c r="B64" s="127">
        <v>659.5</v>
      </c>
      <c r="C64" s="127">
        <v>235</v>
      </c>
      <c r="D64" s="168">
        <f t="shared" si="1"/>
        <v>229.73599999999999</v>
      </c>
      <c r="E64" s="168">
        <v>65</v>
      </c>
      <c r="F64" s="226">
        <f t="shared" si="2"/>
        <v>69.170505524945042</v>
      </c>
      <c r="G64" s="227">
        <v>0</v>
      </c>
      <c r="H64" s="227">
        <v>0</v>
      </c>
      <c r="I64" s="227" t="s">
        <v>48</v>
      </c>
      <c r="J64" s="227" t="s">
        <v>51</v>
      </c>
      <c r="K64" s="227" t="s">
        <v>50</v>
      </c>
      <c r="L64" s="227" t="s">
        <v>51</v>
      </c>
      <c r="M64" s="168">
        <f t="shared" si="3"/>
        <v>0</v>
      </c>
      <c r="N64" s="228">
        <f t="shared" si="5"/>
        <v>8.74</v>
      </c>
    </row>
    <row r="65" spans="1:14">
      <c r="A65" s="225">
        <f t="shared" si="4"/>
        <v>42941</v>
      </c>
      <c r="B65" s="217">
        <v>660.2</v>
      </c>
      <c r="C65" s="127">
        <v>244.35</v>
      </c>
      <c r="D65" s="168">
        <f t="shared" si="1"/>
        <v>239.08599999999998</v>
      </c>
      <c r="E65" s="168">
        <v>68</v>
      </c>
      <c r="F65" s="226">
        <f t="shared" si="2"/>
        <v>71.985668262427367</v>
      </c>
      <c r="G65" s="227">
        <v>0</v>
      </c>
      <c r="H65" s="227">
        <v>0</v>
      </c>
      <c r="I65" s="227" t="s">
        <v>48</v>
      </c>
      <c r="J65" s="227" t="s">
        <v>51</v>
      </c>
      <c r="K65" s="227" t="s">
        <v>50</v>
      </c>
      <c r="L65" s="227" t="s">
        <v>51</v>
      </c>
      <c r="M65" s="168">
        <f t="shared" si="3"/>
        <v>0</v>
      </c>
      <c r="N65" s="228">
        <f t="shared" si="5"/>
        <v>9.35</v>
      </c>
    </row>
    <row r="66" spans="1:14">
      <c r="A66" s="225">
        <f t="shared" si="4"/>
        <v>42942</v>
      </c>
      <c r="B66" s="127">
        <v>660.7</v>
      </c>
      <c r="C66" s="127">
        <v>250.74</v>
      </c>
      <c r="D66" s="168">
        <f t="shared" si="1"/>
        <v>245.476</v>
      </c>
      <c r="E66" s="168">
        <v>10</v>
      </c>
      <c r="F66" s="226">
        <f t="shared" si="2"/>
        <v>73.909613705476772</v>
      </c>
      <c r="G66" s="227">
        <v>0</v>
      </c>
      <c r="H66" s="227">
        <v>0</v>
      </c>
      <c r="I66" s="227" t="s">
        <v>48</v>
      </c>
      <c r="J66" s="227" t="s">
        <v>51</v>
      </c>
      <c r="K66" s="227" t="s">
        <v>50</v>
      </c>
      <c r="L66" s="227" t="s">
        <v>51</v>
      </c>
      <c r="M66" s="168">
        <f t="shared" si="3"/>
        <v>0</v>
      </c>
      <c r="N66" s="228">
        <f t="shared" si="5"/>
        <v>6.39</v>
      </c>
    </row>
    <row r="67" spans="1:14">
      <c r="A67" s="225">
        <f t="shared" si="4"/>
        <v>42943</v>
      </c>
      <c r="B67" s="127">
        <v>661.1</v>
      </c>
      <c r="C67" s="127">
        <v>255.85</v>
      </c>
      <c r="D67" s="168">
        <f t="shared" si="1"/>
        <v>250.58599999999998</v>
      </c>
      <c r="E67" s="168">
        <v>21</v>
      </c>
      <c r="F67" s="226">
        <f t="shared" si="2"/>
        <v>75.448167886068703</v>
      </c>
      <c r="G67" s="227">
        <v>150</v>
      </c>
      <c r="H67" s="227">
        <v>0</v>
      </c>
      <c r="I67" s="227" t="s">
        <v>48</v>
      </c>
      <c r="J67" s="227" t="s">
        <v>51</v>
      </c>
      <c r="K67" s="227" t="s">
        <v>50</v>
      </c>
      <c r="L67" s="227" t="s">
        <v>51</v>
      </c>
      <c r="M67" s="168">
        <f t="shared" si="3"/>
        <v>150</v>
      </c>
      <c r="N67" s="228">
        <f t="shared" si="5"/>
        <v>5.48</v>
      </c>
    </row>
    <row r="68" spans="1:14">
      <c r="A68" s="225">
        <f t="shared" si="4"/>
        <v>42944</v>
      </c>
      <c r="B68" s="127">
        <v>661.6</v>
      </c>
      <c r="C68" s="127">
        <v>258.41000000000003</v>
      </c>
      <c r="D68" s="168">
        <f t="shared" si="1"/>
        <v>253.14600000000002</v>
      </c>
      <c r="E68" s="168">
        <v>23</v>
      </c>
      <c r="F68" s="226">
        <f t="shared" si="2"/>
        <v>76.218950410983652</v>
      </c>
      <c r="G68" s="227">
        <v>150</v>
      </c>
      <c r="H68" s="227">
        <v>0</v>
      </c>
      <c r="I68" s="227" t="s">
        <v>48</v>
      </c>
      <c r="J68" s="227" t="s">
        <v>51</v>
      </c>
      <c r="K68" s="227" t="s">
        <v>50</v>
      </c>
      <c r="L68" s="227" t="s">
        <v>51</v>
      </c>
      <c r="M68" s="168">
        <f t="shared" si="3"/>
        <v>150</v>
      </c>
      <c r="N68" s="228">
        <f t="shared" si="5"/>
        <v>2.93</v>
      </c>
    </row>
    <row r="69" spans="1:14">
      <c r="A69" s="225">
        <f t="shared" si="4"/>
        <v>42945</v>
      </c>
      <c r="B69" s="127">
        <v>661.8</v>
      </c>
      <c r="C69" s="127">
        <v>264.8</v>
      </c>
      <c r="D69" s="168">
        <f t="shared" si="1"/>
        <v>259.536</v>
      </c>
      <c r="E69" s="168">
        <v>43</v>
      </c>
      <c r="F69" s="226">
        <f t="shared" si="2"/>
        <v>78.142895854033057</v>
      </c>
      <c r="G69" s="227">
        <v>150</v>
      </c>
      <c r="H69" s="227">
        <v>0</v>
      </c>
      <c r="I69" s="227" t="s">
        <v>48</v>
      </c>
      <c r="J69" s="227" t="s">
        <v>51</v>
      </c>
      <c r="K69" s="227" t="s">
        <v>50</v>
      </c>
      <c r="L69" s="227" t="s">
        <v>51</v>
      </c>
      <c r="M69" s="168">
        <f t="shared" si="3"/>
        <v>150</v>
      </c>
      <c r="N69" s="228">
        <f t="shared" si="5"/>
        <v>6.76</v>
      </c>
    </row>
    <row r="70" spans="1:14">
      <c r="A70" s="225">
        <f t="shared" si="4"/>
        <v>42946</v>
      </c>
      <c r="B70" s="127">
        <v>662.4</v>
      </c>
      <c r="C70" s="127">
        <v>272.69</v>
      </c>
      <c r="D70" s="168">
        <f t="shared" si="1"/>
        <v>267.42599999999999</v>
      </c>
      <c r="E70" s="168">
        <v>38</v>
      </c>
      <c r="F70" s="226">
        <f t="shared" si="2"/>
        <v>80.518471682774816</v>
      </c>
      <c r="G70" s="227">
        <v>0</v>
      </c>
      <c r="H70" s="227">
        <v>0</v>
      </c>
      <c r="I70" s="227" t="s">
        <v>48</v>
      </c>
      <c r="J70" s="227" t="s">
        <v>51</v>
      </c>
      <c r="K70" s="227" t="s">
        <v>50</v>
      </c>
      <c r="L70" s="227" t="s">
        <v>51</v>
      </c>
      <c r="M70" s="168">
        <f t="shared" si="3"/>
        <v>0</v>
      </c>
      <c r="N70" s="228">
        <f t="shared" si="5"/>
        <v>7.89</v>
      </c>
    </row>
    <row r="71" spans="1:14">
      <c r="A71" s="225">
        <f t="shared" si="4"/>
        <v>42947</v>
      </c>
      <c r="B71" s="127">
        <v>662.8</v>
      </c>
      <c r="C71" s="127">
        <v>278.02</v>
      </c>
      <c r="D71" s="168">
        <f t="shared" si="1"/>
        <v>272.75599999999997</v>
      </c>
      <c r="E71" s="168">
        <v>21</v>
      </c>
      <c r="F71" s="226">
        <f t="shared" si="2"/>
        <v>82.123264986601626</v>
      </c>
      <c r="G71" s="227">
        <v>0</v>
      </c>
      <c r="H71" s="227">
        <v>0</v>
      </c>
      <c r="I71" s="227" t="s">
        <v>48</v>
      </c>
      <c r="J71" s="227" t="s">
        <v>51</v>
      </c>
      <c r="K71" s="227" t="s">
        <v>50</v>
      </c>
      <c r="L71" s="227" t="s">
        <v>51</v>
      </c>
      <c r="M71" s="168">
        <f t="shared" si="3"/>
        <v>0</v>
      </c>
      <c r="N71" s="228">
        <f t="shared" si="5"/>
        <v>5.33</v>
      </c>
    </row>
    <row r="72" spans="1:14">
      <c r="A72" s="225">
        <f t="shared" si="4"/>
        <v>42948</v>
      </c>
      <c r="B72" s="127">
        <v>663.2</v>
      </c>
      <c r="C72" s="127">
        <v>283.36</v>
      </c>
      <c r="D72" s="168">
        <f t="shared" si="1"/>
        <v>278.096</v>
      </c>
      <c r="E72" s="168">
        <v>38</v>
      </c>
      <c r="F72" s="226">
        <f t="shared" si="2"/>
        <v>83.73106915966639</v>
      </c>
      <c r="G72" s="227">
        <v>0</v>
      </c>
      <c r="H72" s="227">
        <v>0</v>
      </c>
      <c r="I72" s="227" t="s">
        <v>48</v>
      </c>
      <c r="J72" s="227" t="s">
        <v>51</v>
      </c>
      <c r="K72" s="227" t="s">
        <v>50</v>
      </c>
      <c r="L72" s="227" t="s">
        <v>51</v>
      </c>
      <c r="M72" s="168">
        <f t="shared" si="3"/>
        <v>0</v>
      </c>
      <c r="N72" s="228">
        <f t="shared" si="5"/>
        <v>5.34</v>
      </c>
    </row>
    <row r="73" spans="1:14">
      <c r="A73" s="225">
        <f t="shared" si="4"/>
        <v>42949</v>
      </c>
      <c r="B73" s="127">
        <v>663.5</v>
      </c>
      <c r="C73" s="127">
        <v>287.36</v>
      </c>
      <c r="D73" s="168">
        <f t="shared" si="1"/>
        <v>282.096</v>
      </c>
      <c r="E73" s="168">
        <v>5</v>
      </c>
      <c r="F73" s="226">
        <f t="shared" si="2"/>
        <v>84.935416854845997</v>
      </c>
      <c r="G73" s="227">
        <v>0</v>
      </c>
      <c r="H73" s="227">
        <v>0</v>
      </c>
      <c r="I73" s="227" t="s">
        <v>48</v>
      </c>
      <c r="J73" s="227" t="s">
        <v>51</v>
      </c>
      <c r="K73" s="227" t="s">
        <v>50</v>
      </c>
      <c r="L73" s="227" t="s">
        <v>51</v>
      </c>
      <c r="M73" s="168">
        <f t="shared" si="3"/>
        <v>0</v>
      </c>
      <c r="N73" s="228">
        <f t="shared" si="5"/>
        <v>4</v>
      </c>
    </row>
    <row r="74" spans="1:14">
      <c r="A74" s="225">
        <f t="shared" si="4"/>
        <v>42950</v>
      </c>
      <c r="B74" s="127">
        <v>663.8</v>
      </c>
      <c r="C74" s="127">
        <v>291.36</v>
      </c>
      <c r="D74" s="168">
        <f t="shared" si="1"/>
        <v>286.096</v>
      </c>
      <c r="E74" s="168">
        <v>4</v>
      </c>
      <c r="F74" s="226">
        <f t="shared" si="2"/>
        <v>86.139764550025603</v>
      </c>
      <c r="G74" s="227">
        <v>0</v>
      </c>
      <c r="H74" s="227">
        <v>0</v>
      </c>
      <c r="I74" s="227" t="s">
        <v>48</v>
      </c>
      <c r="J74" s="227" t="s">
        <v>51</v>
      </c>
      <c r="K74" s="227" t="s">
        <v>50</v>
      </c>
      <c r="L74" s="227" t="s">
        <v>51</v>
      </c>
      <c r="M74" s="168">
        <f t="shared" si="3"/>
        <v>0</v>
      </c>
      <c r="N74" s="228">
        <f t="shared" si="5"/>
        <v>4</v>
      </c>
    </row>
    <row r="75" spans="1:14">
      <c r="A75" s="225">
        <f t="shared" si="4"/>
        <v>42951</v>
      </c>
      <c r="B75" s="127">
        <v>664.2</v>
      </c>
      <c r="C75" s="127">
        <v>296.8</v>
      </c>
      <c r="D75" s="168">
        <f t="shared" si="1"/>
        <v>291.536</v>
      </c>
      <c r="E75" s="168">
        <v>18</v>
      </c>
      <c r="F75" s="226">
        <f t="shared" si="2"/>
        <v>87.777677415469839</v>
      </c>
      <c r="G75" s="227">
        <v>0</v>
      </c>
      <c r="H75" s="227">
        <v>0</v>
      </c>
      <c r="I75" s="227" t="s">
        <v>48</v>
      </c>
      <c r="J75" s="227" t="s">
        <v>51</v>
      </c>
      <c r="K75" s="227" t="s">
        <v>50</v>
      </c>
      <c r="L75" s="227" t="s">
        <v>51</v>
      </c>
      <c r="M75" s="168">
        <f t="shared" si="3"/>
        <v>0</v>
      </c>
      <c r="N75" s="228">
        <f t="shared" si="5"/>
        <v>5.44</v>
      </c>
    </row>
    <row r="76" spans="1:14">
      <c r="A76" s="225">
        <f t="shared" si="4"/>
        <v>42952</v>
      </c>
      <c r="B76" s="127">
        <v>664.5</v>
      </c>
      <c r="C76" s="127">
        <v>300.95</v>
      </c>
      <c r="D76" s="168">
        <f t="shared" ref="D76:D139" si="6">C76-5.264</f>
        <v>295.68599999999998</v>
      </c>
      <c r="E76" s="168">
        <v>9</v>
      </c>
      <c r="F76" s="226">
        <f t="shared" ref="F76:F139" si="7">D76/332.13*100</f>
        <v>89.027188149218674</v>
      </c>
      <c r="G76" s="227">
        <v>0</v>
      </c>
      <c r="H76" s="227">
        <v>0</v>
      </c>
      <c r="I76" s="227" t="s">
        <v>48</v>
      </c>
      <c r="J76" s="227" t="s">
        <v>51</v>
      </c>
      <c r="K76" s="227" t="s">
        <v>50</v>
      </c>
      <c r="L76" s="227" t="s">
        <v>51</v>
      </c>
      <c r="M76" s="168">
        <f t="shared" ref="M76:M139" si="8">G76+H76</f>
        <v>0</v>
      </c>
      <c r="N76" s="228">
        <f t="shared" si="5"/>
        <v>4.1500000000000004</v>
      </c>
    </row>
    <row r="77" spans="1:14">
      <c r="A77" s="225">
        <f t="shared" ref="A77:A140" si="9">+A76+1</f>
        <v>42953</v>
      </c>
      <c r="B77" s="127">
        <v>664.6</v>
      </c>
      <c r="C77" s="127">
        <v>302.33</v>
      </c>
      <c r="D77" s="168">
        <f t="shared" si="6"/>
        <v>297.06599999999997</v>
      </c>
      <c r="E77" s="168">
        <v>3</v>
      </c>
      <c r="F77" s="226">
        <f t="shared" si="7"/>
        <v>89.442688104055634</v>
      </c>
      <c r="G77" s="227">
        <v>0</v>
      </c>
      <c r="H77" s="227">
        <v>0</v>
      </c>
      <c r="I77" s="227" t="s">
        <v>48</v>
      </c>
      <c r="J77" s="227" t="s">
        <v>51</v>
      </c>
      <c r="K77" s="227" t="s">
        <v>50</v>
      </c>
      <c r="L77" s="227" t="s">
        <v>51</v>
      </c>
      <c r="M77" s="168">
        <f t="shared" si="8"/>
        <v>0</v>
      </c>
      <c r="N77" s="228">
        <f t="shared" ref="N77:N140" si="10">ROUND((C77-C76)+(M77*0.002447),2)</f>
        <v>1.38</v>
      </c>
    </row>
    <row r="78" spans="1:14">
      <c r="A78" s="225">
        <f t="shared" si="9"/>
        <v>42954</v>
      </c>
      <c r="B78" s="127">
        <v>664.8</v>
      </c>
      <c r="C78" s="127">
        <v>305.10000000000002</v>
      </c>
      <c r="D78" s="168">
        <f t="shared" si="6"/>
        <v>299.83600000000001</v>
      </c>
      <c r="E78" s="168">
        <v>5</v>
      </c>
      <c r="F78" s="226">
        <f t="shared" si="7"/>
        <v>90.276698882967523</v>
      </c>
      <c r="G78" s="227">
        <v>0</v>
      </c>
      <c r="H78" s="227">
        <v>0</v>
      </c>
      <c r="I78" s="227" t="s">
        <v>48</v>
      </c>
      <c r="J78" s="227" t="s">
        <v>51</v>
      </c>
      <c r="K78" s="227" t="s">
        <v>50</v>
      </c>
      <c r="L78" s="227" t="s">
        <v>51</v>
      </c>
      <c r="M78" s="168">
        <f t="shared" si="8"/>
        <v>0</v>
      </c>
      <c r="N78" s="228">
        <v>0</v>
      </c>
    </row>
    <row r="79" spans="1:14">
      <c r="A79" s="225">
        <f t="shared" si="9"/>
        <v>42955</v>
      </c>
      <c r="B79" s="127">
        <v>664.9</v>
      </c>
      <c r="C79" s="127">
        <v>306.48</v>
      </c>
      <c r="D79" s="168">
        <f t="shared" si="6"/>
        <v>301.21600000000001</v>
      </c>
      <c r="E79" s="168">
        <v>0</v>
      </c>
      <c r="F79" s="226">
        <f t="shared" si="7"/>
        <v>90.692198837804483</v>
      </c>
      <c r="G79" s="227">
        <v>0</v>
      </c>
      <c r="H79" s="227">
        <v>0</v>
      </c>
      <c r="I79" s="227" t="s">
        <v>48</v>
      </c>
      <c r="J79" s="227" t="s">
        <v>51</v>
      </c>
      <c r="K79" s="227" t="s">
        <v>50</v>
      </c>
      <c r="L79" s="227" t="s">
        <v>51</v>
      </c>
      <c r="M79" s="168">
        <f t="shared" si="8"/>
        <v>0</v>
      </c>
      <c r="N79" s="228">
        <f t="shared" si="10"/>
        <v>1.38</v>
      </c>
    </row>
    <row r="80" spans="1:14">
      <c r="A80" s="225">
        <f t="shared" si="9"/>
        <v>42956</v>
      </c>
      <c r="B80" s="127">
        <v>665</v>
      </c>
      <c r="C80" s="127">
        <v>307.86</v>
      </c>
      <c r="D80" s="168">
        <f t="shared" si="6"/>
        <v>302.596</v>
      </c>
      <c r="E80" s="168">
        <v>3</v>
      </c>
      <c r="F80" s="226">
        <f t="shared" si="7"/>
        <v>91.107698792641429</v>
      </c>
      <c r="G80" s="227">
        <v>0</v>
      </c>
      <c r="H80" s="227">
        <v>0</v>
      </c>
      <c r="I80" s="227" t="s">
        <v>48</v>
      </c>
      <c r="J80" s="227" t="s">
        <v>51</v>
      </c>
      <c r="K80" s="227" t="s">
        <v>50</v>
      </c>
      <c r="L80" s="227" t="s">
        <v>51</v>
      </c>
      <c r="M80" s="168">
        <f t="shared" si="8"/>
        <v>0</v>
      </c>
      <c r="N80" s="228">
        <f t="shared" si="10"/>
        <v>1.38</v>
      </c>
    </row>
    <row r="81" spans="1:14">
      <c r="A81" s="225">
        <f t="shared" si="9"/>
        <v>42957</v>
      </c>
      <c r="B81" s="127">
        <v>665.1</v>
      </c>
      <c r="C81" s="127">
        <v>309.25</v>
      </c>
      <c r="D81" s="168">
        <f t="shared" si="6"/>
        <v>303.98599999999999</v>
      </c>
      <c r="E81" s="168">
        <v>8</v>
      </c>
      <c r="F81" s="226">
        <f t="shared" si="7"/>
        <v>91.526209616716343</v>
      </c>
      <c r="G81" s="227">
        <v>0</v>
      </c>
      <c r="H81" s="227">
        <v>0</v>
      </c>
      <c r="I81" s="227" t="s">
        <v>48</v>
      </c>
      <c r="J81" s="227" t="s">
        <v>51</v>
      </c>
      <c r="K81" s="227" t="s">
        <v>50</v>
      </c>
      <c r="L81" s="227" t="s">
        <v>51</v>
      </c>
      <c r="M81" s="168">
        <f t="shared" si="8"/>
        <v>0</v>
      </c>
      <c r="N81" s="228">
        <f t="shared" si="10"/>
        <v>1.39</v>
      </c>
    </row>
    <row r="82" spans="1:14">
      <c r="A82" s="225">
        <f t="shared" si="9"/>
        <v>42958</v>
      </c>
      <c r="B82" s="127">
        <v>665.3</v>
      </c>
      <c r="C82" s="127">
        <v>312.2</v>
      </c>
      <c r="D82" s="168">
        <f t="shared" si="6"/>
        <v>306.93599999999998</v>
      </c>
      <c r="E82" s="168">
        <v>27</v>
      </c>
      <c r="F82" s="226">
        <f t="shared" si="7"/>
        <v>92.414416041911295</v>
      </c>
      <c r="G82" s="227">
        <v>0</v>
      </c>
      <c r="H82" s="227">
        <v>0</v>
      </c>
      <c r="I82" s="227" t="s">
        <v>48</v>
      </c>
      <c r="J82" s="227" t="s">
        <v>51</v>
      </c>
      <c r="K82" s="227" t="s">
        <v>50</v>
      </c>
      <c r="L82" s="227" t="s">
        <v>51</v>
      </c>
      <c r="M82" s="168">
        <f t="shared" si="8"/>
        <v>0</v>
      </c>
      <c r="N82" s="228">
        <f t="shared" si="10"/>
        <v>2.95</v>
      </c>
    </row>
    <row r="83" spans="1:14">
      <c r="A83" s="225">
        <f t="shared" si="9"/>
        <v>42959</v>
      </c>
      <c r="B83" s="127">
        <v>665.5</v>
      </c>
      <c r="C83" s="127">
        <v>314.77999999999997</v>
      </c>
      <c r="D83" s="168">
        <f t="shared" si="6"/>
        <v>309.51599999999996</v>
      </c>
      <c r="E83" s="168">
        <v>10</v>
      </c>
      <c r="F83" s="226">
        <f t="shared" si="7"/>
        <v>93.191220305302139</v>
      </c>
      <c r="G83" s="227">
        <v>0</v>
      </c>
      <c r="H83" s="227">
        <v>0</v>
      </c>
      <c r="I83" s="227" t="s">
        <v>48</v>
      </c>
      <c r="J83" s="227" t="s">
        <v>51</v>
      </c>
      <c r="K83" s="227" t="s">
        <v>50</v>
      </c>
      <c r="L83" s="227" t="s">
        <v>51</v>
      </c>
      <c r="M83" s="168">
        <f t="shared" si="8"/>
        <v>0</v>
      </c>
      <c r="N83" s="228">
        <f t="shared" si="10"/>
        <v>2.58</v>
      </c>
    </row>
    <row r="84" spans="1:14">
      <c r="A84" s="225">
        <f t="shared" si="9"/>
        <v>42960</v>
      </c>
      <c r="B84" s="127">
        <v>665.7</v>
      </c>
      <c r="C84" s="127">
        <v>317.55</v>
      </c>
      <c r="D84" s="168">
        <f t="shared" si="6"/>
        <v>312.286</v>
      </c>
      <c r="E84" s="168">
        <v>5</v>
      </c>
      <c r="F84" s="226">
        <f t="shared" si="7"/>
        <v>94.025231084214013</v>
      </c>
      <c r="G84" s="227">
        <v>0</v>
      </c>
      <c r="H84" s="227">
        <v>0</v>
      </c>
      <c r="I84" s="227" t="s">
        <v>48</v>
      </c>
      <c r="J84" s="227" t="s">
        <v>51</v>
      </c>
      <c r="K84" s="227" t="s">
        <v>50</v>
      </c>
      <c r="L84" s="227" t="s">
        <v>51</v>
      </c>
      <c r="M84" s="168">
        <f t="shared" si="8"/>
        <v>0</v>
      </c>
      <c r="N84" s="228">
        <f t="shared" si="10"/>
        <v>2.77</v>
      </c>
    </row>
    <row r="85" spans="1:14">
      <c r="A85" s="225">
        <f t="shared" si="9"/>
        <v>42961</v>
      </c>
      <c r="B85" s="127">
        <v>665.8</v>
      </c>
      <c r="C85" s="127">
        <v>318.95</v>
      </c>
      <c r="D85" s="168">
        <f t="shared" si="6"/>
        <v>313.68599999999998</v>
      </c>
      <c r="E85" s="168">
        <v>0</v>
      </c>
      <c r="F85" s="226">
        <f t="shared" si="7"/>
        <v>94.446752777526868</v>
      </c>
      <c r="G85" s="227">
        <v>0</v>
      </c>
      <c r="H85" s="227">
        <v>0</v>
      </c>
      <c r="I85" s="227" t="s">
        <v>48</v>
      </c>
      <c r="J85" s="227" t="s">
        <v>51</v>
      </c>
      <c r="K85" s="227" t="s">
        <v>50</v>
      </c>
      <c r="L85" s="227" t="s">
        <v>51</v>
      </c>
      <c r="M85" s="168">
        <f t="shared" si="8"/>
        <v>0</v>
      </c>
      <c r="N85" s="228">
        <f t="shared" si="10"/>
        <v>1.4</v>
      </c>
    </row>
    <row r="86" spans="1:14">
      <c r="A86" s="225">
        <f t="shared" si="9"/>
        <v>42962</v>
      </c>
      <c r="B86" s="127">
        <v>665.9</v>
      </c>
      <c r="C86" s="127">
        <v>320.32</v>
      </c>
      <c r="D86" s="168">
        <f t="shared" si="6"/>
        <v>315.05599999999998</v>
      </c>
      <c r="E86" s="168">
        <v>5</v>
      </c>
      <c r="F86" s="226">
        <f t="shared" si="7"/>
        <v>94.859241863125874</v>
      </c>
      <c r="G86" s="227">
        <v>100</v>
      </c>
      <c r="H86" s="227">
        <v>0</v>
      </c>
      <c r="I86" s="227" t="s">
        <v>48</v>
      </c>
      <c r="J86" s="227" t="s">
        <v>51</v>
      </c>
      <c r="K86" s="227" t="s">
        <v>50</v>
      </c>
      <c r="L86" s="227" t="s">
        <v>51</v>
      </c>
      <c r="M86" s="168">
        <f t="shared" si="8"/>
        <v>100</v>
      </c>
      <c r="N86" s="228">
        <f t="shared" si="10"/>
        <v>1.61</v>
      </c>
    </row>
    <row r="87" spans="1:14">
      <c r="A87" s="225">
        <f t="shared" si="9"/>
        <v>42963</v>
      </c>
      <c r="B87" s="127">
        <v>665.9</v>
      </c>
      <c r="C87" s="127">
        <v>320.32</v>
      </c>
      <c r="D87" s="168">
        <f t="shared" si="6"/>
        <v>315.05599999999998</v>
      </c>
      <c r="E87" s="168">
        <v>0</v>
      </c>
      <c r="F87" s="226">
        <f t="shared" si="7"/>
        <v>94.859241863125874</v>
      </c>
      <c r="G87" s="227">
        <v>120</v>
      </c>
      <c r="H87" s="227">
        <v>0</v>
      </c>
      <c r="I87" s="227" t="s">
        <v>48</v>
      </c>
      <c r="J87" s="227" t="s">
        <v>51</v>
      </c>
      <c r="K87" s="227" t="s">
        <v>50</v>
      </c>
      <c r="L87" s="227" t="s">
        <v>51</v>
      </c>
      <c r="M87" s="168">
        <f t="shared" si="8"/>
        <v>120</v>
      </c>
      <c r="N87" s="228">
        <f t="shared" si="10"/>
        <v>0.28999999999999998</v>
      </c>
    </row>
    <row r="88" spans="1:14">
      <c r="A88" s="225">
        <f t="shared" si="9"/>
        <v>42964</v>
      </c>
      <c r="B88" s="127">
        <v>666</v>
      </c>
      <c r="C88" s="127">
        <v>321.17</v>
      </c>
      <c r="D88" s="168">
        <f t="shared" si="6"/>
        <v>315.90600000000001</v>
      </c>
      <c r="E88" s="168">
        <v>8</v>
      </c>
      <c r="F88" s="226">
        <f t="shared" si="7"/>
        <v>95.115165748351544</v>
      </c>
      <c r="G88" s="227">
        <v>120</v>
      </c>
      <c r="H88" s="227">
        <v>0</v>
      </c>
      <c r="I88" s="227" t="s">
        <v>48</v>
      </c>
      <c r="J88" s="227" t="s">
        <v>51</v>
      </c>
      <c r="K88" s="227" t="s">
        <v>50</v>
      </c>
      <c r="L88" s="227" t="s">
        <v>51</v>
      </c>
      <c r="M88" s="168">
        <f t="shared" si="8"/>
        <v>120</v>
      </c>
      <c r="N88" s="228">
        <f t="shared" si="10"/>
        <v>1.1399999999999999</v>
      </c>
    </row>
    <row r="89" spans="1:14">
      <c r="A89" s="225">
        <f t="shared" si="9"/>
        <v>42965</v>
      </c>
      <c r="B89" s="127">
        <v>666.05</v>
      </c>
      <c r="C89" s="127">
        <v>322.42</v>
      </c>
      <c r="D89" s="168">
        <f t="shared" si="6"/>
        <v>317.15600000000001</v>
      </c>
      <c r="E89" s="168">
        <v>4</v>
      </c>
      <c r="F89" s="226">
        <f t="shared" si="7"/>
        <v>95.49152440309517</v>
      </c>
      <c r="G89" s="227">
        <v>120</v>
      </c>
      <c r="H89" s="227">
        <v>0</v>
      </c>
      <c r="I89" s="227" t="s">
        <v>48</v>
      </c>
      <c r="J89" s="227" t="s">
        <v>51</v>
      </c>
      <c r="K89" s="227" t="s">
        <v>50</v>
      </c>
      <c r="L89" s="227" t="s">
        <v>51</v>
      </c>
      <c r="M89" s="168">
        <f t="shared" si="8"/>
        <v>120</v>
      </c>
      <c r="N89" s="228">
        <f t="shared" si="10"/>
        <v>1.54</v>
      </c>
    </row>
    <row r="90" spans="1:14">
      <c r="A90" s="225">
        <f t="shared" si="9"/>
        <v>42966</v>
      </c>
      <c r="B90" s="127">
        <v>666.1</v>
      </c>
      <c r="C90" s="127">
        <v>323.13</v>
      </c>
      <c r="D90" s="168">
        <f t="shared" si="6"/>
        <v>317.86599999999999</v>
      </c>
      <c r="E90" s="168">
        <v>4</v>
      </c>
      <c r="F90" s="226">
        <f t="shared" si="7"/>
        <v>95.705296118989551</v>
      </c>
      <c r="G90" s="227">
        <v>120</v>
      </c>
      <c r="H90" s="227">
        <v>0</v>
      </c>
      <c r="I90" s="227" t="s">
        <v>48</v>
      </c>
      <c r="J90" s="227" t="s">
        <v>51</v>
      </c>
      <c r="K90" s="227" t="s">
        <v>50</v>
      </c>
      <c r="L90" s="227" t="s">
        <v>51</v>
      </c>
      <c r="M90" s="168">
        <f t="shared" si="8"/>
        <v>120</v>
      </c>
      <c r="N90" s="228">
        <f t="shared" si="10"/>
        <v>1</v>
      </c>
    </row>
    <row r="91" spans="1:14">
      <c r="A91" s="225">
        <f t="shared" si="9"/>
        <v>42967</v>
      </c>
      <c r="B91" s="127">
        <v>666.3</v>
      </c>
      <c r="C91" s="127">
        <v>325.98</v>
      </c>
      <c r="D91" s="168">
        <f t="shared" si="6"/>
        <v>320.71600000000001</v>
      </c>
      <c r="E91" s="168">
        <v>18</v>
      </c>
      <c r="F91" s="226">
        <f t="shared" si="7"/>
        <v>96.563393851805017</v>
      </c>
      <c r="G91" s="227">
        <v>120</v>
      </c>
      <c r="H91" s="227">
        <v>0</v>
      </c>
      <c r="I91" s="227" t="s">
        <v>48</v>
      </c>
      <c r="J91" s="227" t="s">
        <v>51</v>
      </c>
      <c r="K91" s="227" t="s">
        <v>50</v>
      </c>
      <c r="L91" s="227" t="s">
        <v>51</v>
      </c>
      <c r="M91" s="168">
        <f t="shared" si="8"/>
        <v>120</v>
      </c>
      <c r="N91" s="228">
        <f t="shared" si="10"/>
        <v>3.14</v>
      </c>
    </row>
    <row r="92" spans="1:14">
      <c r="A92" s="225">
        <f t="shared" si="9"/>
        <v>42968</v>
      </c>
      <c r="B92" s="127">
        <v>666.5</v>
      </c>
      <c r="C92" s="127">
        <v>328.84</v>
      </c>
      <c r="D92" s="168">
        <f t="shared" si="6"/>
        <v>323.57599999999996</v>
      </c>
      <c r="E92" s="168">
        <v>30</v>
      </c>
      <c r="F92" s="226">
        <f t="shared" si="7"/>
        <v>97.424502453858423</v>
      </c>
      <c r="G92" s="227">
        <v>120</v>
      </c>
      <c r="H92" s="227">
        <v>0</v>
      </c>
      <c r="I92" s="227" t="s">
        <v>48</v>
      </c>
      <c r="J92" s="227" t="s">
        <v>51</v>
      </c>
      <c r="K92" s="227" t="s">
        <v>50</v>
      </c>
      <c r="L92" s="227" t="s">
        <v>51</v>
      </c>
      <c r="M92" s="168">
        <f t="shared" si="8"/>
        <v>120</v>
      </c>
      <c r="N92" s="228">
        <f t="shared" si="10"/>
        <v>3.15</v>
      </c>
    </row>
    <row r="93" spans="1:14">
      <c r="A93" s="225">
        <f t="shared" si="9"/>
        <v>42969</v>
      </c>
      <c r="B93" s="127">
        <v>666.6</v>
      </c>
      <c r="C93" s="127">
        <v>330.27</v>
      </c>
      <c r="D93" s="168">
        <f t="shared" si="6"/>
        <v>325.00599999999997</v>
      </c>
      <c r="E93" s="168">
        <v>10</v>
      </c>
      <c r="F93" s="226">
        <f t="shared" si="7"/>
        <v>97.855056754885126</v>
      </c>
      <c r="G93" s="227">
        <v>120</v>
      </c>
      <c r="H93" s="227">
        <v>0</v>
      </c>
      <c r="I93" s="227" t="s">
        <v>48</v>
      </c>
      <c r="J93" s="227" t="s">
        <v>51</v>
      </c>
      <c r="K93" s="227" t="s">
        <v>50</v>
      </c>
      <c r="L93" s="227" t="s">
        <v>51</v>
      </c>
      <c r="M93" s="168">
        <f t="shared" si="8"/>
        <v>120</v>
      </c>
      <c r="N93" s="228">
        <f t="shared" si="10"/>
        <v>1.72</v>
      </c>
    </row>
    <row r="94" spans="1:14">
      <c r="A94" s="225">
        <f t="shared" si="9"/>
        <v>42970</v>
      </c>
      <c r="B94" s="127">
        <v>666.7</v>
      </c>
      <c r="C94" s="127">
        <v>331.7</v>
      </c>
      <c r="D94" s="168">
        <f t="shared" si="6"/>
        <v>326.43599999999998</v>
      </c>
      <c r="E94" s="168">
        <v>2</v>
      </c>
      <c r="F94" s="226">
        <f t="shared" si="7"/>
        <v>98.285611055911843</v>
      </c>
      <c r="G94" s="227">
        <v>120</v>
      </c>
      <c r="H94" s="227">
        <v>0</v>
      </c>
      <c r="I94" s="227" t="s">
        <v>48</v>
      </c>
      <c r="J94" s="227" t="s">
        <v>51</v>
      </c>
      <c r="K94" s="227" t="s">
        <v>50</v>
      </c>
      <c r="L94" s="227" t="s">
        <v>51</v>
      </c>
      <c r="M94" s="168">
        <f t="shared" si="8"/>
        <v>120</v>
      </c>
      <c r="N94" s="228">
        <f t="shared" si="10"/>
        <v>1.72</v>
      </c>
    </row>
    <row r="95" spans="1:14">
      <c r="A95" s="225">
        <f t="shared" si="9"/>
        <v>42971</v>
      </c>
      <c r="B95" s="127">
        <v>666.8</v>
      </c>
      <c r="C95" s="127">
        <v>333.13</v>
      </c>
      <c r="D95" s="168">
        <f t="shared" si="6"/>
        <v>327.86599999999999</v>
      </c>
      <c r="E95" s="168">
        <v>9</v>
      </c>
      <c r="F95" s="226">
        <f t="shared" si="7"/>
        <v>98.716165356938546</v>
      </c>
      <c r="G95" s="227">
        <v>350</v>
      </c>
      <c r="H95" s="227">
        <v>0</v>
      </c>
      <c r="I95" s="227" t="s">
        <v>48</v>
      </c>
      <c r="J95" s="227" t="s">
        <v>51</v>
      </c>
      <c r="K95" s="227" t="s">
        <v>50</v>
      </c>
      <c r="L95" s="227" t="s">
        <v>51</v>
      </c>
      <c r="M95" s="168">
        <f t="shared" si="8"/>
        <v>350</v>
      </c>
      <c r="N95" s="228">
        <f t="shared" si="10"/>
        <v>2.29</v>
      </c>
    </row>
    <row r="96" spans="1:14">
      <c r="A96" s="225">
        <f t="shared" si="9"/>
        <v>42972</v>
      </c>
      <c r="B96" s="127">
        <v>666.9</v>
      </c>
      <c r="C96" s="127">
        <v>334.56</v>
      </c>
      <c r="D96" s="168">
        <f t="shared" si="6"/>
        <v>329.29599999999999</v>
      </c>
      <c r="E96" s="168">
        <v>5</v>
      </c>
      <c r="F96" s="226">
        <f t="shared" si="7"/>
        <v>99.146719657965249</v>
      </c>
      <c r="G96" s="227">
        <v>350</v>
      </c>
      <c r="H96" s="227">
        <v>0</v>
      </c>
      <c r="I96" s="227" t="s">
        <v>48</v>
      </c>
      <c r="J96" s="227" t="s">
        <v>51</v>
      </c>
      <c r="K96" s="227" t="s">
        <v>50</v>
      </c>
      <c r="L96" s="227" t="s">
        <v>51</v>
      </c>
      <c r="M96" s="168">
        <f t="shared" si="8"/>
        <v>350</v>
      </c>
      <c r="N96" s="228">
        <f t="shared" si="10"/>
        <v>2.29</v>
      </c>
    </row>
    <row r="97" spans="1:14">
      <c r="A97" s="225">
        <f t="shared" si="9"/>
        <v>42973</v>
      </c>
      <c r="B97" s="127">
        <v>667.1</v>
      </c>
      <c r="C97" s="127">
        <v>337.4</v>
      </c>
      <c r="D97" s="168">
        <f t="shared" si="6"/>
        <v>332.13599999999997</v>
      </c>
      <c r="E97" s="168">
        <v>27</v>
      </c>
      <c r="F97" s="226">
        <f t="shared" si="7"/>
        <v>100.00180652154276</v>
      </c>
      <c r="G97" s="227">
        <v>1456</v>
      </c>
      <c r="H97" s="227">
        <v>0</v>
      </c>
      <c r="I97" s="227" t="s">
        <v>48</v>
      </c>
      <c r="J97" s="227" t="s">
        <v>51</v>
      </c>
      <c r="K97" s="227" t="s">
        <v>50</v>
      </c>
      <c r="L97" s="227" t="s">
        <v>51</v>
      </c>
      <c r="M97" s="168">
        <f t="shared" si="8"/>
        <v>1456</v>
      </c>
      <c r="N97" s="228">
        <f t="shared" si="10"/>
        <v>6.4</v>
      </c>
    </row>
    <row r="98" spans="1:14">
      <c r="A98" s="225">
        <f t="shared" si="9"/>
        <v>42974</v>
      </c>
      <c r="B98" s="127">
        <v>667.1</v>
      </c>
      <c r="C98" s="127">
        <v>337.4</v>
      </c>
      <c r="D98" s="168">
        <f t="shared" si="6"/>
        <v>332.13599999999997</v>
      </c>
      <c r="E98" s="168">
        <v>19</v>
      </c>
      <c r="F98" s="226">
        <f t="shared" si="7"/>
        <v>100.00180652154276</v>
      </c>
      <c r="G98" s="227">
        <v>2884</v>
      </c>
      <c r="H98" s="227">
        <v>0</v>
      </c>
      <c r="I98" s="227" t="s">
        <v>48</v>
      </c>
      <c r="J98" s="227" t="s">
        <v>51</v>
      </c>
      <c r="K98" s="227" t="s">
        <v>50</v>
      </c>
      <c r="L98" s="227" t="s">
        <v>51</v>
      </c>
      <c r="M98" s="168">
        <f t="shared" si="8"/>
        <v>2884</v>
      </c>
      <c r="N98" s="228">
        <f t="shared" si="10"/>
        <v>7.06</v>
      </c>
    </row>
    <row r="99" spans="1:14">
      <c r="A99" s="225">
        <f t="shared" si="9"/>
        <v>42975</v>
      </c>
      <c r="B99" s="127">
        <v>667.1</v>
      </c>
      <c r="C99" s="127">
        <v>337.4</v>
      </c>
      <c r="D99" s="168">
        <f t="shared" si="6"/>
        <v>332.13599999999997</v>
      </c>
      <c r="E99" s="168">
        <v>11</v>
      </c>
      <c r="F99" s="226">
        <f t="shared" si="7"/>
        <v>100.00180652154276</v>
      </c>
      <c r="G99" s="227">
        <v>2206</v>
      </c>
      <c r="H99" s="227">
        <v>0</v>
      </c>
      <c r="I99" s="227" t="s">
        <v>48</v>
      </c>
      <c r="J99" s="227" t="s">
        <v>51</v>
      </c>
      <c r="K99" s="227" t="s">
        <v>50</v>
      </c>
      <c r="L99" s="227" t="s">
        <v>51</v>
      </c>
      <c r="M99" s="168">
        <f t="shared" si="8"/>
        <v>2206</v>
      </c>
      <c r="N99" s="228">
        <f t="shared" si="10"/>
        <v>5.4</v>
      </c>
    </row>
    <row r="100" spans="1:14">
      <c r="A100" s="225">
        <f t="shared" si="9"/>
        <v>42976</v>
      </c>
      <c r="B100" s="127">
        <v>667.1</v>
      </c>
      <c r="C100" s="127">
        <v>337.4</v>
      </c>
      <c r="D100" s="168">
        <f t="shared" si="6"/>
        <v>332.13599999999997</v>
      </c>
      <c r="E100" s="168">
        <v>43</v>
      </c>
      <c r="F100" s="226">
        <f t="shared" si="7"/>
        <v>100.00180652154276</v>
      </c>
      <c r="G100" s="227">
        <v>2934</v>
      </c>
      <c r="H100" s="227">
        <v>0</v>
      </c>
      <c r="I100" s="227" t="s">
        <v>48</v>
      </c>
      <c r="J100" s="227" t="s">
        <v>51</v>
      </c>
      <c r="K100" s="227" t="s">
        <v>50</v>
      </c>
      <c r="L100" s="227" t="s">
        <v>51</v>
      </c>
      <c r="M100" s="168">
        <f t="shared" si="8"/>
        <v>2934</v>
      </c>
      <c r="N100" s="228">
        <f t="shared" si="10"/>
        <v>7.18</v>
      </c>
    </row>
    <row r="101" spans="1:14">
      <c r="A101" s="225">
        <f t="shared" si="9"/>
        <v>42977</v>
      </c>
      <c r="B101" s="127">
        <v>667.1</v>
      </c>
      <c r="C101" s="127">
        <v>337.4</v>
      </c>
      <c r="D101" s="168">
        <f t="shared" si="6"/>
        <v>332.13599999999997</v>
      </c>
      <c r="E101" s="168">
        <v>54</v>
      </c>
      <c r="F101" s="226">
        <f t="shared" si="7"/>
        <v>100.00180652154276</v>
      </c>
      <c r="G101" s="227">
        <v>4390</v>
      </c>
      <c r="H101" s="227">
        <v>0</v>
      </c>
      <c r="I101" s="227" t="s">
        <v>48</v>
      </c>
      <c r="J101" s="227" t="s">
        <v>51</v>
      </c>
      <c r="K101" s="227" t="s">
        <v>50</v>
      </c>
      <c r="L101" s="227" t="s">
        <v>51</v>
      </c>
      <c r="M101" s="168">
        <f t="shared" si="8"/>
        <v>4390</v>
      </c>
      <c r="N101" s="228">
        <f t="shared" si="10"/>
        <v>10.74</v>
      </c>
    </row>
    <row r="102" spans="1:14">
      <c r="A102" s="225">
        <f t="shared" si="9"/>
        <v>42978</v>
      </c>
      <c r="B102" s="127">
        <v>667.1</v>
      </c>
      <c r="C102" s="127">
        <v>337.4</v>
      </c>
      <c r="D102" s="168">
        <f t="shared" si="6"/>
        <v>332.13599999999997</v>
      </c>
      <c r="E102" s="168">
        <v>19</v>
      </c>
      <c r="F102" s="226">
        <f t="shared" si="7"/>
        <v>100.00180652154276</v>
      </c>
      <c r="G102" s="227">
        <v>2206</v>
      </c>
      <c r="H102" s="227">
        <v>0</v>
      </c>
      <c r="I102" s="227" t="s">
        <v>48</v>
      </c>
      <c r="J102" s="227" t="s">
        <v>51</v>
      </c>
      <c r="K102" s="227" t="s">
        <v>50</v>
      </c>
      <c r="L102" s="227" t="s">
        <v>51</v>
      </c>
      <c r="M102" s="168">
        <f t="shared" si="8"/>
        <v>2206</v>
      </c>
      <c r="N102" s="228">
        <f t="shared" si="10"/>
        <v>5.4</v>
      </c>
    </row>
    <row r="103" spans="1:14">
      <c r="A103" s="225">
        <f t="shared" si="9"/>
        <v>42979</v>
      </c>
      <c r="B103" s="127">
        <v>667.1</v>
      </c>
      <c r="C103" s="127">
        <v>337.4</v>
      </c>
      <c r="D103" s="168">
        <f t="shared" si="6"/>
        <v>332.13599999999997</v>
      </c>
      <c r="E103" s="168">
        <v>0</v>
      </c>
      <c r="F103" s="226">
        <f t="shared" si="7"/>
        <v>100.00180652154276</v>
      </c>
      <c r="G103" s="227">
        <v>750</v>
      </c>
      <c r="H103" s="227">
        <v>0</v>
      </c>
      <c r="I103" s="227" t="s">
        <v>48</v>
      </c>
      <c r="J103" s="227" t="s">
        <v>51</v>
      </c>
      <c r="K103" s="227" t="s">
        <v>50</v>
      </c>
      <c r="L103" s="227" t="s">
        <v>51</v>
      </c>
      <c r="M103" s="168">
        <f t="shared" si="8"/>
        <v>750</v>
      </c>
      <c r="N103" s="228">
        <f t="shared" si="10"/>
        <v>1.84</v>
      </c>
    </row>
    <row r="104" spans="1:14">
      <c r="A104" s="225">
        <f t="shared" si="9"/>
        <v>42980</v>
      </c>
      <c r="B104" s="127">
        <v>667.1</v>
      </c>
      <c r="C104" s="127">
        <v>337.4</v>
      </c>
      <c r="D104" s="168">
        <f t="shared" si="6"/>
        <v>332.13599999999997</v>
      </c>
      <c r="E104" s="168">
        <v>3</v>
      </c>
      <c r="F104" s="226">
        <f t="shared" si="7"/>
        <v>100.00180652154276</v>
      </c>
      <c r="G104" s="227">
        <v>750</v>
      </c>
      <c r="H104" s="227">
        <v>0</v>
      </c>
      <c r="I104" s="227" t="s">
        <v>48</v>
      </c>
      <c r="J104" s="227" t="s">
        <v>51</v>
      </c>
      <c r="K104" s="227" t="s">
        <v>50</v>
      </c>
      <c r="L104" s="227" t="s">
        <v>51</v>
      </c>
      <c r="M104" s="168">
        <f t="shared" si="8"/>
        <v>750</v>
      </c>
      <c r="N104" s="228">
        <f t="shared" si="10"/>
        <v>1.84</v>
      </c>
    </row>
    <row r="105" spans="1:14">
      <c r="A105" s="225">
        <f t="shared" si="9"/>
        <v>42981</v>
      </c>
      <c r="B105" s="127">
        <v>667.1</v>
      </c>
      <c r="C105" s="127">
        <v>337.4</v>
      </c>
      <c r="D105" s="168">
        <f t="shared" si="6"/>
        <v>332.13599999999997</v>
      </c>
      <c r="E105" s="168">
        <v>1</v>
      </c>
      <c r="F105" s="226">
        <f t="shared" si="7"/>
        <v>100.00180652154276</v>
      </c>
      <c r="G105" s="227">
        <v>350</v>
      </c>
      <c r="H105" s="227">
        <v>0</v>
      </c>
      <c r="I105" s="227" t="s">
        <v>48</v>
      </c>
      <c r="J105" s="227" t="s">
        <v>51</v>
      </c>
      <c r="K105" s="227" t="s">
        <v>50</v>
      </c>
      <c r="L105" s="227" t="s">
        <v>51</v>
      </c>
      <c r="M105" s="168">
        <f t="shared" si="8"/>
        <v>350</v>
      </c>
      <c r="N105" s="228">
        <f t="shared" si="10"/>
        <v>0.86</v>
      </c>
    </row>
    <row r="106" spans="1:14">
      <c r="A106" s="225">
        <f t="shared" si="9"/>
        <v>42982</v>
      </c>
      <c r="B106" s="127">
        <v>667.1</v>
      </c>
      <c r="C106" s="127">
        <v>337.4</v>
      </c>
      <c r="D106" s="168">
        <f t="shared" si="6"/>
        <v>332.13599999999997</v>
      </c>
      <c r="E106" s="168">
        <v>0</v>
      </c>
      <c r="F106" s="226">
        <f t="shared" si="7"/>
        <v>100.00180652154276</v>
      </c>
      <c r="G106" s="227">
        <v>350</v>
      </c>
      <c r="H106" s="227">
        <v>0</v>
      </c>
      <c r="I106" s="227" t="s">
        <v>48</v>
      </c>
      <c r="J106" s="227" t="s">
        <v>51</v>
      </c>
      <c r="K106" s="227" t="s">
        <v>50</v>
      </c>
      <c r="L106" s="227" t="s">
        <v>51</v>
      </c>
      <c r="M106" s="168">
        <f t="shared" si="8"/>
        <v>350</v>
      </c>
      <c r="N106" s="228">
        <f t="shared" si="10"/>
        <v>0.86</v>
      </c>
    </row>
    <row r="107" spans="1:14">
      <c r="A107" s="225">
        <f t="shared" si="9"/>
        <v>42983</v>
      </c>
      <c r="B107" s="127">
        <v>667.1</v>
      </c>
      <c r="C107" s="127">
        <v>337.4</v>
      </c>
      <c r="D107" s="168">
        <f t="shared" si="6"/>
        <v>332.13599999999997</v>
      </c>
      <c r="E107" s="168">
        <v>0</v>
      </c>
      <c r="F107" s="226">
        <f t="shared" si="7"/>
        <v>100.00180652154276</v>
      </c>
      <c r="G107" s="227">
        <v>350</v>
      </c>
      <c r="H107" s="227">
        <v>0</v>
      </c>
      <c r="I107" s="227" t="s">
        <v>48</v>
      </c>
      <c r="J107" s="227" t="s">
        <v>51</v>
      </c>
      <c r="K107" s="227" t="s">
        <v>50</v>
      </c>
      <c r="L107" s="227" t="s">
        <v>51</v>
      </c>
      <c r="M107" s="168">
        <f t="shared" si="8"/>
        <v>350</v>
      </c>
      <c r="N107" s="228">
        <f t="shared" si="10"/>
        <v>0.86</v>
      </c>
    </row>
    <row r="108" spans="1:14">
      <c r="A108" s="225">
        <f t="shared" si="9"/>
        <v>42984</v>
      </c>
      <c r="B108" s="127">
        <v>667.1</v>
      </c>
      <c r="C108" s="127">
        <v>337.4</v>
      </c>
      <c r="D108" s="168">
        <f t="shared" si="6"/>
        <v>332.13599999999997</v>
      </c>
      <c r="E108" s="168">
        <v>0</v>
      </c>
      <c r="F108" s="226">
        <f t="shared" si="7"/>
        <v>100.00180652154276</v>
      </c>
      <c r="G108" s="227">
        <v>0</v>
      </c>
      <c r="H108" s="227">
        <v>0</v>
      </c>
      <c r="I108" s="227" t="s">
        <v>48</v>
      </c>
      <c r="J108" s="227" t="s">
        <v>51</v>
      </c>
      <c r="K108" s="227" t="s">
        <v>50</v>
      </c>
      <c r="L108" s="227" t="s">
        <v>51</v>
      </c>
      <c r="M108" s="168">
        <f t="shared" si="8"/>
        <v>0</v>
      </c>
      <c r="N108" s="228">
        <f t="shared" si="10"/>
        <v>0</v>
      </c>
    </row>
    <row r="109" spans="1:14">
      <c r="A109" s="225">
        <f t="shared" si="9"/>
        <v>42985</v>
      </c>
      <c r="B109" s="127">
        <v>667.1</v>
      </c>
      <c r="C109" s="127">
        <v>337.4</v>
      </c>
      <c r="D109" s="168">
        <f t="shared" si="6"/>
        <v>332.13599999999997</v>
      </c>
      <c r="E109" s="168">
        <v>0</v>
      </c>
      <c r="F109" s="226">
        <f t="shared" si="7"/>
        <v>100.00180652154276</v>
      </c>
      <c r="G109" s="227">
        <v>0</v>
      </c>
      <c r="H109" s="227">
        <v>0</v>
      </c>
      <c r="I109" s="227" t="s">
        <v>48</v>
      </c>
      <c r="J109" s="227" t="s">
        <v>51</v>
      </c>
      <c r="K109" s="227" t="s">
        <v>50</v>
      </c>
      <c r="L109" s="227" t="s">
        <v>51</v>
      </c>
      <c r="M109" s="168">
        <f t="shared" si="8"/>
        <v>0</v>
      </c>
      <c r="N109" s="228">
        <f t="shared" si="10"/>
        <v>0</v>
      </c>
    </row>
    <row r="110" spans="1:14">
      <c r="A110" s="225">
        <f t="shared" si="9"/>
        <v>42986</v>
      </c>
      <c r="B110" s="127">
        <v>667.1</v>
      </c>
      <c r="C110" s="127">
        <v>337.4</v>
      </c>
      <c r="D110" s="168">
        <f t="shared" si="6"/>
        <v>332.13599999999997</v>
      </c>
      <c r="E110" s="168">
        <v>15</v>
      </c>
      <c r="F110" s="226">
        <f t="shared" si="7"/>
        <v>100.00180652154276</v>
      </c>
      <c r="G110" s="227">
        <v>0</v>
      </c>
      <c r="H110" s="227">
        <v>0</v>
      </c>
      <c r="I110" s="227" t="s">
        <v>48</v>
      </c>
      <c r="J110" s="227" t="s">
        <v>51</v>
      </c>
      <c r="K110" s="227" t="s">
        <v>50</v>
      </c>
      <c r="L110" s="227" t="s">
        <v>51</v>
      </c>
      <c r="M110" s="168">
        <f t="shared" si="8"/>
        <v>0</v>
      </c>
      <c r="N110" s="228">
        <f t="shared" si="10"/>
        <v>0</v>
      </c>
    </row>
    <row r="111" spans="1:14">
      <c r="A111" s="225">
        <f t="shared" si="9"/>
        <v>42987</v>
      </c>
      <c r="B111" s="127">
        <v>667.1</v>
      </c>
      <c r="C111" s="127">
        <v>337.4</v>
      </c>
      <c r="D111" s="168">
        <f t="shared" si="6"/>
        <v>332.13599999999997</v>
      </c>
      <c r="E111" s="168">
        <v>1</v>
      </c>
      <c r="F111" s="226">
        <f t="shared" si="7"/>
        <v>100.00180652154276</v>
      </c>
      <c r="G111" s="227">
        <v>350</v>
      </c>
      <c r="H111" s="227">
        <v>0</v>
      </c>
      <c r="I111" s="227" t="s">
        <v>48</v>
      </c>
      <c r="J111" s="227" t="s">
        <v>51</v>
      </c>
      <c r="K111" s="227" t="s">
        <v>50</v>
      </c>
      <c r="L111" s="227" t="s">
        <v>51</v>
      </c>
      <c r="M111" s="168">
        <f t="shared" si="8"/>
        <v>350</v>
      </c>
      <c r="N111" s="228">
        <f t="shared" si="10"/>
        <v>0.86</v>
      </c>
    </row>
    <row r="112" spans="1:14">
      <c r="A112" s="225">
        <f t="shared" si="9"/>
        <v>42988</v>
      </c>
      <c r="B112" s="127">
        <v>667.1</v>
      </c>
      <c r="C112" s="127">
        <v>337.4</v>
      </c>
      <c r="D112" s="168">
        <f t="shared" si="6"/>
        <v>332.13599999999997</v>
      </c>
      <c r="E112" s="168">
        <v>0</v>
      </c>
      <c r="F112" s="226">
        <f t="shared" si="7"/>
        <v>100.00180652154276</v>
      </c>
      <c r="G112" s="227">
        <v>350</v>
      </c>
      <c r="H112" s="227">
        <v>0</v>
      </c>
      <c r="I112" s="227" t="s">
        <v>48</v>
      </c>
      <c r="J112" s="227" t="s">
        <v>51</v>
      </c>
      <c r="K112" s="227" t="s">
        <v>50</v>
      </c>
      <c r="L112" s="227" t="s">
        <v>51</v>
      </c>
      <c r="M112" s="168">
        <f t="shared" si="8"/>
        <v>350</v>
      </c>
      <c r="N112" s="228">
        <f t="shared" si="10"/>
        <v>0.86</v>
      </c>
    </row>
    <row r="113" spans="1:14">
      <c r="A113" s="225">
        <f t="shared" si="9"/>
        <v>42989</v>
      </c>
      <c r="B113" s="127">
        <v>667.1</v>
      </c>
      <c r="C113" s="127">
        <v>337.4</v>
      </c>
      <c r="D113" s="168">
        <f t="shared" si="6"/>
        <v>332.13599999999997</v>
      </c>
      <c r="E113" s="168">
        <v>10</v>
      </c>
      <c r="F113" s="226">
        <f t="shared" si="7"/>
        <v>100.00180652154276</v>
      </c>
      <c r="G113" s="227">
        <v>0</v>
      </c>
      <c r="H113" s="227">
        <v>0</v>
      </c>
      <c r="I113" s="227" t="s">
        <v>48</v>
      </c>
      <c r="J113" s="227" t="s">
        <v>51</v>
      </c>
      <c r="K113" s="227" t="s">
        <v>50</v>
      </c>
      <c r="L113" s="227" t="s">
        <v>51</v>
      </c>
      <c r="M113" s="168">
        <f t="shared" si="8"/>
        <v>0</v>
      </c>
      <c r="N113" s="228">
        <f t="shared" si="10"/>
        <v>0</v>
      </c>
    </row>
    <row r="114" spans="1:14">
      <c r="A114" s="225">
        <f t="shared" si="9"/>
        <v>42990</v>
      </c>
      <c r="B114" s="127">
        <v>667.1</v>
      </c>
      <c r="C114" s="127">
        <v>337.4</v>
      </c>
      <c r="D114" s="168">
        <f t="shared" si="6"/>
        <v>332.13599999999997</v>
      </c>
      <c r="E114" s="168">
        <v>6</v>
      </c>
      <c r="F114" s="226">
        <f t="shared" si="7"/>
        <v>100.00180652154276</v>
      </c>
      <c r="G114" s="227">
        <v>0</v>
      </c>
      <c r="H114" s="227">
        <v>0</v>
      </c>
      <c r="I114" s="227" t="s">
        <v>48</v>
      </c>
      <c r="J114" s="227" t="s">
        <v>51</v>
      </c>
      <c r="K114" s="227" t="s">
        <v>50</v>
      </c>
      <c r="L114" s="227" t="s">
        <v>51</v>
      </c>
      <c r="M114" s="168">
        <f t="shared" si="8"/>
        <v>0</v>
      </c>
      <c r="N114" s="228">
        <f t="shared" si="10"/>
        <v>0</v>
      </c>
    </row>
    <row r="115" spans="1:14">
      <c r="A115" s="225">
        <f t="shared" si="9"/>
        <v>42991</v>
      </c>
      <c r="B115" s="127">
        <v>667.1</v>
      </c>
      <c r="C115" s="127">
        <v>337.4</v>
      </c>
      <c r="D115" s="168">
        <f t="shared" si="6"/>
        <v>332.13599999999997</v>
      </c>
      <c r="E115" s="168">
        <v>0</v>
      </c>
      <c r="F115" s="226">
        <f t="shared" si="7"/>
        <v>100.00180652154276</v>
      </c>
      <c r="G115" s="227">
        <v>350</v>
      </c>
      <c r="H115" s="227">
        <v>0</v>
      </c>
      <c r="I115" s="227" t="s">
        <v>48</v>
      </c>
      <c r="J115" s="227" t="s">
        <v>51</v>
      </c>
      <c r="K115" s="227" t="s">
        <v>50</v>
      </c>
      <c r="L115" s="227" t="s">
        <v>51</v>
      </c>
      <c r="M115" s="168">
        <f t="shared" si="8"/>
        <v>350</v>
      </c>
      <c r="N115" s="228">
        <f t="shared" si="10"/>
        <v>0.86</v>
      </c>
    </row>
    <row r="116" spans="1:14">
      <c r="A116" s="225">
        <f t="shared" si="9"/>
        <v>42992</v>
      </c>
      <c r="B116" s="127">
        <v>667.1</v>
      </c>
      <c r="C116" s="127">
        <v>337.4</v>
      </c>
      <c r="D116" s="168">
        <f t="shared" si="6"/>
        <v>332.13599999999997</v>
      </c>
      <c r="E116" s="168">
        <v>0</v>
      </c>
      <c r="F116" s="226">
        <f t="shared" si="7"/>
        <v>100.00180652154276</v>
      </c>
      <c r="G116" s="227">
        <v>350</v>
      </c>
      <c r="H116" s="227">
        <v>0</v>
      </c>
      <c r="I116" s="227" t="s">
        <v>48</v>
      </c>
      <c r="J116" s="227" t="s">
        <v>51</v>
      </c>
      <c r="K116" s="227" t="s">
        <v>50</v>
      </c>
      <c r="L116" s="227" t="s">
        <v>51</v>
      </c>
      <c r="M116" s="168">
        <f t="shared" si="8"/>
        <v>350</v>
      </c>
      <c r="N116" s="228">
        <f t="shared" si="10"/>
        <v>0.86</v>
      </c>
    </row>
    <row r="117" spans="1:14">
      <c r="A117" s="225">
        <f t="shared" si="9"/>
        <v>42993</v>
      </c>
      <c r="B117" s="127">
        <v>667.1</v>
      </c>
      <c r="C117" s="127">
        <v>337.4</v>
      </c>
      <c r="D117" s="168">
        <f t="shared" si="6"/>
        <v>332.13599999999997</v>
      </c>
      <c r="E117" s="168">
        <v>46</v>
      </c>
      <c r="F117" s="226">
        <f t="shared" si="7"/>
        <v>100.00180652154276</v>
      </c>
      <c r="G117" s="227">
        <v>2184</v>
      </c>
      <c r="H117" s="227">
        <v>750</v>
      </c>
      <c r="I117" s="227" t="s">
        <v>48</v>
      </c>
      <c r="J117" s="227" t="s">
        <v>51</v>
      </c>
      <c r="K117" s="227" t="s">
        <v>50</v>
      </c>
      <c r="L117" s="227" t="s">
        <v>51</v>
      </c>
      <c r="M117" s="168">
        <f t="shared" si="8"/>
        <v>2934</v>
      </c>
      <c r="N117" s="228">
        <f t="shared" si="10"/>
        <v>7.18</v>
      </c>
    </row>
    <row r="118" spans="1:14">
      <c r="A118" s="225">
        <f t="shared" si="9"/>
        <v>42994</v>
      </c>
      <c r="B118" s="127">
        <v>667.1</v>
      </c>
      <c r="C118" s="127">
        <v>337.4</v>
      </c>
      <c r="D118" s="168">
        <f t="shared" si="6"/>
        <v>332.13599999999997</v>
      </c>
      <c r="E118" s="168">
        <v>6</v>
      </c>
      <c r="F118" s="226">
        <f t="shared" si="7"/>
        <v>100.00180652154276</v>
      </c>
      <c r="G118" s="227">
        <v>0</v>
      </c>
      <c r="H118" s="227">
        <v>750</v>
      </c>
      <c r="I118" s="227" t="s">
        <v>48</v>
      </c>
      <c r="J118" s="227" t="s">
        <v>51</v>
      </c>
      <c r="K118" s="227" t="s">
        <v>50</v>
      </c>
      <c r="L118" s="227" t="s">
        <v>51</v>
      </c>
      <c r="M118" s="168">
        <f t="shared" si="8"/>
        <v>750</v>
      </c>
      <c r="N118" s="228">
        <f t="shared" si="10"/>
        <v>1.84</v>
      </c>
    </row>
    <row r="119" spans="1:14">
      <c r="A119" s="225">
        <f t="shared" si="9"/>
        <v>42995</v>
      </c>
      <c r="B119" s="127">
        <v>667.1</v>
      </c>
      <c r="C119" s="127">
        <v>337.4</v>
      </c>
      <c r="D119" s="168">
        <f t="shared" si="6"/>
        <v>332.13599999999997</v>
      </c>
      <c r="E119" s="168">
        <v>0</v>
      </c>
      <c r="F119" s="226">
        <f t="shared" si="7"/>
        <v>100.00180652154276</v>
      </c>
      <c r="G119" s="227">
        <v>0</v>
      </c>
      <c r="H119" s="227">
        <v>350</v>
      </c>
      <c r="I119" s="227" t="s">
        <v>48</v>
      </c>
      <c r="J119" s="227" t="s">
        <v>51</v>
      </c>
      <c r="K119" s="227" t="s">
        <v>50</v>
      </c>
      <c r="L119" s="227" t="s">
        <v>51</v>
      </c>
      <c r="M119" s="168">
        <f t="shared" si="8"/>
        <v>350</v>
      </c>
      <c r="N119" s="228">
        <f t="shared" si="10"/>
        <v>0.86</v>
      </c>
    </row>
    <row r="120" spans="1:14">
      <c r="A120" s="225">
        <f t="shared" si="9"/>
        <v>42996</v>
      </c>
      <c r="B120" s="127">
        <v>667.1</v>
      </c>
      <c r="C120" s="127">
        <v>337.4</v>
      </c>
      <c r="D120" s="168">
        <f t="shared" si="6"/>
        <v>332.13599999999997</v>
      </c>
      <c r="E120" s="168">
        <v>0</v>
      </c>
      <c r="F120" s="226">
        <f t="shared" si="7"/>
        <v>100.00180652154276</v>
      </c>
      <c r="G120" s="227">
        <v>0</v>
      </c>
      <c r="H120" s="227">
        <v>350</v>
      </c>
      <c r="I120" s="227" t="s">
        <v>48</v>
      </c>
      <c r="J120" s="227" t="s">
        <v>51</v>
      </c>
      <c r="K120" s="227" t="s">
        <v>50</v>
      </c>
      <c r="L120" s="227" t="s">
        <v>51</v>
      </c>
      <c r="M120" s="168">
        <f t="shared" si="8"/>
        <v>350</v>
      </c>
      <c r="N120" s="228">
        <f t="shared" si="10"/>
        <v>0.86</v>
      </c>
    </row>
    <row r="121" spans="1:14">
      <c r="A121" s="225">
        <f t="shared" si="9"/>
        <v>42997</v>
      </c>
      <c r="B121" s="127">
        <v>667.1</v>
      </c>
      <c r="C121" s="127">
        <v>337.4</v>
      </c>
      <c r="D121" s="168">
        <f t="shared" si="6"/>
        <v>332.13599999999997</v>
      </c>
      <c r="E121" s="168">
        <v>11</v>
      </c>
      <c r="F121" s="226">
        <f t="shared" si="7"/>
        <v>100.00180652154276</v>
      </c>
      <c r="G121" s="227">
        <v>0</v>
      </c>
      <c r="H121" s="227">
        <v>750</v>
      </c>
      <c r="I121" s="227" t="s">
        <v>48</v>
      </c>
      <c r="J121" s="227" t="s">
        <v>51</v>
      </c>
      <c r="K121" s="227" t="s">
        <v>50</v>
      </c>
      <c r="L121" s="227" t="s">
        <v>51</v>
      </c>
      <c r="M121" s="168">
        <f t="shared" si="8"/>
        <v>750</v>
      </c>
      <c r="N121" s="228">
        <f t="shared" si="10"/>
        <v>1.84</v>
      </c>
    </row>
    <row r="122" spans="1:14">
      <c r="A122" s="225">
        <f t="shared" si="9"/>
        <v>42998</v>
      </c>
      <c r="B122" s="127">
        <v>667.1</v>
      </c>
      <c r="C122" s="127">
        <v>337.4</v>
      </c>
      <c r="D122" s="168">
        <f t="shared" si="6"/>
        <v>332.13599999999997</v>
      </c>
      <c r="E122" s="168">
        <v>94</v>
      </c>
      <c r="F122" s="226">
        <f t="shared" si="7"/>
        <v>100.00180652154276</v>
      </c>
      <c r="G122" s="227">
        <v>7188</v>
      </c>
      <c r="H122" s="227">
        <v>750</v>
      </c>
      <c r="I122" s="227" t="s">
        <v>48</v>
      </c>
      <c r="J122" s="227" t="s">
        <v>51</v>
      </c>
      <c r="K122" s="227" t="s">
        <v>50</v>
      </c>
      <c r="L122" s="227" t="s">
        <v>51</v>
      </c>
      <c r="M122" s="168">
        <f t="shared" si="8"/>
        <v>7938</v>
      </c>
      <c r="N122" s="228">
        <f t="shared" si="10"/>
        <v>19.420000000000002</v>
      </c>
    </row>
    <row r="123" spans="1:14">
      <c r="A123" s="225">
        <f t="shared" si="9"/>
        <v>42999</v>
      </c>
      <c r="B123" s="127">
        <v>667.1</v>
      </c>
      <c r="C123" s="127">
        <v>337.4</v>
      </c>
      <c r="D123" s="168">
        <f t="shared" si="6"/>
        <v>332.13599999999997</v>
      </c>
      <c r="E123" s="168">
        <v>9</v>
      </c>
      <c r="F123" s="226">
        <f t="shared" si="7"/>
        <v>100.00180652154276</v>
      </c>
      <c r="G123" s="227">
        <v>0</v>
      </c>
      <c r="H123" s="227">
        <v>750</v>
      </c>
      <c r="I123" s="227" t="s">
        <v>48</v>
      </c>
      <c r="J123" s="227" t="s">
        <v>51</v>
      </c>
      <c r="K123" s="227" t="s">
        <v>50</v>
      </c>
      <c r="L123" s="227" t="s">
        <v>51</v>
      </c>
      <c r="M123" s="168">
        <f t="shared" si="8"/>
        <v>750</v>
      </c>
      <c r="N123" s="228">
        <f t="shared" si="10"/>
        <v>1.84</v>
      </c>
    </row>
    <row r="124" spans="1:14">
      <c r="A124" s="225">
        <f t="shared" si="9"/>
        <v>43000</v>
      </c>
      <c r="B124" s="127">
        <v>667.1</v>
      </c>
      <c r="C124" s="127">
        <v>337.4</v>
      </c>
      <c r="D124" s="168">
        <f t="shared" si="6"/>
        <v>332.13599999999997</v>
      </c>
      <c r="E124" s="168">
        <v>22</v>
      </c>
      <c r="F124" s="226">
        <f t="shared" si="7"/>
        <v>100.00180652154276</v>
      </c>
      <c r="G124" s="227">
        <v>1456</v>
      </c>
      <c r="H124" s="227">
        <v>750</v>
      </c>
      <c r="I124" s="227" t="s">
        <v>48</v>
      </c>
      <c r="J124" s="227" t="s">
        <v>51</v>
      </c>
      <c r="K124" s="227" t="s">
        <v>50</v>
      </c>
      <c r="L124" s="227" t="s">
        <v>51</v>
      </c>
      <c r="M124" s="168">
        <f t="shared" si="8"/>
        <v>2206</v>
      </c>
      <c r="N124" s="228">
        <f t="shared" si="10"/>
        <v>5.4</v>
      </c>
    </row>
    <row r="125" spans="1:14">
      <c r="A125" s="225">
        <f t="shared" si="9"/>
        <v>43001</v>
      </c>
      <c r="B125" s="127">
        <v>667.1</v>
      </c>
      <c r="C125" s="127">
        <v>337.4</v>
      </c>
      <c r="D125" s="168">
        <f t="shared" si="6"/>
        <v>332.13599999999997</v>
      </c>
      <c r="E125" s="168">
        <v>0</v>
      </c>
      <c r="F125" s="226">
        <f t="shared" si="7"/>
        <v>100.00180652154276</v>
      </c>
      <c r="G125" s="227">
        <v>0</v>
      </c>
      <c r="H125" s="227">
        <v>750</v>
      </c>
      <c r="I125" s="227" t="s">
        <v>48</v>
      </c>
      <c r="J125" s="227" t="s">
        <v>51</v>
      </c>
      <c r="K125" s="227" t="s">
        <v>50</v>
      </c>
      <c r="L125" s="227" t="s">
        <v>51</v>
      </c>
      <c r="M125" s="168">
        <f t="shared" si="8"/>
        <v>750</v>
      </c>
      <c r="N125" s="228">
        <f t="shared" si="10"/>
        <v>1.84</v>
      </c>
    </row>
    <row r="126" spans="1:14">
      <c r="A126" s="225">
        <f t="shared" si="9"/>
        <v>43002</v>
      </c>
      <c r="B126" s="127">
        <v>667.1</v>
      </c>
      <c r="C126" s="127">
        <v>337.4</v>
      </c>
      <c r="D126" s="168">
        <f t="shared" si="6"/>
        <v>332.13599999999997</v>
      </c>
      <c r="E126" s="168">
        <v>0</v>
      </c>
      <c r="F126" s="226">
        <f t="shared" si="7"/>
        <v>100.00180652154276</v>
      </c>
      <c r="G126" s="227">
        <v>0</v>
      </c>
      <c r="H126" s="227">
        <v>750</v>
      </c>
      <c r="I126" s="227" t="s">
        <v>48</v>
      </c>
      <c r="J126" s="227" t="s">
        <v>51</v>
      </c>
      <c r="K126" s="227" t="s">
        <v>50</v>
      </c>
      <c r="L126" s="227" t="s">
        <v>51</v>
      </c>
      <c r="M126" s="168">
        <f t="shared" si="8"/>
        <v>750</v>
      </c>
      <c r="N126" s="228">
        <f t="shared" si="10"/>
        <v>1.84</v>
      </c>
    </row>
    <row r="127" spans="1:14">
      <c r="A127" s="225">
        <f t="shared" si="9"/>
        <v>43003</v>
      </c>
      <c r="B127" s="127">
        <v>667.1</v>
      </c>
      <c r="C127" s="127">
        <v>337.4</v>
      </c>
      <c r="D127" s="168">
        <f t="shared" si="6"/>
        <v>332.13599999999997</v>
      </c>
      <c r="E127" s="168">
        <v>0</v>
      </c>
      <c r="F127" s="226">
        <f t="shared" si="7"/>
        <v>100.00180652154276</v>
      </c>
      <c r="G127" s="227">
        <v>0</v>
      </c>
      <c r="H127" s="227">
        <v>350</v>
      </c>
      <c r="I127" s="227" t="s">
        <v>48</v>
      </c>
      <c r="J127" s="227" t="s">
        <v>51</v>
      </c>
      <c r="K127" s="227" t="s">
        <v>50</v>
      </c>
      <c r="L127" s="227" t="s">
        <v>51</v>
      </c>
      <c r="M127" s="168">
        <f t="shared" si="8"/>
        <v>350</v>
      </c>
      <c r="N127" s="228">
        <f t="shared" si="10"/>
        <v>0.86</v>
      </c>
    </row>
    <row r="128" spans="1:14">
      <c r="A128" s="225">
        <f t="shared" si="9"/>
        <v>43004</v>
      </c>
      <c r="B128" s="127">
        <v>667.1</v>
      </c>
      <c r="C128" s="127">
        <v>337.4</v>
      </c>
      <c r="D128" s="168">
        <f t="shared" si="6"/>
        <v>332.13599999999997</v>
      </c>
      <c r="E128" s="168">
        <v>0</v>
      </c>
      <c r="F128" s="226">
        <f t="shared" si="7"/>
        <v>100.00180652154276</v>
      </c>
      <c r="G128" s="227">
        <v>0</v>
      </c>
      <c r="H128" s="227">
        <v>0</v>
      </c>
      <c r="I128" s="227" t="s">
        <v>48</v>
      </c>
      <c r="J128" s="227" t="s">
        <v>51</v>
      </c>
      <c r="K128" s="227" t="s">
        <v>50</v>
      </c>
      <c r="L128" s="227" t="s">
        <v>51</v>
      </c>
      <c r="M128" s="168">
        <f t="shared" si="8"/>
        <v>0</v>
      </c>
      <c r="N128" s="228">
        <f t="shared" si="10"/>
        <v>0</v>
      </c>
    </row>
    <row r="129" spans="1:14">
      <c r="A129" s="225">
        <f t="shared" si="9"/>
        <v>43005</v>
      </c>
      <c r="B129" s="127">
        <v>667.1</v>
      </c>
      <c r="C129" s="127">
        <v>337.4</v>
      </c>
      <c r="D129" s="168">
        <f t="shared" si="6"/>
        <v>332.13599999999997</v>
      </c>
      <c r="E129" s="168">
        <v>0</v>
      </c>
      <c r="F129" s="226">
        <f t="shared" si="7"/>
        <v>100.00180652154276</v>
      </c>
      <c r="G129" s="227">
        <v>0</v>
      </c>
      <c r="H129" s="227">
        <v>0</v>
      </c>
      <c r="I129" s="227" t="s">
        <v>48</v>
      </c>
      <c r="J129" s="227" t="s">
        <v>51</v>
      </c>
      <c r="K129" s="227" t="s">
        <v>50</v>
      </c>
      <c r="L129" s="227" t="s">
        <v>51</v>
      </c>
      <c r="M129" s="168">
        <f t="shared" si="8"/>
        <v>0</v>
      </c>
      <c r="N129" s="228">
        <f t="shared" si="10"/>
        <v>0</v>
      </c>
    </row>
    <row r="130" spans="1:14">
      <c r="A130" s="225">
        <f t="shared" si="9"/>
        <v>43006</v>
      </c>
      <c r="B130" s="127">
        <v>667.1</v>
      </c>
      <c r="C130" s="127">
        <v>337.4</v>
      </c>
      <c r="D130" s="168">
        <f t="shared" si="6"/>
        <v>332.13599999999997</v>
      </c>
      <c r="E130" s="168">
        <v>2</v>
      </c>
      <c r="F130" s="226">
        <f t="shared" si="7"/>
        <v>100.00180652154276</v>
      </c>
      <c r="G130" s="227">
        <v>0</v>
      </c>
      <c r="H130" s="227">
        <v>260</v>
      </c>
      <c r="I130" s="227" t="s">
        <v>48</v>
      </c>
      <c r="J130" s="227" t="s">
        <v>51</v>
      </c>
      <c r="K130" s="227" t="s">
        <v>50</v>
      </c>
      <c r="L130" s="227" t="s">
        <v>51</v>
      </c>
      <c r="M130" s="168">
        <f t="shared" si="8"/>
        <v>260</v>
      </c>
      <c r="N130" s="228">
        <f t="shared" si="10"/>
        <v>0.64</v>
      </c>
    </row>
    <row r="131" spans="1:14">
      <c r="A131" s="225">
        <f t="shared" si="9"/>
        <v>43007</v>
      </c>
      <c r="B131" s="127">
        <v>667.1</v>
      </c>
      <c r="C131" s="127">
        <v>337.4</v>
      </c>
      <c r="D131" s="168">
        <f t="shared" si="6"/>
        <v>332.13599999999997</v>
      </c>
      <c r="E131" s="168">
        <v>5</v>
      </c>
      <c r="F131" s="226">
        <f t="shared" si="7"/>
        <v>100.00180652154276</v>
      </c>
      <c r="G131" s="227">
        <v>0</v>
      </c>
      <c r="H131" s="227">
        <v>260</v>
      </c>
      <c r="I131" s="227" t="s">
        <v>48</v>
      </c>
      <c r="J131" s="227" t="s">
        <v>51</v>
      </c>
      <c r="K131" s="227" t="s">
        <v>50</v>
      </c>
      <c r="L131" s="227" t="s">
        <v>51</v>
      </c>
      <c r="M131" s="168">
        <f t="shared" si="8"/>
        <v>260</v>
      </c>
      <c r="N131" s="228">
        <f t="shared" si="10"/>
        <v>0.64</v>
      </c>
    </row>
    <row r="132" spans="1:14">
      <c r="A132" s="225">
        <f t="shared" si="9"/>
        <v>43008</v>
      </c>
      <c r="B132" s="127">
        <v>667.1</v>
      </c>
      <c r="C132" s="127">
        <v>337.4</v>
      </c>
      <c r="D132" s="168">
        <f t="shared" si="6"/>
        <v>332.13599999999997</v>
      </c>
      <c r="E132" s="168">
        <v>22</v>
      </c>
      <c r="F132" s="226">
        <f t="shared" si="7"/>
        <v>100.00180652154276</v>
      </c>
      <c r="G132" s="227">
        <v>0</v>
      </c>
      <c r="H132" s="227">
        <v>0</v>
      </c>
      <c r="I132" s="227" t="s">
        <v>48</v>
      </c>
      <c r="J132" s="227" t="s">
        <v>51</v>
      </c>
      <c r="K132" s="227" t="s">
        <v>50</v>
      </c>
      <c r="L132" s="227" t="s">
        <v>51</v>
      </c>
      <c r="M132" s="168">
        <f t="shared" si="8"/>
        <v>0</v>
      </c>
      <c r="N132" s="228">
        <f t="shared" si="10"/>
        <v>0</v>
      </c>
    </row>
    <row r="133" spans="1:14">
      <c r="A133" s="225">
        <f t="shared" si="9"/>
        <v>43009</v>
      </c>
      <c r="B133" s="127">
        <v>667.1</v>
      </c>
      <c r="C133" s="127">
        <v>337.4</v>
      </c>
      <c r="D133" s="168">
        <f t="shared" si="6"/>
        <v>332.13599999999997</v>
      </c>
      <c r="E133" s="168">
        <v>4</v>
      </c>
      <c r="F133" s="226">
        <f t="shared" si="7"/>
        <v>100.00180652154276</v>
      </c>
      <c r="G133" s="227">
        <v>0</v>
      </c>
      <c r="H133" s="227">
        <v>0</v>
      </c>
      <c r="I133" s="227" t="s">
        <v>48</v>
      </c>
      <c r="J133" s="227" t="s">
        <v>51</v>
      </c>
      <c r="K133" s="227" t="s">
        <v>50</v>
      </c>
      <c r="L133" s="227" t="s">
        <v>51</v>
      </c>
      <c r="M133" s="168">
        <f t="shared" si="8"/>
        <v>0</v>
      </c>
      <c r="N133" s="228">
        <f t="shared" si="10"/>
        <v>0</v>
      </c>
    </row>
    <row r="134" spans="1:14">
      <c r="A134" s="225">
        <f t="shared" si="9"/>
        <v>43010</v>
      </c>
      <c r="B134" s="127">
        <v>667.1</v>
      </c>
      <c r="C134" s="127">
        <v>337.4</v>
      </c>
      <c r="D134" s="168">
        <f t="shared" si="6"/>
        <v>332.13599999999997</v>
      </c>
      <c r="E134" s="168">
        <v>0</v>
      </c>
      <c r="F134" s="226">
        <f t="shared" si="7"/>
        <v>100.00180652154276</v>
      </c>
      <c r="G134" s="227">
        <v>0</v>
      </c>
      <c r="H134" s="227">
        <v>0</v>
      </c>
      <c r="I134" s="227" t="s">
        <v>48</v>
      </c>
      <c r="J134" s="227" t="s">
        <v>51</v>
      </c>
      <c r="K134" s="227" t="s">
        <v>50</v>
      </c>
      <c r="L134" s="227" t="s">
        <v>51</v>
      </c>
      <c r="M134" s="168">
        <f t="shared" si="8"/>
        <v>0</v>
      </c>
      <c r="N134" s="228">
        <f t="shared" si="10"/>
        <v>0</v>
      </c>
    </row>
    <row r="135" spans="1:14">
      <c r="A135" s="225">
        <f t="shared" si="9"/>
        <v>43011</v>
      </c>
      <c r="B135" s="127">
        <v>667.1</v>
      </c>
      <c r="C135" s="127">
        <v>337.4</v>
      </c>
      <c r="D135" s="168">
        <f t="shared" si="6"/>
        <v>332.13599999999997</v>
      </c>
      <c r="E135" s="168">
        <v>3</v>
      </c>
      <c r="F135" s="226">
        <f t="shared" si="7"/>
        <v>100.00180652154276</v>
      </c>
      <c r="G135" s="227">
        <v>0</v>
      </c>
      <c r="H135" s="227">
        <v>260</v>
      </c>
      <c r="I135" s="227" t="s">
        <v>48</v>
      </c>
      <c r="J135" s="227" t="s">
        <v>51</v>
      </c>
      <c r="K135" s="227" t="s">
        <v>50</v>
      </c>
      <c r="L135" s="227" t="s">
        <v>51</v>
      </c>
      <c r="M135" s="168">
        <f t="shared" si="8"/>
        <v>260</v>
      </c>
      <c r="N135" s="228">
        <f t="shared" si="10"/>
        <v>0.64</v>
      </c>
    </row>
    <row r="136" spans="1:14">
      <c r="A136" s="225">
        <f t="shared" si="9"/>
        <v>43012</v>
      </c>
      <c r="B136" s="127">
        <v>667.1</v>
      </c>
      <c r="C136" s="127">
        <v>337.4</v>
      </c>
      <c r="D136" s="168">
        <f t="shared" si="6"/>
        <v>332.13599999999997</v>
      </c>
      <c r="E136" s="168">
        <v>0</v>
      </c>
      <c r="F136" s="226">
        <f t="shared" si="7"/>
        <v>100.00180652154276</v>
      </c>
      <c r="G136" s="227">
        <v>0</v>
      </c>
      <c r="H136" s="227">
        <v>260</v>
      </c>
      <c r="I136" s="227" t="s">
        <v>48</v>
      </c>
      <c r="J136" s="227" t="s">
        <v>51</v>
      </c>
      <c r="K136" s="227" t="s">
        <v>50</v>
      </c>
      <c r="L136" s="227" t="s">
        <v>51</v>
      </c>
      <c r="M136" s="168">
        <f t="shared" si="8"/>
        <v>260</v>
      </c>
      <c r="N136" s="228">
        <f t="shared" si="10"/>
        <v>0.64</v>
      </c>
    </row>
    <row r="137" spans="1:14">
      <c r="A137" s="225">
        <f t="shared" si="9"/>
        <v>43013</v>
      </c>
      <c r="B137" s="127">
        <v>667.1</v>
      </c>
      <c r="C137" s="127">
        <v>337.4</v>
      </c>
      <c r="D137" s="168">
        <f t="shared" si="6"/>
        <v>332.13599999999997</v>
      </c>
      <c r="E137" s="168">
        <v>0</v>
      </c>
      <c r="F137" s="226">
        <f t="shared" si="7"/>
        <v>100.00180652154276</v>
      </c>
      <c r="G137" s="227">
        <v>0</v>
      </c>
      <c r="H137" s="227">
        <v>0</v>
      </c>
      <c r="I137" s="227" t="s">
        <v>48</v>
      </c>
      <c r="J137" s="227" t="s">
        <v>51</v>
      </c>
      <c r="K137" s="227" t="s">
        <v>50</v>
      </c>
      <c r="L137" s="227" t="s">
        <v>51</v>
      </c>
      <c r="M137" s="168">
        <f t="shared" si="8"/>
        <v>0</v>
      </c>
      <c r="N137" s="228">
        <f t="shared" si="10"/>
        <v>0</v>
      </c>
    </row>
    <row r="138" spans="1:14">
      <c r="A138" s="225">
        <f t="shared" si="9"/>
        <v>43014</v>
      </c>
      <c r="B138" s="127">
        <v>667.1</v>
      </c>
      <c r="C138" s="127">
        <v>337.4</v>
      </c>
      <c r="D138" s="168">
        <f t="shared" si="6"/>
        <v>332.13599999999997</v>
      </c>
      <c r="E138" s="168">
        <v>0</v>
      </c>
      <c r="F138" s="226">
        <f t="shared" si="7"/>
        <v>100.00180652154276</v>
      </c>
      <c r="G138" s="227">
        <v>0</v>
      </c>
      <c r="H138" s="227">
        <v>0</v>
      </c>
      <c r="I138" s="227" t="s">
        <v>48</v>
      </c>
      <c r="J138" s="227" t="s">
        <v>51</v>
      </c>
      <c r="K138" s="227" t="s">
        <v>50</v>
      </c>
      <c r="L138" s="227" t="s">
        <v>51</v>
      </c>
      <c r="M138" s="168">
        <f t="shared" si="8"/>
        <v>0</v>
      </c>
      <c r="N138" s="228">
        <f t="shared" si="10"/>
        <v>0</v>
      </c>
    </row>
    <row r="139" spans="1:14">
      <c r="A139" s="225">
        <f t="shared" si="9"/>
        <v>43015</v>
      </c>
      <c r="B139" s="127">
        <v>667.1</v>
      </c>
      <c r="C139" s="127">
        <v>337.4</v>
      </c>
      <c r="D139" s="168">
        <f t="shared" si="6"/>
        <v>332.13599999999997</v>
      </c>
      <c r="E139" s="168">
        <v>26</v>
      </c>
      <c r="F139" s="226">
        <f t="shared" si="7"/>
        <v>100.00180652154276</v>
      </c>
      <c r="G139" s="227">
        <v>0</v>
      </c>
      <c r="H139" s="227">
        <v>0</v>
      </c>
      <c r="I139" s="227" t="s">
        <v>48</v>
      </c>
      <c r="J139" s="227" t="s">
        <v>51</v>
      </c>
      <c r="K139" s="227" t="s">
        <v>50</v>
      </c>
      <c r="L139" s="227" t="s">
        <v>51</v>
      </c>
      <c r="M139" s="168">
        <f t="shared" si="8"/>
        <v>0</v>
      </c>
      <c r="N139" s="228">
        <f t="shared" si="10"/>
        <v>0</v>
      </c>
    </row>
    <row r="140" spans="1:14">
      <c r="A140" s="225">
        <f t="shared" si="9"/>
        <v>43016</v>
      </c>
      <c r="B140" s="127">
        <v>667.1</v>
      </c>
      <c r="C140" s="127">
        <v>337.4</v>
      </c>
      <c r="D140" s="168">
        <f t="shared" ref="D140:D163" si="11">C140-5.264</f>
        <v>332.13599999999997</v>
      </c>
      <c r="E140" s="168">
        <v>20</v>
      </c>
      <c r="F140" s="226">
        <f t="shared" ref="F140:F163" si="12">D140/332.13*100</f>
        <v>100.00180652154276</v>
      </c>
      <c r="G140" s="227">
        <v>0</v>
      </c>
      <c r="H140" s="227">
        <v>350</v>
      </c>
      <c r="I140" s="227" t="s">
        <v>48</v>
      </c>
      <c r="J140" s="227" t="s">
        <v>51</v>
      </c>
      <c r="K140" s="227" t="s">
        <v>50</v>
      </c>
      <c r="L140" s="227" t="s">
        <v>51</v>
      </c>
      <c r="M140" s="168">
        <f t="shared" ref="M140:M163" si="13">G140+H140</f>
        <v>350</v>
      </c>
      <c r="N140" s="228">
        <f t="shared" si="10"/>
        <v>0.86</v>
      </c>
    </row>
    <row r="141" spans="1:14">
      <c r="A141" s="225">
        <f t="shared" ref="A141:A163" si="14">+A140+1</f>
        <v>43017</v>
      </c>
      <c r="B141" s="127">
        <v>667.1</v>
      </c>
      <c r="C141" s="127">
        <v>337.4</v>
      </c>
      <c r="D141" s="168">
        <f t="shared" si="11"/>
        <v>332.13599999999997</v>
      </c>
      <c r="E141" s="168">
        <v>3</v>
      </c>
      <c r="F141" s="226">
        <f t="shared" si="12"/>
        <v>100.00180652154276</v>
      </c>
      <c r="G141" s="227">
        <v>0</v>
      </c>
      <c r="H141" s="227">
        <v>350</v>
      </c>
      <c r="I141" s="227" t="s">
        <v>48</v>
      </c>
      <c r="J141" s="227" t="s">
        <v>51</v>
      </c>
      <c r="K141" s="227" t="s">
        <v>50</v>
      </c>
      <c r="L141" s="227" t="s">
        <v>51</v>
      </c>
      <c r="M141" s="168">
        <f t="shared" si="13"/>
        <v>350</v>
      </c>
      <c r="N141" s="228">
        <f t="shared" ref="N141:N163" si="15">ROUND((C141-C140)+(M141*0.002447),2)</f>
        <v>0.86</v>
      </c>
    </row>
    <row r="142" spans="1:14">
      <c r="A142" s="225">
        <f t="shared" si="14"/>
        <v>43018</v>
      </c>
      <c r="B142" s="127">
        <v>667.1</v>
      </c>
      <c r="C142" s="127">
        <v>337.4</v>
      </c>
      <c r="D142" s="168">
        <f t="shared" si="11"/>
        <v>332.13599999999997</v>
      </c>
      <c r="E142" s="168">
        <v>0</v>
      </c>
      <c r="F142" s="226">
        <f t="shared" si="12"/>
        <v>100.00180652154276</v>
      </c>
      <c r="G142" s="227">
        <v>0</v>
      </c>
      <c r="H142" s="227">
        <v>350</v>
      </c>
      <c r="I142" s="227" t="s">
        <v>48</v>
      </c>
      <c r="J142" s="227" t="s">
        <v>51</v>
      </c>
      <c r="K142" s="227" t="s">
        <v>50</v>
      </c>
      <c r="L142" s="227" t="s">
        <v>51</v>
      </c>
      <c r="M142" s="168">
        <f t="shared" si="13"/>
        <v>350</v>
      </c>
      <c r="N142" s="228">
        <f t="shared" si="15"/>
        <v>0.86</v>
      </c>
    </row>
    <row r="143" spans="1:14">
      <c r="A143" s="225">
        <f t="shared" si="14"/>
        <v>43019</v>
      </c>
      <c r="B143" s="127">
        <v>667.1</v>
      </c>
      <c r="C143" s="127">
        <v>337.4</v>
      </c>
      <c r="D143" s="168">
        <f t="shared" si="11"/>
        <v>332.13599999999997</v>
      </c>
      <c r="E143" s="168">
        <v>6</v>
      </c>
      <c r="F143" s="226">
        <f t="shared" si="12"/>
        <v>100.00180652154276</v>
      </c>
      <c r="G143" s="227">
        <v>0</v>
      </c>
      <c r="H143" s="227">
        <v>610</v>
      </c>
      <c r="I143" s="227" t="s">
        <v>48</v>
      </c>
      <c r="J143" s="227" t="s">
        <v>51</v>
      </c>
      <c r="K143" s="227" t="s">
        <v>50</v>
      </c>
      <c r="L143" s="227" t="s">
        <v>51</v>
      </c>
      <c r="M143" s="168">
        <f t="shared" si="13"/>
        <v>610</v>
      </c>
      <c r="N143" s="228">
        <f t="shared" si="15"/>
        <v>1.49</v>
      </c>
    </row>
    <row r="144" spans="1:14">
      <c r="A144" s="225">
        <f t="shared" si="14"/>
        <v>43020</v>
      </c>
      <c r="B144" s="127">
        <v>667.1</v>
      </c>
      <c r="C144" s="127">
        <v>337.4</v>
      </c>
      <c r="D144" s="168">
        <f t="shared" si="11"/>
        <v>332.13599999999997</v>
      </c>
      <c r="E144" s="168">
        <v>0</v>
      </c>
      <c r="F144" s="226">
        <f t="shared" si="12"/>
        <v>100.00180652154276</v>
      </c>
      <c r="G144" s="227">
        <v>0</v>
      </c>
      <c r="H144" s="227">
        <v>610</v>
      </c>
      <c r="I144" s="227" t="s">
        <v>48</v>
      </c>
      <c r="J144" s="227" t="s">
        <v>51</v>
      </c>
      <c r="K144" s="227" t="s">
        <v>50</v>
      </c>
      <c r="L144" s="227" t="s">
        <v>51</v>
      </c>
      <c r="M144" s="168">
        <f t="shared" si="13"/>
        <v>610</v>
      </c>
      <c r="N144" s="228">
        <f t="shared" si="15"/>
        <v>1.49</v>
      </c>
    </row>
    <row r="145" spans="1:14">
      <c r="A145" s="225">
        <f t="shared" si="14"/>
        <v>43021</v>
      </c>
      <c r="B145" s="127">
        <v>667.1</v>
      </c>
      <c r="C145" s="127">
        <v>337.4</v>
      </c>
      <c r="D145" s="168">
        <f t="shared" si="11"/>
        <v>332.13599999999997</v>
      </c>
      <c r="E145" s="168">
        <v>0</v>
      </c>
      <c r="F145" s="226">
        <f t="shared" si="12"/>
        <v>100.00180652154276</v>
      </c>
      <c r="G145" s="227">
        <v>0</v>
      </c>
      <c r="H145" s="227">
        <v>260</v>
      </c>
      <c r="I145" s="227" t="s">
        <v>48</v>
      </c>
      <c r="J145" s="227" t="s">
        <v>51</v>
      </c>
      <c r="K145" s="227" t="s">
        <v>50</v>
      </c>
      <c r="L145" s="227" t="s">
        <v>51</v>
      </c>
      <c r="M145" s="168">
        <f t="shared" si="13"/>
        <v>260</v>
      </c>
      <c r="N145" s="228">
        <f t="shared" si="15"/>
        <v>0.64</v>
      </c>
    </row>
    <row r="146" spans="1:14">
      <c r="A146" s="225">
        <f t="shared" si="14"/>
        <v>43022</v>
      </c>
      <c r="B146" s="127">
        <v>667.1</v>
      </c>
      <c r="C146" s="127">
        <v>337.4</v>
      </c>
      <c r="D146" s="168">
        <f t="shared" si="11"/>
        <v>332.13599999999997</v>
      </c>
      <c r="E146" s="168">
        <v>0</v>
      </c>
      <c r="F146" s="226">
        <f t="shared" si="12"/>
        <v>100.00180652154276</v>
      </c>
      <c r="G146" s="227">
        <v>0</v>
      </c>
      <c r="H146" s="227">
        <v>0</v>
      </c>
      <c r="I146" s="227" t="s">
        <v>48</v>
      </c>
      <c r="J146" s="227" t="s">
        <v>51</v>
      </c>
      <c r="K146" s="227" t="s">
        <v>50</v>
      </c>
      <c r="L146" s="227" t="s">
        <v>51</v>
      </c>
      <c r="M146" s="168">
        <f t="shared" si="13"/>
        <v>0</v>
      </c>
      <c r="N146" s="228">
        <f t="shared" si="15"/>
        <v>0</v>
      </c>
    </row>
    <row r="147" spans="1:14">
      <c r="A147" s="225">
        <f t="shared" si="14"/>
        <v>43023</v>
      </c>
      <c r="B147" s="127">
        <v>667.1</v>
      </c>
      <c r="C147" s="127">
        <v>337.4</v>
      </c>
      <c r="D147" s="168">
        <f t="shared" si="11"/>
        <v>332.13599999999997</v>
      </c>
      <c r="E147" s="168">
        <v>2</v>
      </c>
      <c r="F147" s="226">
        <f t="shared" si="12"/>
        <v>100.00180652154276</v>
      </c>
      <c r="G147" s="227">
        <v>0</v>
      </c>
      <c r="H147" s="227">
        <v>0</v>
      </c>
      <c r="I147" s="227" t="s">
        <v>48</v>
      </c>
      <c r="J147" s="227" t="s">
        <v>51</v>
      </c>
      <c r="K147" s="227" t="s">
        <v>50</v>
      </c>
      <c r="L147" s="227" t="s">
        <v>51</v>
      </c>
      <c r="M147" s="168">
        <f t="shared" si="13"/>
        <v>0</v>
      </c>
      <c r="N147" s="228">
        <f t="shared" si="15"/>
        <v>0</v>
      </c>
    </row>
    <row r="148" spans="1:14">
      <c r="A148" s="225">
        <f t="shared" si="14"/>
        <v>43024</v>
      </c>
      <c r="B148" s="127">
        <v>667.1</v>
      </c>
      <c r="C148" s="127">
        <v>337.4</v>
      </c>
      <c r="D148" s="168">
        <f t="shared" si="11"/>
        <v>332.13599999999997</v>
      </c>
      <c r="E148" s="168">
        <v>6</v>
      </c>
      <c r="F148" s="226">
        <f t="shared" si="12"/>
        <v>100.00180652154276</v>
      </c>
      <c r="G148" s="227">
        <v>0</v>
      </c>
      <c r="H148" s="227">
        <v>0</v>
      </c>
      <c r="I148" s="227" t="s">
        <v>48</v>
      </c>
      <c r="J148" s="227" t="s">
        <v>51</v>
      </c>
      <c r="K148" s="227" t="s">
        <v>50</v>
      </c>
      <c r="L148" s="227" t="s">
        <v>51</v>
      </c>
      <c r="M148" s="168">
        <f t="shared" si="13"/>
        <v>0</v>
      </c>
      <c r="N148" s="228">
        <f t="shared" si="15"/>
        <v>0</v>
      </c>
    </row>
    <row r="149" spans="1:14">
      <c r="A149" s="225">
        <f t="shared" si="14"/>
        <v>43025</v>
      </c>
      <c r="B149" s="127">
        <v>667.1</v>
      </c>
      <c r="C149" s="127">
        <v>337.4</v>
      </c>
      <c r="D149" s="168">
        <f t="shared" si="11"/>
        <v>332.13599999999997</v>
      </c>
      <c r="E149" s="168">
        <v>0</v>
      </c>
      <c r="F149" s="226">
        <f t="shared" si="12"/>
        <v>100.00180652154276</v>
      </c>
      <c r="G149" s="227">
        <v>0</v>
      </c>
      <c r="H149" s="227">
        <v>350</v>
      </c>
      <c r="I149" s="227" t="s">
        <v>48</v>
      </c>
      <c r="J149" s="227" t="s">
        <v>51</v>
      </c>
      <c r="K149" s="227" t="s">
        <v>50</v>
      </c>
      <c r="L149" s="227" t="s">
        <v>51</v>
      </c>
      <c r="M149" s="168">
        <f t="shared" si="13"/>
        <v>350</v>
      </c>
      <c r="N149" s="228">
        <f t="shared" si="15"/>
        <v>0.86</v>
      </c>
    </row>
    <row r="150" spans="1:14">
      <c r="A150" s="225">
        <f t="shared" si="14"/>
        <v>43026</v>
      </c>
      <c r="B150" s="127">
        <v>667.1</v>
      </c>
      <c r="C150" s="127">
        <v>337.4</v>
      </c>
      <c r="D150" s="168">
        <f t="shared" si="11"/>
        <v>332.13599999999997</v>
      </c>
      <c r="E150" s="168">
        <v>0</v>
      </c>
      <c r="F150" s="226">
        <f t="shared" si="12"/>
        <v>100.00180652154276</v>
      </c>
      <c r="G150" s="227">
        <v>0</v>
      </c>
      <c r="H150" s="227">
        <v>260</v>
      </c>
      <c r="I150" s="227" t="s">
        <v>48</v>
      </c>
      <c r="J150" s="227" t="s">
        <v>51</v>
      </c>
      <c r="K150" s="227" t="s">
        <v>50</v>
      </c>
      <c r="L150" s="227" t="s">
        <v>51</v>
      </c>
      <c r="M150" s="168">
        <f t="shared" si="13"/>
        <v>260</v>
      </c>
      <c r="N150" s="228">
        <f t="shared" si="15"/>
        <v>0.64</v>
      </c>
    </row>
    <row r="151" spans="1:14">
      <c r="A151" s="225">
        <f t="shared" si="14"/>
        <v>43027</v>
      </c>
      <c r="B151" s="127">
        <v>667.1</v>
      </c>
      <c r="C151" s="127">
        <v>337.4</v>
      </c>
      <c r="D151" s="168">
        <f t="shared" si="11"/>
        <v>332.13599999999997</v>
      </c>
      <c r="E151" s="168">
        <v>0</v>
      </c>
      <c r="F151" s="226">
        <f t="shared" si="12"/>
        <v>100.00180652154276</v>
      </c>
      <c r="G151" s="227">
        <v>0</v>
      </c>
      <c r="H151" s="227">
        <v>0</v>
      </c>
      <c r="I151" s="227" t="s">
        <v>48</v>
      </c>
      <c r="J151" s="227" t="s">
        <v>51</v>
      </c>
      <c r="K151" s="227" t="s">
        <v>50</v>
      </c>
      <c r="L151" s="227" t="s">
        <v>51</v>
      </c>
      <c r="M151" s="168">
        <f t="shared" si="13"/>
        <v>0</v>
      </c>
      <c r="N151" s="228">
        <f t="shared" si="15"/>
        <v>0</v>
      </c>
    </row>
    <row r="152" spans="1:14">
      <c r="A152" s="225">
        <f t="shared" si="14"/>
        <v>43028</v>
      </c>
      <c r="B152" s="127">
        <v>667.1</v>
      </c>
      <c r="C152" s="127">
        <v>337.4</v>
      </c>
      <c r="D152" s="168">
        <f t="shared" si="11"/>
        <v>332.13599999999997</v>
      </c>
      <c r="E152" s="168">
        <v>0</v>
      </c>
      <c r="F152" s="226">
        <f t="shared" si="12"/>
        <v>100.00180652154276</v>
      </c>
      <c r="G152" s="227">
        <v>0</v>
      </c>
      <c r="H152" s="227">
        <v>0</v>
      </c>
      <c r="I152" s="227" t="s">
        <v>48</v>
      </c>
      <c r="J152" s="227" t="s">
        <v>51</v>
      </c>
      <c r="K152" s="227" t="s">
        <v>50</v>
      </c>
      <c r="L152" s="227" t="s">
        <v>51</v>
      </c>
      <c r="M152" s="168">
        <f t="shared" si="13"/>
        <v>0</v>
      </c>
      <c r="N152" s="228">
        <f t="shared" si="15"/>
        <v>0</v>
      </c>
    </row>
    <row r="153" spans="1:14">
      <c r="A153" s="225">
        <f t="shared" si="14"/>
        <v>43029</v>
      </c>
      <c r="B153" s="127">
        <v>667.1</v>
      </c>
      <c r="C153" s="127">
        <v>337.4</v>
      </c>
      <c r="D153" s="168">
        <f t="shared" si="11"/>
        <v>332.13599999999997</v>
      </c>
      <c r="E153" s="168">
        <v>0</v>
      </c>
      <c r="F153" s="226">
        <f t="shared" si="12"/>
        <v>100.00180652154276</v>
      </c>
      <c r="G153" s="227">
        <v>0</v>
      </c>
      <c r="H153" s="227">
        <v>0</v>
      </c>
      <c r="I153" s="227" t="s">
        <v>48</v>
      </c>
      <c r="J153" s="227" t="s">
        <v>51</v>
      </c>
      <c r="K153" s="227" t="s">
        <v>50</v>
      </c>
      <c r="L153" s="227" t="s">
        <v>51</v>
      </c>
      <c r="M153" s="168">
        <f t="shared" si="13"/>
        <v>0</v>
      </c>
      <c r="N153" s="228">
        <f t="shared" si="15"/>
        <v>0</v>
      </c>
    </row>
    <row r="154" spans="1:14">
      <c r="A154" s="225">
        <f t="shared" si="14"/>
        <v>43030</v>
      </c>
      <c r="B154" s="127">
        <v>667.1</v>
      </c>
      <c r="C154" s="127">
        <v>337.4</v>
      </c>
      <c r="D154" s="168">
        <f t="shared" si="11"/>
        <v>332.13599999999997</v>
      </c>
      <c r="E154" s="168">
        <v>0</v>
      </c>
      <c r="F154" s="226">
        <f t="shared" si="12"/>
        <v>100.00180652154276</v>
      </c>
      <c r="G154" s="227">
        <v>0</v>
      </c>
      <c r="H154" s="227">
        <v>0</v>
      </c>
      <c r="I154" s="227" t="s">
        <v>48</v>
      </c>
      <c r="J154" s="227" t="s">
        <v>51</v>
      </c>
      <c r="K154" s="227" t="s">
        <v>50</v>
      </c>
      <c r="L154" s="227" t="s">
        <v>51</v>
      </c>
      <c r="M154" s="168">
        <f t="shared" si="13"/>
        <v>0</v>
      </c>
      <c r="N154" s="228">
        <f t="shared" si="15"/>
        <v>0</v>
      </c>
    </row>
    <row r="155" spans="1:14">
      <c r="A155" s="225">
        <f t="shared" si="14"/>
        <v>43031</v>
      </c>
      <c r="B155" s="127">
        <v>667.1</v>
      </c>
      <c r="C155" s="127">
        <v>337.4</v>
      </c>
      <c r="D155" s="168">
        <f t="shared" si="11"/>
        <v>332.13599999999997</v>
      </c>
      <c r="E155" s="168">
        <v>0</v>
      </c>
      <c r="F155" s="226">
        <f t="shared" si="12"/>
        <v>100.00180652154276</v>
      </c>
      <c r="G155" s="227">
        <v>0</v>
      </c>
      <c r="H155" s="227">
        <v>0</v>
      </c>
      <c r="I155" s="227" t="s">
        <v>48</v>
      </c>
      <c r="J155" s="227" t="s">
        <v>51</v>
      </c>
      <c r="K155" s="227" t="s">
        <v>50</v>
      </c>
      <c r="L155" s="227" t="s">
        <v>51</v>
      </c>
      <c r="M155" s="168">
        <f t="shared" si="13"/>
        <v>0</v>
      </c>
      <c r="N155" s="228">
        <f t="shared" si="15"/>
        <v>0</v>
      </c>
    </row>
    <row r="156" spans="1:14">
      <c r="A156" s="225">
        <f t="shared" si="14"/>
        <v>43032</v>
      </c>
      <c r="B156" s="127">
        <v>667.1</v>
      </c>
      <c r="C156" s="127">
        <v>337.4</v>
      </c>
      <c r="D156" s="168">
        <f t="shared" si="11"/>
        <v>332.13599999999997</v>
      </c>
      <c r="E156" s="168">
        <v>0</v>
      </c>
      <c r="F156" s="226">
        <f t="shared" si="12"/>
        <v>100.00180652154276</v>
      </c>
      <c r="G156" s="227">
        <v>0</v>
      </c>
      <c r="H156" s="227">
        <v>0</v>
      </c>
      <c r="I156" s="227" t="s">
        <v>48</v>
      </c>
      <c r="J156" s="227" t="s">
        <v>51</v>
      </c>
      <c r="K156" s="227" t="s">
        <v>50</v>
      </c>
      <c r="L156" s="227" t="s">
        <v>51</v>
      </c>
      <c r="M156" s="168">
        <f t="shared" si="13"/>
        <v>0</v>
      </c>
      <c r="N156" s="228">
        <f t="shared" si="15"/>
        <v>0</v>
      </c>
    </row>
    <row r="157" spans="1:14">
      <c r="A157" s="225">
        <f t="shared" si="14"/>
        <v>43033</v>
      </c>
      <c r="B157" s="127">
        <v>667.1</v>
      </c>
      <c r="C157" s="127">
        <v>337.4</v>
      </c>
      <c r="D157" s="168">
        <f t="shared" si="11"/>
        <v>332.13599999999997</v>
      </c>
      <c r="E157" s="168">
        <v>0</v>
      </c>
      <c r="F157" s="226">
        <f t="shared" si="12"/>
        <v>100.00180652154276</v>
      </c>
      <c r="G157" s="227">
        <v>0</v>
      </c>
      <c r="H157" s="227">
        <v>0</v>
      </c>
      <c r="I157" s="227" t="s">
        <v>48</v>
      </c>
      <c r="J157" s="227" t="s">
        <v>51</v>
      </c>
      <c r="K157" s="227" t="s">
        <v>50</v>
      </c>
      <c r="L157" s="227" t="s">
        <v>51</v>
      </c>
      <c r="M157" s="168">
        <f t="shared" si="13"/>
        <v>0</v>
      </c>
      <c r="N157" s="228">
        <f t="shared" si="15"/>
        <v>0</v>
      </c>
    </row>
    <row r="158" spans="1:14">
      <c r="A158" s="225">
        <f t="shared" si="14"/>
        <v>43034</v>
      </c>
      <c r="B158" s="127">
        <v>667.1</v>
      </c>
      <c r="C158" s="127">
        <v>337.4</v>
      </c>
      <c r="D158" s="168">
        <f t="shared" si="11"/>
        <v>332.13599999999997</v>
      </c>
      <c r="E158" s="168">
        <v>0</v>
      </c>
      <c r="F158" s="226">
        <f t="shared" si="12"/>
        <v>100.00180652154276</v>
      </c>
      <c r="G158" s="227">
        <v>0</v>
      </c>
      <c r="H158" s="227">
        <v>0</v>
      </c>
      <c r="I158" s="227" t="s">
        <v>48</v>
      </c>
      <c r="J158" s="227" t="s">
        <v>51</v>
      </c>
      <c r="K158" s="227" t="s">
        <v>50</v>
      </c>
      <c r="L158" s="227" t="s">
        <v>51</v>
      </c>
      <c r="M158" s="168">
        <f t="shared" si="13"/>
        <v>0</v>
      </c>
      <c r="N158" s="228">
        <f t="shared" si="15"/>
        <v>0</v>
      </c>
    </row>
    <row r="159" spans="1:14">
      <c r="A159" s="225">
        <f t="shared" si="14"/>
        <v>43035</v>
      </c>
      <c r="B159" s="127">
        <v>667.1</v>
      </c>
      <c r="C159" s="127">
        <v>337.4</v>
      </c>
      <c r="D159" s="168">
        <f t="shared" si="11"/>
        <v>332.13599999999997</v>
      </c>
      <c r="E159" s="168">
        <v>0</v>
      </c>
      <c r="F159" s="226">
        <f t="shared" si="12"/>
        <v>100.00180652154276</v>
      </c>
      <c r="G159" s="227">
        <v>0</v>
      </c>
      <c r="H159" s="227">
        <v>0</v>
      </c>
      <c r="I159" s="227" t="s">
        <v>48</v>
      </c>
      <c r="J159" s="227" t="s">
        <v>51</v>
      </c>
      <c r="K159" s="227" t="s">
        <v>50</v>
      </c>
      <c r="L159" s="227" t="s">
        <v>51</v>
      </c>
      <c r="M159" s="168">
        <f t="shared" si="13"/>
        <v>0</v>
      </c>
      <c r="N159" s="228">
        <f t="shared" si="15"/>
        <v>0</v>
      </c>
    </row>
    <row r="160" spans="1:14">
      <c r="A160" s="225">
        <f t="shared" si="14"/>
        <v>43036</v>
      </c>
      <c r="B160" s="127">
        <v>667.1</v>
      </c>
      <c r="C160" s="127">
        <v>337.4</v>
      </c>
      <c r="D160" s="168">
        <f t="shared" si="11"/>
        <v>332.13599999999997</v>
      </c>
      <c r="E160" s="168">
        <v>0</v>
      </c>
      <c r="F160" s="226">
        <f t="shared" si="12"/>
        <v>100.00180652154276</v>
      </c>
      <c r="G160" s="227">
        <v>0</v>
      </c>
      <c r="H160" s="227">
        <v>0</v>
      </c>
      <c r="I160" s="227" t="s">
        <v>48</v>
      </c>
      <c r="J160" s="227" t="s">
        <v>51</v>
      </c>
      <c r="K160" s="227" t="s">
        <v>50</v>
      </c>
      <c r="L160" s="227" t="s">
        <v>51</v>
      </c>
      <c r="M160" s="168">
        <f t="shared" si="13"/>
        <v>0</v>
      </c>
      <c r="N160" s="228">
        <f t="shared" si="15"/>
        <v>0</v>
      </c>
    </row>
    <row r="161" spans="1:16">
      <c r="A161" s="225">
        <f t="shared" si="14"/>
        <v>43037</v>
      </c>
      <c r="B161" s="127">
        <v>667.1</v>
      </c>
      <c r="C161" s="127">
        <v>337.4</v>
      </c>
      <c r="D161" s="168">
        <f t="shared" si="11"/>
        <v>332.13599999999997</v>
      </c>
      <c r="E161" s="168">
        <v>0</v>
      </c>
      <c r="F161" s="226">
        <f t="shared" si="12"/>
        <v>100.00180652154276</v>
      </c>
      <c r="G161" s="227">
        <v>0</v>
      </c>
      <c r="H161" s="227">
        <v>0</v>
      </c>
      <c r="I161" s="227" t="s">
        <v>48</v>
      </c>
      <c r="J161" s="227" t="s">
        <v>51</v>
      </c>
      <c r="K161" s="227" t="s">
        <v>50</v>
      </c>
      <c r="L161" s="227" t="s">
        <v>51</v>
      </c>
      <c r="M161" s="168">
        <f t="shared" si="13"/>
        <v>0</v>
      </c>
      <c r="N161" s="228">
        <f t="shared" si="15"/>
        <v>0</v>
      </c>
    </row>
    <row r="162" spans="1:16">
      <c r="A162" s="225">
        <f t="shared" si="14"/>
        <v>43038</v>
      </c>
      <c r="B162" s="127">
        <v>667.1</v>
      </c>
      <c r="C162" s="127">
        <v>337.4</v>
      </c>
      <c r="D162" s="168">
        <f t="shared" si="11"/>
        <v>332.13599999999997</v>
      </c>
      <c r="E162" s="168">
        <v>0</v>
      </c>
      <c r="F162" s="226">
        <f t="shared" si="12"/>
        <v>100.00180652154276</v>
      </c>
      <c r="G162" s="227">
        <v>0</v>
      </c>
      <c r="H162" s="227">
        <v>0</v>
      </c>
      <c r="I162" s="227" t="s">
        <v>48</v>
      </c>
      <c r="J162" s="227" t="s">
        <v>51</v>
      </c>
      <c r="K162" s="227" t="s">
        <v>50</v>
      </c>
      <c r="L162" s="227" t="s">
        <v>51</v>
      </c>
      <c r="M162" s="168">
        <f t="shared" si="13"/>
        <v>0</v>
      </c>
      <c r="N162" s="228">
        <f t="shared" si="15"/>
        <v>0</v>
      </c>
    </row>
    <row r="163" spans="1:16">
      <c r="A163" s="225">
        <f t="shared" si="14"/>
        <v>43039</v>
      </c>
      <c r="B163" s="127">
        <v>667.1</v>
      </c>
      <c r="C163" s="127">
        <v>337.4</v>
      </c>
      <c r="D163" s="168">
        <f t="shared" si="11"/>
        <v>332.13599999999997</v>
      </c>
      <c r="E163" s="168">
        <v>0</v>
      </c>
      <c r="F163" s="226">
        <f t="shared" si="12"/>
        <v>100.00180652154276</v>
      </c>
      <c r="G163" s="227">
        <v>0</v>
      </c>
      <c r="H163" s="227">
        <v>0</v>
      </c>
      <c r="I163" s="227" t="s">
        <v>48</v>
      </c>
      <c r="J163" s="227" t="s">
        <v>51</v>
      </c>
      <c r="K163" s="227" t="s">
        <v>50</v>
      </c>
      <c r="L163" s="227" t="s">
        <v>51</v>
      </c>
      <c r="M163" s="168">
        <f t="shared" si="13"/>
        <v>0</v>
      </c>
      <c r="N163" s="228">
        <f t="shared" si="15"/>
        <v>0</v>
      </c>
    </row>
    <row r="164" spans="1:16" ht="34.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9">
        <f>SUM(M11:M163)</f>
        <v>47431</v>
      </c>
      <c r="N164" s="199">
        <f>SUM(N11:N163)</f>
        <v>431.80999999999977</v>
      </c>
      <c r="P164" s="36">
        <v>260.97000000000003</v>
      </c>
    </row>
    <row r="165" spans="1:16" ht="42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61">
        <f>C163-C11</f>
        <v>318.45999999999998</v>
      </c>
      <c r="K165" s="461"/>
      <c r="L165" s="461"/>
      <c r="M165" s="199">
        <f>M164*0.002447</f>
        <v>116.06365699999999</v>
      </c>
      <c r="N165" s="198">
        <f>M165+J165</f>
        <v>434.52365699999996</v>
      </c>
    </row>
    <row r="166" spans="1:16" ht="117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</row>
    <row r="167" spans="1:16" ht="32.25" customHeight="1">
      <c r="A167" s="362" t="s">
        <v>84</v>
      </c>
      <c r="B167" s="363"/>
      <c r="C167" s="181">
        <f>SUM(E11:E40)</f>
        <v>350</v>
      </c>
      <c r="D167" s="181">
        <f>SUM(E41:E71)</f>
        <v>1165</v>
      </c>
      <c r="E167" s="181">
        <f>SUM(E72:E102)</f>
        <v>403</v>
      </c>
      <c r="F167" s="446">
        <f>SUM(E103:E132)</f>
        <v>253</v>
      </c>
      <c r="G167" s="447"/>
      <c r="H167" s="446">
        <f>SUM(E133:E163)</f>
        <v>70</v>
      </c>
      <c r="I167" s="447"/>
      <c r="J167" s="446">
        <f>C167+D167+E167+F167+H167</f>
        <v>2241</v>
      </c>
      <c r="K167" s="448"/>
      <c r="L167" s="449">
        <f>N164-N165</f>
        <v>-2.7136570000001825</v>
      </c>
      <c r="M167" s="450"/>
      <c r="N167" s="441">
        <f>N165</f>
        <v>434.52365699999996</v>
      </c>
    </row>
    <row r="168" spans="1:16" ht="35.25" customHeight="1">
      <c r="A168" s="362" t="s">
        <v>93</v>
      </c>
      <c r="B168" s="363"/>
      <c r="C168" s="182">
        <f>SUM(N11:N40)</f>
        <v>31.199999999999996</v>
      </c>
      <c r="D168" s="182">
        <f>SUM(N41:N71)</f>
        <v>236.64</v>
      </c>
      <c r="E168" s="182">
        <f>SUM(N72:N102)</f>
        <v>100.23</v>
      </c>
      <c r="F168" s="443">
        <f>SUM(N103:N132)</f>
        <v>54.760000000000012</v>
      </c>
      <c r="G168" s="444"/>
      <c r="H168" s="443">
        <f>SUM(N133:N163)</f>
        <v>8.98</v>
      </c>
      <c r="I168" s="444"/>
      <c r="J168" s="443">
        <f>C168+D168+E168+F168+H168</f>
        <v>431.81</v>
      </c>
      <c r="K168" s="445"/>
      <c r="L168" s="451"/>
      <c r="M168" s="452"/>
      <c r="N168" s="442"/>
    </row>
    <row r="169" spans="1:16" ht="17.5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6:B166"/>
    <mergeCell ref="F7:F8"/>
    <mergeCell ref="N167:N168"/>
    <mergeCell ref="F168:G168"/>
    <mergeCell ref="H168:I168"/>
    <mergeCell ref="F166:G166"/>
    <mergeCell ref="H166:I166"/>
    <mergeCell ref="J168:K168"/>
    <mergeCell ref="A6:N6"/>
    <mergeCell ref="A7:A8"/>
    <mergeCell ref="B7:B8"/>
    <mergeCell ref="C7:C8"/>
    <mergeCell ref="D7:D8"/>
    <mergeCell ref="E7:E8"/>
    <mergeCell ref="N7:N8"/>
    <mergeCell ref="G7:M7"/>
    <mergeCell ref="J164:L164"/>
    <mergeCell ref="J165:L165"/>
    <mergeCell ref="A164:I165"/>
    <mergeCell ref="A167:B167"/>
    <mergeCell ref="F167:G167"/>
    <mergeCell ref="H167:I167"/>
    <mergeCell ref="J167:K167"/>
    <mergeCell ref="L167:M168"/>
    <mergeCell ref="A168:B168"/>
  </mergeCells>
  <pageMargins left="0.9" right="0.5" top="0.45" bottom="0.4" header="0.3" footer="0.25"/>
  <pageSetup paperSize="9" scale="75" orientation="portrait" r:id="rId1"/>
  <headerFooter>
    <oddHeader>&amp;C21.Nira Deoghar</oddHeader>
    <oddFooter xml:space="preserve">&amp;C&amp;"DV-TTSurekh,Normal"&amp;18 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R173"/>
  <sheetViews>
    <sheetView zoomScale="62" zoomScaleNormal="110" workbookViewId="0">
      <selection activeCell="E14" sqref="E14"/>
    </sheetView>
  </sheetViews>
  <sheetFormatPr defaultColWidth="9.1796875" defaultRowHeight="12.5"/>
  <cols>
    <col min="1" max="1" width="12.1796875" style="36" customWidth="1"/>
    <col min="2" max="2" width="9.26953125" style="36" customWidth="1"/>
    <col min="3" max="3" width="8.26953125" style="36" customWidth="1"/>
    <col min="4" max="4" width="8.7265625" style="36" customWidth="1"/>
    <col min="5" max="5" width="8.453125" style="36" customWidth="1"/>
    <col min="6" max="6" width="7.7265625" style="36" customWidth="1"/>
    <col min="7" max="7" width="7.81640625" style="36" customWidth="1"/>
    <col min="8" max="8" width="7.453125" style="36" customWidth="1"/>
    <col min="9" max="10" width="5.7265625" style="36" customWidth="1"/>
    <col min="11" max="11" width="5.81640625" style="36" bestFit="1" customWidth="1"/>
    <col min="12" max="12" width="8.54296875" style="36" bestFit="1" customWidth="1"/>
    <col min="13" max="13" width="11.453125" style="36" customWidth="1"/>
    <col min="14" max="14" width="10" style="36" customWidth="1"/>
    <col min="15" max="16384" width="9.1796875" style="36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150</v>
      </c>
      <c r="C3" s="412"/>
      <c r="D3" s="417" t="s">
        <v>151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6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19.5" customHeight="1">
      <c r="A5" s="331"/>
      <c r="B5" s="415"/>
      <c r="C5" s="416"/>
      <c r="D5" s="378"/>
      <c r="E5" s="380"/>
      <c r="F5" s="358">
        <v>623.28</v>
      </c>
      <c r="G5" s="359"/>
      <c r="H5" s="360">
        <v>672.65</v>
      </c>
      <c r="I5" s="361"/>
      <c r="J5" s="360">
        <v>665.57</v>
      </c>
      <c r="K5" s="361"/>
      <c r="L5" s="171">
        <v>7.08</v>
      </c>
      <c r="M5" s="138">
        <v>56221</v>
      </c>
      <c r="N5" s="159">
        <v>1000</v>
      </c>
    </row>
    <row r="6" spans="1:18" ht="18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30.7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76.5" customHeight="1">
      <c r="A8" s="318"/>
      <c r="B8" s="365"/>
      <c r="C8" s="318"/>
      <c r="D8" s="318"/>
      <c r="E8" s="318"/>
      <c r="F8" s="355"/>
      <c r="G8" s="137" t="s">
        <v>72</v>
      </c>
      <c r="H8" s="137" t="s">
        <v>76</v>
      </c>
      <c r="I8" s="57" t="s">
        <v>40</v>
      </c>
      <c r="J8" s="137" t="s">
        <v>152</v>
      </c>
      <c r="K8" s="137" t="s">
        <v>75</v>
      </c>
      <c r="L8" s="137" t="s">
        <v>129</v>
      </c>
      <c r="M8" s="137" t="s">
        <v>77</v>
      </c>
      <c r="N8" s="318"/>
    </row>
    <row r="9" spans="1:18" s="62" customFormat="1" ht="18" customHeight="1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</row>
    <row r="10" spans="1:18" s="62" customFormat="1" ht="18" customHeight="1">
      <c r="A10" s="241"/>
      <c r="B10" s="168">
        <v>576.40002440000001</v>
      </c>
      <c r="C10" s="168">
        <v>0</v>
      </c>
      <c r="D10" s="168">
        <v>0</v>
      </c>
      <c r="E10" s="241"/>
      <c r="F10" s="224"/>
      <c r="G10" s="241"/>
      <c r="H10" s="241"/>
      <c r="I10" s="241"/>
      <c r="J10" s="241"/>
      <c r="K10" s="241"/>
      <c r="L10" s="241"/>
      <c r="M10" s="241"/>
      <c r="N10" s="240"/>
    </row>
    <row r="11" spans="1:18" ht="21.75" customHeight="1">
      <c r="A11" s="225">
        <v>42887</v>
      </c>
      <c r="B11" s="235">
        <v>593.47</v>
      </c>
      <c r="C11" s="127">
        <v>25.51</v>
      </c>
      <c r="D11" s="168">
        <f>C11-7.08</f>
        <v>18.43</v>
      </c>
      <c r="E11" s="168">
        <v>0</v>
      </c>
      <c r="F11" s="226">
        <f>D11/665.57*100</f>
        <v>2.7690550956323152</v>
      </c>
      <c r="G11" s="227">
        <v>0</v>
      </c>
      <c r="H11" s="227">
        <v>0</v>
      </c>
      <c r="I11" s="227" t="s">
        <v>50</v>
      </c>
      <c r="J11" s="227" t="s">
        <v>50</v>
      </c>
      <c r="K11" s="227" t="s">
        <v>50</v>
      </c>
      <c r="L11" s="227" t="s">
        <v>50</v>
      </c>
      <c r="M11" s="168">
        <f>G11+H11</f>
        <v>0</v>
      </c>
      <c r="N11" s="228">
        <v>0</v>
      </c>
      <c r="P11" s="52"/>
      <c r="Q11" s="53"/>
      <c r="R11" s="53"/>
    </row>
    <row r="12" spans="1:18" ht="19.5" customHeight="1">
      <c r="A12" s="225">
        <f>+A11+1</f>
        <v>42888</v>
      </c>
      <c r="B12" s="235">
        <v>593.47</v>
      </c>
      <c r="C12" s="127">
        <v>25.51</v>
      </c>
      <c r="D12" s="168">
        <f t="shared" ref="D12:D75" si="1">C12-7.08</f>
        <v>18.43</v>
      </c>
      <c r="E12" s="168">
        <v>17</v>
      </c>
      <c r="F12" s="226">
        <f t="shared" ref="F12:F75" si="2">D12/665.57*100</f>
        <v>2.7690550956323152</v>
      </c>
      <c r="G12" s="227">
        <v>0</v>
      </c>
      <c r="H12" s="227">
        <v>0</v>
      </c>
      <c r="I12" s="227" t="s">
        <v>50</v>
      </c>
      <c r="J12" s="227" t="s">
        <v>50</v>
      </c>
      <c r="K12" s="227" t="s">
        <v>50</v>
      </c>
      <c r="L12" s="227" t="s">
        <v>50</v>
      </c>
      <c r="M12" s="168">
        <f t="shared" ref="M12:M75" si="3">G12+H12</f>
        <v>0</v>
      </c>
      <c r="N12" s="228">
        <f>(C12-C11)+(M12*0.002447)</f>
        <v>0</v>
      </c>
      <c r="Q12" s="53"/>
    </row>
    <row r="13" spans="1:18" ht="21.75" customHeight="1">
      <c r="A13" s="225">
        <f t="shared" ref="A13:A76" si="4">+A12+1</f>
        <v>42889</v>
      </c>
      <c r="B13" s="235">
        <v>593.47</v>
      </c>
      <c r="C13" s="127">
        <v>25.51</v>
      </c>
      <c r="D13" s="168">
        <f t="shared" si="1"/>
        <v>18.43</v>
      </c>
      <c r="E13" s="168">
        <v>0</v>
      </c>
      <c r="F13" s="226">
        <f t="shared" si="2"/>
        <v>2.7690550956323152</v>
      </c>
      <c r="G13" s="227">
        <v>0</v>
      </c>
      <c r="H13" s="227">
        <v>0</v>
      </c>
      <c r="I13" s="227" t="s">
        <v>50</v>
      </c>
      <c r="J13" s="227" t="s">
        <v>50</v>
      </c>
      <c r="K13" s="227" t="s">
        <v>50</v>
      </c>
      <c r="L13" s="227" t="s">
        <v>50</v>
      </c>
      <c r="M13" s="168">
        <f t="shared" si="3"/>
        <v>0</v>
      </c>
      <c r="N13" s="228">
        <f t="shared" ref="N13:N76" si="5">(C13-C12)+(M13*0.002447)</f>
        <v>0</v>
      </c>
    </row>
    <row r="14" spans="1:18" ht="17.25" customHeight="1">
      <c r="A14" s="225">
        <f t="shared" si="4"/>
        <v>42890</v>
      </c>
      <c r="B14" s="127">
        <v>593.44000000000005</v>
      </c>
      <c r="C14" s="127">
        <v>25.37</v>
      </c>
      <c r="D14" s="168">
        <f t="shared" si="1"/>
        <v>18.29</v>
      </c>
      <c r="E14" s="168">
        <v>0</v>
      </c>
      <c r="F14" s="226">
        <f t="shared" si="2"/>
        <v>2.7480204937121564</v>
      </c>
      <c r="G14" s="227">
        <v>0</v>
      </c>
      <c r="H14" s="227">
        <v>0</v>
      </c>
      <c r="I14" s="227" t="s">
        <v>50</v>
      </c>
      <c r="J14" s="227" t="s">
        <v>50</v>
      </c>
      <c r="K14" s="227" t="s">
        <v>50</v>
      </c>
      <c r="L14" s="227" t="s">
        <v>50</v>
      </c>
      <c r="M14" s="168">
        <f t="shared" si="3"/>
        <v>0</v>
      </c>
      <c r="N14" s="228">
        <f t="shared" si="5"/>
        <v>-0.14000000000000057</v>
      </c>
    </row>
    <row r="15" spans="1:18" ht="17.25" customHeight="1">
      <c r="A15" s="225">
        <f t="shared" si="4"/>
        <v>42891</v>
      </c>
      <c r="B15" s="127">
        <v>593.44000000000005</v>
      </c>
      <c r="C15" s="127">
        <v>25.37</v>
      </c>
      <c r="D15" s="168">
        <f t="shared" si="1"/>
        <v>18.29</v>
      </c>
      <c r="E15" s="168">
        <v>0</v>
      </c>
      <c r="F15" s="226">
        <f t="shared" si="2"/>
        <v>2.7480204937121564</v>
      </c>
      <c r="G15" s="227">
        <v>0</v>
      </c>
      <c r="H15" s="227">
        <v>0</v>
      </c>
      <c r="I15" s="227" t="s">
        <v>50</v>
      </c>
      <c r="J15" s="227" t="s">
        <v>50</v>
      </c>
      <c r="K15" s="227" t="s">
        <v>50</v>
      </c>
      <c r="L15" s="227" t="s">
        <v>50</v>
      </c>
      <c r="M15" s="168">
        <f t="shared" si="3"/>
        <v>0</v>
      </c>
      <c r="N15" s="228">
        <f t="shared" si="5"/>
        <v>0</v>
      </c>
    </row>
    <row r="16" spans="1:18" ht="17.25" customHeight="1">
      <c r="A16" s="225">
        <f t="shared" si="4"/>
        <v>42892</v>
      </c>
      <c r="B16" s="127">
        <v>593.44000000000005</v>
      </c>
      <c r="C16" s="127">
        <v>25.37</v>
      </c>
      <c r="D16" s="168">
        <f t="shared" si="1"/>
        <v>18.29</v>
      </c>
      <c r="E16" s="168">
        <v>0</v>
      </c>
      <c r="F16" s="226">
        <f t="shared" si="2"/>
        <v>2.7480204937121564</v>
      </c>
      <c r="G16" s="227">
        <v>0</v>
      </c>
      <c r="H16" s="227">
        <v>0</v>
      </c>
      <c r="I16" s="227" t="s">
        <v>50</v>
      </c>
      <c r="J16" s="227" t="s">
        <v>50</v>
      </c>
      <c r="K16" s="227" t="s">
        <v>50</v>
      </c>
      <c r="L16" s="227" t="s">
        <v>50</v>
      </c>
      <c r="M16" s="168">
        <f t="shared" si="3"/>
        <v>0</v>
      </c>
      <c r="N16" s="228">
        <f t="shared" si="5"/>
        <v>0</v>
      </c>
    </row>
    <row r="17" spans="1:14" ht="17.25" customHeight="1">
      <c r="A17" s="225">
        <f t="shared" si="4"/>
        <v>42893</v>
      </c>
      <c r="B17" s="127">
        <v>593.4</v>
      </c>
      <c r="C17" s="127">
        <v>25.23</v>
      </c>
      <c r="D17" s="168">
        <f t="shared" si="1"/>
        <v>18.149999999999999</v>
      </c>
      <c r="E17" s="168">
        <v>0</v>
      </c>
      <c r="F17" s="226">
        <f t="shared" si="2"/>
        <v>2.7269858917919976</v>
      </c>
      <c r="G17" s="227">
        <v>0</v>
      </c>
      <c r="H17" s="227">
        <v>0</v>
      </c>
      <c r="I17" s="227" t="s">
        <v>50</v>
      </c>
      <c r="J17" s="227" t="s">
        <v>50</v>
      </c>
      <c r="K17" s="227" t="s">
        <v>50</v>
      </c>
      <c r="L17" s="227" t="s">
        <v>50</v>
      </c>
      <c r="M17" s="168">
        <f t="shared" si="3"/>
        <v>0</v>
      </c>
      <c r="N17" s="228">
        <f t="shared" si="5"/>
        <v>-0.14000000000000057</v>
      </c>
    </row>
    <row r="18" spans="1:14" ht="17.25" customHeight="1">
      <c r="A18" s="225">
        <f t="shared" si="4"/>
        <v>42894</v>
      </c>
      <c r="B18" s="127">
        <v>593.4</v>
      </c>
      <c r="C18" s="127">
        <v>25.23</v>
      </c>
      <c r="D18" s="168">
        <f t="shared" si="1"/>
        <v>18.149999999999999</v>
      </c>
      <c r="E18" s="168">
        <v>0</v>
      </c>
      <c r="F18" s="226">
        <f t="shared" si="2"/>
        <v>2.7269858917919976</v>
      </c>
      <c r="G18" s="227">
        <v>0</v>
      </c>
      <c r="H18" s="227">
        <v>0</v>
      </c>
      <c r="I18" s="227" t="s">
        <v>50</v>
      </c>
      <c r="J18" s="227" t="s">
        <v>50</v>
      </c>
      <c r="K18" s="227" t="s">
        <v>50</v>
      </c>
      <c r="L18" s="227" t="s">
        <v>50</v>
      </c>
      <c r="M18" s="168">
        <f t="shared" si="3"/>
        <v>0</v>
      </c>
      <c r="N18" s="228">
        <f t="shared" si="5"/>
        <v>0</v>
      </c>
    </row>
    <row r="19" spans="1:14" ht="17.25" customHeight="1">
      <c r="A19" s="225">
        <f t="shared" si="4"/>
        <v>42895</v>
      </c>
      <c r="B19" s="127">
        <v>593.4</v>
      </c>
      <c r="C19" s="127">
        <v>25.23</v>
      </c>
      <c r="D19" s="168">
        <f t="shared" si="1"/>
        <v>18.149999999999999</v>
      </c>
      <c r="E19" s="168">
        <v>0</v>
      </c>
      <c r="F19" s="226">
        <f t="shared" si="2"/>
        <v>2.7269858917919976</v>
      </c>
      <c r="G19" s="227">
        <v>0</v>
      </c>
      <c r="H19" s="227">
        <v>0</v>
      </c>
      <c r="I19" s="227" t="s">
        <v>50</v>
      </c>
      <c r="J19" s="227" t="s">
        <v>50</v>
      </c>
      <c r="K19" s="227" t="s">
        <v>50</v>
      </c>
      <c r="L19" s="227" t="s">
        <v>50</v>
      </c>
      <c r="M19" s="168">
        <f t="shared" si="3"/>
        <v>0</v>
      </c>
      <c r="N19" s="228">
        <f t="shared" si="5"/>
        <v>0</v>
      </c>
    </row>
    <row r="20" spans="1:14" ht="17.25" customHeight="1">
      <c r="A20" s="225">
        <f t="shared" si="4"/>
        <v>42896</v>
      </c>
      <c r="B20" s="127">
        <v>593.37</v>
      </c>
      <c r="C20" s="127">
        <v>25.07</v>
      </c>
      <c r="D20" s="168">
        <f t="shared" si="1"/>
        <v>17.990000000000002</v>
      </c>
      <c r="E20" s="168">
        <v>0</v>
      </c>
      <c r="F20" s="226">
        <f t="shared" si="2"/>
        <v>2.7029463467403878</v>
      </c>
      <c r="G20" s="227">
        <v>0</v>
      </c>
      <c r="H20" s="227">
        <v>0</v>
      </c>
      <c r="I20" s="227" t="s">
        <v>50</v>
      </c>
      <c r="J20" s="227" t="s">
        <v>50</v>
      </c>
      <c r="K20" s="227" t="s">
        <v>50</v>
      </c>
      <c r="L20" s="227" t="s">
        <v>50</v>
      </c>
      <c r="M20" s="168">
        <f t="shared" si="3"/>
        <v>0</v>
      </c>
      <c r="N20" s="228">
        <f t="shared" si="5"/>
        <v>-0.16000000000000014</v>
      </c>
    </row>
    <row r="21" spans="1:14" ht="17.25" customHeight="1">
      <c r="A21" s="225">
        <f t="shared" si="4"/>
        <v>42897</v>
      </c>
      <c r="B21" s="127">
        <v>593.37</v>
      </c>
      <c r="C21" s="127">
        <v>25.07</v>
      </c>
      <c r="D21" s="168">
        <f t="shared" si="1"/>
        <v>17.990000000000002</v>
      </c>
      <c r="E21" s="168">
        <v>20</v>
      </c>
      <c r="F21" s="226">
        <f t="shared" si="2"/>
        <v>2.7029463467403878</v>
      </c>
      <c r="G21" s="227">
        <v>0</v>
      </c>
      <c r="H21" s="227">
        <v>0</v>
      </c>
      <c r="I21" s="227" t="s">
        <v>50</v>
      </c>
      <c r="J21" s="227" t="s">
        <v>50</v>
      </c>
      <c r="K21" s="227" t="s">
        <v>50</v>
      </c>
      <c r="L21" s="227" t="s">
        <v>50</v>
      </c>
      <c r="M21" s="168">
        <f t="shared" si="3"/>
        <v>0</v>
      </c>
      <c r="N21" s="228">
        <f t="shared" si="5"/>
        <v>0</v>
      </c>
    </row>
    <row r="22" spans="1:14" ht="17.25" customHeight="1">
      <c r="A22" s="225">
        <f t="shared" si="4"/>
        <v>42898</v>
      </c>
      <c r="B22" s="127">
        <v>593.37</v>
      </c>
      <c r="C22" s="127">
        <v>25.07</v>
      </c>
      <c r="D22" s="168">
        <f t="shared" si="1"/>
        <v>17.990000000000002</v>
      </c>
      <c r="E22" s="168">
        <v>0</v>
      </c>
      <c r="F22" s="226">
        <f t="shared" si="2"/>
        <v>2.7029463467403878</v>
      </c>
      <c r="G22" s="227">
        <v>0</v>
      </c>
      <c r="H22" s="227">
        <v>0</v>
      </c>
      <c r="I22" s="227" t="s">
        <v>50</v>
      </c>
      <c r="J22" s="227" t="s">
        <v>50</v>
      </c>
      <c r="K22" s="227" t="s">
        <v>50</v>
      </c>
      <c r="L22" s="227" t="s">
        <v>50</v>
      </c>
      <c r="M22" s="168">
        <f t="shared" si="3"/>
        <v>0</v>
      </c>
      <c r="N22" s="228">
        <f t="shared" si="5"/>
        <v>0</v>
      </c>
    </row>
    <row r="23" spans="1:14" ht="17.25" customHeight="1">
      <c r="A23" s="225">
        <f t="shared" si="4"/>
        <v>42899</v>
      </c>
      <c r="B23" s="127">
        <v>593.37</v>
      </c>
      <c r="C23" s="127">
        <v>25.07</v>
      </c>
      <c r="D23" s="168">
        <f t="shared" si="1"/>
        <v>17.990000000000002</v>
      </c>
      <c r="E23" s="168">
        <v>22</v>
      </c>
      <c r="F23" s="226">
        <f t="shared" si="2"/>
        <v>2.7029463467403878</v>
      </c>
      <c r="G23" s="227">
        <v>0</v>
      </c>
      <c r="H23" s="227">
        <v>0</v>
      </c>
      <c r="I23" s="227" t="s">
        <v>50</v>
      </c>
      <c r="J23" s="227" t="s">
        <v>50</v>
      </c>
      <c r="K23" s="227" t="s">
        <v>50</v>
      </c>
      <c r="L23" s="227" t="s">
        <v>50</v>
      </c>
      <c r="M23" s="168">
        <f t="shared" si="3"/>
        <v>0</v>
      </c>
      <c r="N23" s="228">
        <f t="shared" si="5"/>
        <v>0</v>
      </c>
    </row>
    <row r="24" spans="1:14" ht="17.25" customHeight="1">
      <c r="A24" s="225">
        <f t="shared" si="4"/>
        <v>42900</v>
      </c>
      <c r="B24" s="127">
        <v>593.37</v>
      </c>
      <c r="C24" s="127">
        <v>25.07</v>
      </c>
      <c r="D24" s="168">
        <f t="shared" si="1"/>
        <v>17.990000000000002</v>
      </c>
      <c r="E24" s="168">
        <v>0</v>
      </c>
      <c r="F24" s="226">
        <f t="shared" si="2"/>
        <v>2.7029463467403878</v>
      </c>
      <c r="G24" s="227">
        <v>0</v>
      </c>
      <c r="H24" s="227">
        <v>0</v>
      </c>
      <c r="I24" s="227" t="s">
        <v>50</v>
      </c>
      <c r="J24" s="227" t="s">
        <v>50</v>
      </c>
      <c r="K24" s="227" t="s">
        <v>50</v>
      </c>
      <c r="L24" s="227" t="s">
        <v>50</v>
      </c>
      <c r="M24" s="168">
        <f t="shared" si="3"/>
        <v>0</v>
      </c>
      <c r="N24" s="228">
        <f t="shared" si="5"/>
        <v>0</v>
      </c>
    </row>
    <row r="25" spans="1:14" ht="17.25" customHeight="1">
      <c r="A25" s="225">
        <f t="shared" si="4"/>
        <v>42901</v>
      </c>
      <c r="B25" s="127">
        <v>593.37</v>
      </c>
      <c r="C25" s="127">
        <v>25.07</v>
      </c>
      <c r="D25" s="168">
        <f t="shared" si="1"/>
        <v>17.990000000000002</v>
      </c>
      <c r="E25" s="168">
        <v>0</v>
      </c>
      <c r="F25" s="226">
        <f t="shared" si="2"/>
        <v>2.7029463467403878</v>
      </c>
      <c r="G25" s="227">
        <v>0</v>
      </c>
      <c r="H25" s="227">
        <v>0</v>
      </c>
      <c r="I25" s="227" t="s">
        <v>50</v>
      </c>
      <c r="J25" s="227" t="s">
        <v>50</v>
      </c>
      <c r="K25" s="227" t="s">
        <v>50</v>
      </c>
      <c r="L25" s="227" t="s">
        <v>50</v>
      </c>
      <c r="M25" s="168">
        <f t="shared" si="3"/>
        <v>0</v>
      </c>
      <c r="N25" s="228">
        <f t="shared" si="5"/>
        <v>0</v>
      </c>
    </row>
    <row r="26" spans="1:14" ht="17.25" customHeight="1">
      <c r="A26" s="225">
        <f t="shared" si="4"/>
        <v>42902</v>
      </c>
      <c r="B26" s="127">
        <v>593.37</v>
      </c>
      <c r="C26" s="127">
        <v>25.07</v>
      </c>
      <c r="D26" s="168">
        <f t="shared" si="1"/>
        <v>17.990000000000002</v>
      </c>
      <c r="E26" s="168">
        <v>0</v>
      </c>
      <c r="F26" s="226">
        <f t="shared" si="2"/>
        <v>2.7029463467403878</v>
      </c>
      <c r="G26" s="227">
        <v>0</v>
      </c>
      <c r="H26" s="227">
        <v>0</v>
      </c>
      <c r="I26" s="227" t="s">
        <v>50</v>
      </c>
      <c r="J26" s="227" t="s">
        <v>50</v>
      </c>
      <c r="K26" s="227" t="s">
        <v>50</v>
      </c>
      <c r="L26" s="227" t="s">
        <v>50</v>
      </c>
      <c r="M26" s="168">
        <f t="shared" si="3"/>
        <v>0</v>
      </c>
      <c r="N26" s="228">
        <f t="shared" si="5"/>
        <v>0</v>
      </c>
    </row>
    <row r="27" spans="1:14" ht="17.25" customHeight="1">
      <c r="A27" s="225">
        <f t="shared" si="4"/>
        <v>42903</v>
      </c>
      <c r="B27" s="127">
        <v>593.37</v>
      </c>
      <c r="C27" s="127">
        <v>25.07</v>
      </c>
      <c r="D27" s="168">
        <f t="shared" si="1"/>
        <v>17.990000000000002</v>
      </c>
      <c r="E27" s="168">
        <v>0</v>
      </c>
      <c r="F27" s="226">
        <f t="shared" si="2"/>
        <v>2.7029463467403878</v>
      </c>
      <c r="G27" s="227">
        <v>0</v>
      </c>
      <c r="H27" s="227">
        <v>0</v>
      </c>
      <c r="I27" s="227" t="s">
        <v>50</v>
      </c>
      <c r="J27" s="227" t="s">
        <v>50</v>
      </c>
      <c r="K27" s="227" t="s">
        <v>50</v>
      </c>
      <c r="L27" s="227" t="s">
        <v>50</v>
      </c>
      <c r="M27" s="168">
        <f t="shared" si="3"/>
        <v>0</v>
      </c>
      <c r="N27" s="228">
        <f t="shared" si="5"/>
        <v>0</v>
      </c>
    </row>
    <row r="28" spans="1:14" ht="17.25" customHeight="1">
      <c r="A28" s="225">
        <f t="shared" si="4"/>
        <v>42904</v>
      </c>
      <c r="B28" s="127">
        <v>593.01</v>
      </c>
      <c r="C28" s="127">
        <v>23.4</v>
      </c>
      <c r="D28" s="168">
        <f t="shared" si="1"/>
        <v>16.32</v>
      </c>
      <c r="E28" s="168">
        <v>0</v>
      </c>
      <c r="F28" s="226">
        <f t="shared" si="2"/>
        <v>2.4520335952642096</v>
      </c>
      <c r="G28" s="227">
        <v>0</v>
      </c>
      <c r="H28" s="227">
        <v>1280</v>
      </c>
      <c r="I28" s="227" t="s">
        <v>50</v>
      </c>
      <c r="J28" s="227" t="s">
        <v>50</v>
      </c>
      <c r="K28" s="227" t="s">
        <v>50</v>
      </c>
      <c r="L28" s="227" t="s">
        <v>50</v>
      </c>
      <c r="M28" s="168">
        <f t="shared" si="3"/>
        <v>1280</v>
      </c>
      <c r="N28" s="228">
        <f t="shared" si="5"/>
        <v>1.4621599999999981</v>
      </c>
    </row>
    <row r="29" spans="1:14" ht="17.25" customHeight="1">
      <c r="A29" s="225">
        <f t="shared" si="4"/>
        <v>42905</v>
      </c>
      <c r="B29" s="127">
        <v>592.5</v>
      </c>
      <c r="C29" s="127">
        <v>21.45</v>
      </c>
      <c r="D29" s="168">
        <f t="shared" si="1"/>
        <v>14.37</v>
      </c>
      <c r="E29" s="168">
        <v>0</v>
      </c>
      <c r="F29" s="226">
        <f t="shared" si="2"/>
        <v>2.1590516399477138</v>
      </c>
      <c r="G29" s="227">
        <v>0</v>
      </c>
      <c r="H29" s="227">
        <v>1268</v>
      </c>
      <c r="I29" s="227" t="s">
        <v>50</v>
      </c>
      <c r="J29" s="227" t="s">
        <v>50</v>
      </c>
      <c r="K29" s="227" t="s">
        <v>50</v>
      </c>
      <c r="L29" s="227" t="s">
        <v>50</v>
      </c>
      <c r="M29" s="168">
        <f t="shared" si="3"/>
        <v>1268</v>
      </c>
      <c r="N29" s="228">
        <f t="shared" si="5"/>
        <v>1.1527960000000008</v>
      </c>
    </row>
    <row r="30" spans="1:14" ht="17.25" customHeight="1">
      <c r="A30" s="225">
        <f t="shared" si="4"/>
        <v>42906</v>
      </c>
      <c r="B30" s="127">
        <v>591.86</v>
      </c>
      <c r="C30" s="127">
        <v>19.02</v>
      </c>
      <c r="D30" s="168">
        <f t="shared" si="1"/>
        <v>11.94</v>
      </c>
      <c r="E30" s="168">
        <v>0</v>
      </c>
      <c r="F30" s="226">
        <f t="shared" si="2"/>
        <v>1.7939510494763884</v>
      </c>
      <c r="G30" s="227">
        <v>0</v>
      </c>
      <c r="H30" s="227">
        <v>1258</v>
      </c>
      <c r="I30" s="227" t="s">
        <v>50</v>
      </c>
      <c r="J30" s="227" t="s">
        <v>50</v>
      </c>
      <c r="K30" s="227" t="s">
        <v>50</v>
      </c>
      <c r="L30" s="227" t="s">
        <v>50</v>
      </c>
      <c r="M30" s="168">
        <f t="shared" si="3"/>
        <v>1258</v>
      </c>
      <c r="N30" s="228">
        <f t="shared" si="5"/>
        <v>0.6483260000000004</v>
      </c>
    </row>
    <row r="31" spans="1:14" ht="17.25" customHeight="1">
      <c r="A31" s="225">
        <f t="shared" si="4"/>
        <v>42907</v>
      </c>
      <c r="B31" s="127">
        <v>591.54999999999995</v>
      </c>
      <c r="C31" s="127">
        <v>17.920000000000002</v>
      </c>
      <c r="D31" s="168">
        <f t="shared" si="1"/>
        <v>10.840000000000002</v>
      </c>
      <c r="E31" s="168">
        <v>0</v>
      </c>
      <c r="F31" s="226">
        <f t="shared" si="2"/>
        <v>1.6286791772465707</v>
      </c>
      <c r="G31" s="227">
        <v>0</v>
      </c>
      <c r="H31" s="227">
        <v>623</v>
      </c>
      <c r="I31" s="227" t="s">
        <v>50</v>
      </c>
      <c r="J31" s="227" t="s">
        <v>50</v>
      </c>
      <c r="K31" s="227" t="s">
        <v>50</v>
      </c>
      <c r="L31" s="227" t="s">
        <v>50</v>
      </c>
      <c r="M31" s="168">
        <f t="shared" si="3"/>
        <v>623</v>
      </c>
      <c r="N31" s="228">
        <f t="shared" si="5"/>
        <v>0.42448100000000211</v>
      </c>
    </row>
    <row r="32" spans="1:14" ht="17.25" customHeight="1">
      <c r="A32" s="225">
        <f t="shared" si="4"/>
        <v>42908</v>
      </c>
      <c r="B32" s="127">
        <v>591.28</v>
      </c>
      <c r="C32" s="127">
        <v>15.23</v>
      </c>
      <c r="D32" s="168">
        <f t="shared" si="1"/>
        <v>8.15</v>
      </c>
      <c r="E32" s="168">
        <v>2</v>
      </c>
      <c r="F32" s="226">
        <f t="shared" si="2"/>
        <v>1.2245143260663791</v>
      </c>
      <c r="G32" s="227">
        <v>0</v>
      </c>
      <c r="H32" s="227">
        <v>619</v>
      </c>
      <c r="I32" s="227" t="s">
        <v>50</v>
      </c>
      <c r="J32" s="227" t="s">
        <v>50</v>
      </c>
      <c r="K32" s="227" t="s">
        <v>50</v>
      </c>
      <c r="L32" s="227" t="s">
        <v>50</v>
      </c>
      <c r="M32" s="168">
        <f t="shared" si="3"/>
        <v>619</v>
      </c>
      <c r="N32" s="228">
        <f t="shared" si="5"/>
        <v>-1.1753070000000012</v>
      </c>
    </row>
    <row r="33" spans="1:14" ht="17.25" customHeight="1">
      <c r="A33" s="225">
        <f t="shared" si="4"/>
        <v>42909</v>
      </c>
      <c r="B33" s="127">
        <v>591.28</v>
      </c>
      <c r="C33" s="127">
        <v>15.23</v>
      </c>
      <c r="D33" s="168">
        <f t="shared" si="1"/>
        <v>8.15</v>
      </c>
      <c r="E33" s="168">
        <v>0</v>
      </c>
      <c r="F33" s="226">
        <f t="shared" si="2"/>
        <v>1.2245143260663791</v>
      </c>
      <c r="G33" s="227">
        <v>0</v>
      </c>
      <c r="H33" s="227">
        <v>0</v>
      </c>
      <c r="I33" s="227" t="s">
        <v>50</v>
      </c>
      <c r="J33" s="227" t="s">
        <v>50</v>
      </c>
      <c r="K33" s="227" t="s">
        <v>50</v>
      </c>
      <c r="L33" s="227" t="s">
        <v>50</v>
      </c>
      <c r="M33" s="168">
        <f t="shared" si="3"/>
        <v>0</v>
      </c>
      <c r="N33" s="228">
        <f t="shared" si="5"/>
        <v>0</v>
      </c>
    </row>
    <row r="34" spans="1:14" ht="17.25" customHeight="1">
      <c r="A34" s="225">
        <f t="shared" si="4"/>
        <v>42910</v>
      </c>
      <c r="B34" s="127">
        <v>591.89</v>
      </c>
      <c r="C34" s="127">
        <v>19.14</v>
      </c>
      <c r="D34" s="168">
        <f t="shared" si="1"/>
        <v>12.06</v>
      </c>
      <c r="E34" s="168">
        <v>7</v>
      </c>
      <c r="F34" s="226">
        <f t="shared" si="2"/>
        <v>1.8119807082650961</v>
      </c>
      <c r="G34" s="227">
        <v>0</v>
      </c>
      <c r="H34" s="227">
        <v>0</v>
      </c>
      <c r="I34" s="227" t="s">
        <v>50</v>
      </c>
      <c r="J34" s="227" t="s">
        <v>50</v>
      </c>
      <c r="K34" s="227" t="s">
        <v>50</v>
      </c>
      <c r="L34" s="227" t="s">
        <v>50</v>
      </c>
      <c r="M34" s="168">
        <f t="shared" si="3"/>
        <v>0</v>
      </c>
      <c r="N34" s="228">
        <f t="shared" si="5"/>
        <v>3.91</v>
      </c>
    </row>
    <row r="35" spans="1:14" ht="17.25" customHeight="1">
      <c r="A35" s="225">
        <f t="shared" si="4"/>
        <v>42911</v>
      </c>
      <c r="B35" s="127">
        <v>592.37</v>
      </c>
      <c r="C35" s="127">
        <v>20.85</v>
      </c>
      <c r="D35" s="168">
        <f t="shared" si="1"/>
        <v>13.770000000000001</v>
      </c>
      <c r="E35" s="168">
        <v>9</v>
      </c>
      <c r="F35" s="226">
        <f t="shared" si="2"/>
        <v>2.0689033460041766</v>
      </c>
      <c r="G35" s="227">
        <v>0</v>
      </c>
      <c r="H35" s="227">
        <v>0</v>
      </c>
      <c r="I35" s="227" t="s">
        <v>50</v>
      </c>
      <c r="J35" s="227" t="s">
        <v>50</v>
      </c>
      <c r="K35" s="227" t="s">
        <v>50</v>
      </c>
      <c r="L35" s="227" t="s">
        <v>50</v>
      </c>
      <c r="M35" s="168">
        <f t="shared" si="3"/>
        <v>0</v>
      </c>
      <c r="N35" s="228">
        <f t="shared" si="5"/>
        <v>1.7100000000000009</v>
      </c>
    </row>
    <row r="36" spans="1:14" ht="17.25" customHeight="1">
      <c r="A36" s="225">
        <f t="shared" si="4"/>
        <v>42912</v>
      </c>
      <c r="B36" s="127">
        <v>592.95000000000005</v>
      </c>
      <c r="C36" s="127">
        <v>23.12</v>
      </c>
      <c r="D36" s="168">
        <f t="shared" si="1"/>
        <v>16.04</v>
      </c>
      <c r="E36" s="168">
        <v>11</v>
      </c>
      <c r="F36" s="226">
        <f t="shared" si="2"/>
        <v>2.409964391423892</v>
      </c>
      <c r="G36" s="227">
        <v>0</v>
      </c>
      <c r="H36" s="227">
        <v>0</v>
      </c>
      <c r="I36" s="227" t="s">
        <v>50</v>
      </c>
      <c r="J36" s="227" t="s">
        <v>50</v>
      </c>
      <c r="K36" s="227" t="s">
        <v>50</v>
      </c>
      <c r="L36" s="227" t="s">
        <v>50</v>
      </c>
      <c r="M36" s="168">
        <f t="shared" si="3"/>
        <v>0</v>
      </c>
      <c r="N36" s="228">
        <f t="shared" si="5"/>
        <v>2.2699999999999996</v>
      </c>
    </row>
    <row r="37" spans="1:14" ht="17.25" customHeight="1">
      <c r="A37" s="225">
        <f t="shared" si="4"/>
        <v>42913</v>
      </c>
      <c r="B37" s="127">
        <v>594.29999999999995</v>
      </c>
      <c r="C37" s="127">
        <v>29.4</v>
      </c>
      <c r="D37" s="168">
        <f t="shared" si="1"/>
        <v>22.32</v>
      </c>
      <c r="E37" s="168">
        <v>19</v>
      </c>
      <c r="F37" s="226">
        <f t="shared" si="2"/>
        <v>3.3535165346995806</v>
      </c>
      <c r="G37" s="227">
        <v>0</v>
      </c>
      <c r="H37" s="227">
        <v>0</v>
      </c>
      <c r="I37" s="227" t="s">
        <v>50</v>
      </c>
      <c r="J37" s="227" t="s">
        <v>50</v>
      </c>
      <c r="K37" s="227" t="s">
        <v>50</v>
      </c>
      <c r="L37" s="227" t="s">
        <v>50</v>
      </c>
      <c r="M37" s="168">
        <f t="shared" si="3"/>
        <v>0</v>
      </c>
      <c r="N37" s="228">
        <f t="shared" si="5"/>
        <v>6.2799999999999976</v>
      </c>
    </row>
    <row r="38" spans="1:14" ht="17.25" customHeight="1">
      <c r="A38" s="225">
        <f t="shared" si="4"/>
        <v>42914</v>
      </c>
      <c r="B38" s="127">
        <v>595.38</v>
      </c>
      <c r="C38" s="253">
        <v>35.619999999999997</v>
      </c>
      <c r="D38" s="168">
        <f t="shared" si="1"/>
        <v>28.54</v>
      </c>
      <c r="E38" s="168">
        <v>6</v>
      </c>
      <c r="F38" s="226">
        <f t="shared" si="2"/>
        <v>4.2880538485809154</v>
      </c>
      <c r="G38" s="227">
        <v>0</v>
      </c>
      <c r="H38" s="227">
        <v>0</v>
      </c>
      <c r="I38" s="227" t="s">
        <v>50</v>
      </c>
      <c r="J38" s="227" t="s">
        <v>50</v>
      </c>
      <c r="K38" s="227" t="s">
        <v>50</v>
      </c>
      <c r="L38" s="227" t="s">
        <v>50</v>
      </c>
      <c r="M38" s="168">
        <f t="shared" si="3"/>
        <v>0</v>
      </c>
      <c r="N38" s="228">
        <f t="shared" si="5"/>
        <v>6.2199999999999989</v>
      </c>
    </row>
    <row r="39" spans="1:14" ht="17.25" customHeight="1">
      <c r="A39" s="225">
        <f t="shared" si="4"/>
        <v>42915</v>
      </c>
      <c r="B39" s="127">
        <v>597.01</v>
      </c>
      <c r="C39" s="127">
        <v>46.92</v>
      </c>
      <c r="D39" s="168">
        <f t="shared" si="1"/>
        <v>39.840000000000003</v>
      </c>
      <c r="E39" s="168">
        <v>4</v>
      </c>
      <c r="F39" s="226">
        <f t="shared" si="2"/>
        <v>5.9858467178508645</v>
      </c>
      <c r="G39" s="227">
        <v>0</v>
      </c>
      <c r="H39" s="227">
        <v>0</v>
      </c>
      <c r="I39" s="227" t="s">
        <v>50</v>
      </c>
      <c r="J39" s="227" t="s">
        <v>50</v>
      </c>
      <c r="K39" s="227" t="s">
        <v>50</v>
      </c>
      <c r="L39" s="227" t="s">
        <v>50</v>
      </c>
      <c r="M39" s="168">
        <f t="shared" si="3"/>
        <v>0</v>
      </c>
      <c r="N39" s="228">
        <f t="shared" si="5"/>
        <v>11.300000000000004</v>
      </c>
    </row>
    <row r="40" spans="1:14" ht="17.25" customHeight="1">
      <c r="A40" s="225">
        <f t="shared" si="4"/>
        <v>42916</v>
      </c>
      <c r="B40" s="127">
        <v>598.58000000000004</v>
      </c>
      <c r="C40" s="127">
        <v>62.03</v>
      </c>
      <c r="D40" s="168">
        <f t="shared" si="1"/>
        <v>54.95</v>
      </c>
      <c r="E40" s="168">
        <v>17</v>
      </c>
      <c r="F40" s="226">
        <f t="shared" si="2"/>
        <v>8.2560812536622752</v>
      </c>
      <c r="G40" s="227">
        <v>0</v>
      </c>
      <c r="H40" s="227">
        <v>0</v>
      </c>
      <c r="I40" s="227" t="s">
        <v>50</v>
      </c>
      <c r="J40" s="227" t="s">
        <v>50</v>
      </c>
      <c r="K40" s="227" t="s">
        <v>50</v>
      </c>
      <c r="L40" s="227" t="s">
        <v>50</v>
      </c>
      <c r="M40" s="168">
        <f t="shared" si="3"/>
        <v>0</v>
      </c>
      <c r="N40" s="228">
        <f t="shared" si="5"/>
        <v>15.11</v>
      </c>
    </row>
    <row r="41" spans="1:14" ht="17.25" customHeight="1">
      <c r="A41" s="225">
        <f t="shared" si="4"/>
        <v>42917</v>
      </c>
      <c r="B41" s="127">
        <v>599.80999999999995</v>
      </c>
      <c r="C41" s="127">
        <v>76.38</v>
      </c>
      <c r="D41" s="168">
        <f t="shared" si="1"/>
        <v>69.3</v>
      </c>
      <c r="E41" s="168">
        <v>10</v>
      </c>
      <c r="F41" s="226">
        <f t="shared" si="2"/>
        <v>10.412127950478537</v>
      </c>
      <c r="G41" s="227">
        <v>0</v>
      </c>
      <c r="H41" s="227">
        <v>0</v>
      </c>
      <c r="I41" s="227" t="s">
        <v>50</v>
      </c>
      <c r="J41" s="227" t="s">
        <v>50</v>
      </c>
      <c r="K41" s="227" t="s">
        <v>50</v>
      </c>
      <c r="L41" s="227" t="s">
        <v>50</v>
      </c>
      <c r="M41" s="168">
        <f t="shared" si="3"/>
        <v>0</v>
      </c>
      <c r="N41" s="228">
        <f t="shared" si="5"/>
        <v>14.349999999999994</v>
      </c>
    </row>
    <row r="42" spans="1:14" ht="17.25" customHeight="1">
      <c r="A42" s="225">
        <f t="shared" si="4"/>
        <v>42918</v>
      </c>
      <c r="B42" s="127">
        <v>600.76</v>
      </c>
      <c r="C42" s="127">
        <v>89.12</v>
      </c>
      <c r="D42" s="168">
        <f t="shared" si="1"/>
        <v>82.04</v>
      </c>
      <c r="E42" s="168">
        <v>15</v>
      </c>
      <c r="F42" s="226">
        <f t="shared" si="2"/>
        <v>12.326276725212976</v>
      </c>
      <c r="G42" s="227">
        <v>0</v>
      </c>
      <c r="H42" s="227">
        <v>0</v>
      </c>
      <c r="I42" s="227" t="s">
        <v>50</v>
      </c>
      <c r="J42" s="227" t="s">
        <v>50</v>
      </c>
      <c r="K42" s="227" t="s">
        <v>50</v>
      </c>
      <c r="L42" s="227" t="s">
        <v>50</v>
      </c>
      <c r="M42" s="168">
        <f t="shared" si="3"/>
        <v>0</v>
      </c>
      <c r="N42" s="228">
        <f t="shared" si="5"/>
        <v>12.740000000000009</v>
      </c>
    </row>
    <row r="43" spans="1:14" ht="17.25" customHeight="1">
      <c r="A43" s="225">
        <f t="shared" si="4"/>
        <v>42919</v>
      </c>
      <c r="B43" s="127">
        <v>601.70000000000005</v>
      </c>
      <c r="C43" s="127">
        <v>103.83</v>
      </c>
      <c r="D43" s="168">
        <f t="shared" si="1"/>
        <v>96.75</v>
      </c>
      <c r="E43" s="168">
        <v>10</v>
      </c>
      <c r="F43" s="226">
        <f t="shared" si="2"/>
        <v>14.53641239839536</v>
      </c>
      <c r="G43" s="227">
        <v>0</v>
      </c>
      <c r="H43" s="227">
        <v>0</v>
      </c>
      <c r="I43" s="227" t="s">
        <v>50</v>
      </c>
      <c r="J43" s="227" t="s">
        <v>50</v>
      </c>
      <c r="K43" s="227" t="s">
        <v>50</v>
      </c>
      <c r="L43" s="227" t="s">
        <v>50</v>
      </c>
      <c r="M43" s="168">
        <f t="shared" si="3"/>
        <v>0</v>
      </c>
      <c r="N43" s="228">
        <f t="shared" si="5"/>
        <v>14.709999999999994</v>
      </c>
    </row>
    <row r="44" spans="1:14" ht="17.25" customHeight="1">
      <c r="A44" s="225">
        <f t="shared" si="4"/>
        <v>42920</v>
      </c>
      <c r="B44" s="127">
        <v>602.34</v>
      </c>
      <c r="C44" s="127">
        <v>114.8</v>
      </c>
      <c r="D44" s="168">
        <f t="shared" si="1"/>
        <v>107.72</v>
      </c>
      <c r="E44" s="168">
        <v>4</v>
      </c>
      <c r="F44" s="226">
        <f t="shared" si="2"/>
        <v>16.184623705996362</v>
      </c>
      <c r="G44" s="227">
        <v>0</v>
      </c>
      <c r="H44" s="227">
        <v>0</v>
      </c>
      <c r="I44" s="227" t="s">
        <v>50</v>
      </c>
      <c r="J44" s="227" t="s">
        <v>50</v>
      </c>
      <c r="K44" s="227" t="s">
        <v>50</v>
      </c>
      <c r="L44" s="227" t="s">
        <v>50</v>
      </c>
      <c r="M44" s="168">
        <f t="shared" si="3"/>
        <v>0</v>
      </c>
      <c r="N44" s="228">
        <f t="shared" si="5"/>
        <v>10.969999999999999</v>
      </c>
    </row>
    <row r="45" spans="1:14" ht="17.25" customHeight="1">
      <c r="A45" s="225">
        <f t="shared" si="4"/>
        <v>42921</v>
      </c>
      <c r="B45" s="127">
        <v>603</v>
      </c>
      <c r="C45" s="127">
        <v>126.95</v>
      </c>
      <c r="D45" s="168">
        <f t="shared" si="1"/>
        <v>119.87</v>
      </c>
      <c r="E45" s="168">
        <v>13</v>
      </c>
      <c r="F45" s="226">
        <f t="shared" si="2"/>
        <v>18.010126658352991</v>
      </c>
      <c r="G45" s="227">
        <v>0</v>
      </c>
      <c r="H45" s="227">
        <v>0</v>
      </c>
      <c r="I45" s="227" t="s">
        <v>50</v>
      </c>
      <c r="J45" s="227" t="s">
        <v>50</v>
      </c>
      <c r="K45" s="227" t="s">
        <v>50</v>
      </c>
      <c r="L45" s="227" t="s">
        <v>50</v>
      </c>
      <c r="M45" s="168">
        <f t="shared" si="3"/>
        <v>0</v>
      </c>
      <c r="N45" s="228">
        <f t="shared" si="5"/>
        <v>12.150000000000006</v>
      </c>
    </row>
    <row r="46" spans="1:14" ht="17.25" customHeight="1">
      <c r="A46" s="225">
        <f t="shared" si="4"/>
        <v>42922</v>
      </c>
      <c r="B46" s="217">
        <v>603.55999999999995</v>
      </c>
      <c r="C46" s="127">
        <v>137.09</v>
      </c>
      <c r="D46" s="168">
        <f t="shared" si="1"/>
        <v>130.01</v>
      </c>
      <c r="E46" s="168">
        <v>3</v>
      </c>
      <c r="F46" s="226">
        <f t="shared" si="2"/>
        <v>19.533632825998765</v>
      </c>
      <c r="G46" s="227">
        <v>0</v>
      </c>
      <c r="H46" s="227">
        <v>0</v>
      </c>
      <c r="I46" s="227" t="s">
        <v>50</v>
      </c>
      <c r="J46" s="227" t="s">
        <v>50</v>
      </c>
      <c r="K46" s="227" t="s">
        <v>50</v>
      </c>
      <c r="L46" s="227" t="s">
        <v>50</v>
      </c>
      <c r="M46" s="168">
        <f t="shared" si="3"/>
        <v>0</v>
      </c>
      <c r="N46" s="228">
        <f t="shared" si="5"/>
        <v>10.14</v>
      </c>
    </row>
    <row r="47" spans="1:14" ht="17.25" customHeight="1">
      <c r="A47" s="225">
        <f t="shared" si="4"/>
        <v>42923</v>
      </c>
      <c r="B47" s="127">
        <v>603.99</v>
      </c>
      <c r="C47" s="127">
        <v>145.83000000000001</v>
      </c>
      <c r="D47" s="168">
        <f t="shared" si="1"/>
        <v>138.75</v>
      </c>
      <c r="E47" s="168">
        <v>9</v>
      </c>
      <c r="F47" s="226">
        <f t="shared" si="2"/>
        <v>20.846792974442955</v>
      </c>
      <c r="G47" s="227">
        <v>0</v>
      </c>
      <c r="H47" s="227">
        <v>0</v>
      </c>
      <c r="I47" s="227" t="s">
        <v>50</v>
      </c>
      <c r="J47" s="227" t="s">
        <v>50</v>
      </c>
      <c r="K47" s="227" t="s">
        <v>50</v>
      </c>
      <c r="L47" s="227" t="s">
        <v>50</v>
      </c>
      <c r="M47" s="168">
        <f t="shared" si="3"/>
        <v>0</v>
      </c>
      <c r="N47" s="228">
        <f t="shared" si="5"/>
        <v>8.7400000000000091</v>
      </c>
    </row>
    <row r="48" spans="1:14" ht="17.25" customHeight="1">
      <c r="A48" s="225">
        <f t="shared" si="4"/>
        <v>42924</v>
      </c>
      <c r="B48" s="127">
        <v>604.29</v>
      </c>
      <c r="C48" s="127">
        <v>152.05000000000001</v>
      </c>
      <c r="D48" s="168">
        <f t="shared" si="1"/>
        <v>144.97</v>
      </c>
      <c r="E48" s="168">
        <v>1</v>
      </c>
      <c r="F48" s="226">
        <f t="shared" si="2"/>
        <v>21.781330288324291</v>
      </c>
      <c r="G48" s="227">
        <v>0</v>
      </c>
      <c r="H48" s="227">
        <v>0</v>
      </c>
      <c r="I48" s="227" t="s">
        <v>50</v>
      </c>
      <c r="J48" s="227" t="s">
        <v>50</v>
      </c>
      <c r="K48" s="227" t="s">
        <v>50</v>
      </c>
      <c r="L48" s="227" t="s">
        <v>50</v>
      </c>
      <c r="M48" s="168">
        <f t="shared" si="3"/>
        <v>0</v>
      </c>
      <c r="N48" s="228">
        <f t="shared" si="5"/>
        <v>6.2199999999999989</v>
      </c>
    </row>
    <row r="49" spans="1:14" ht="17.25" customHeight="1">
      <c r="A49" s="225">
        <f t="shared" si="4"/>
        <v>42925</v>
      </c>
      <c r="B49" s="127">
        <v>604.53</v>
      </c>
      <c r="C49" s="127">
        <v>156.75</v>
      </c>
      <c r="D49" s="168">
        <f t="shared" si="1"/>
        <v>149.66999999999999</v>
      </c>
      <c r="E49" s="168">
        <v>0</v>
      </c>
      <c r="F49" s="226">
        <f t="shared" si="2"/>
        <v>22.48749192421533</v>
      </c>
      <c r="G49" s="227">
        <v>0</v>
      </c>
      <c r="H49" s="227">
        <v>0</v>
      </c>
      <c r="I49" s="227" t="s">
        <v>50</v>
      </c>
      <c r="J49" s="227" t="s">
        <v>50</v>
      </c>
      <c r="K49" s="227" t="s">
        <v>50</v>
      </c>
      <c r="L49" s="227" t="s">
        <v>50</v>
      </c>
      <c r="M49" s="168">
        <f t="shared" si="3"/>
        <v>0</v>
      </c>
      <c r="N49" s="228">
        <f t="shared" si="5"/>
        <v>4.6999999999999886</v>
      </c>
    </row>
    <row r="50" spans="1:14" ht="17.25" customHeight="1">
      <c r="A50" s="225">
        <f t="shared" si="4"/>
        <v>42926</v>
      </c>
      <c r="B50" s="127">
        <v>604.72</v>
      </c>
      <c r="C50" s="127">
        <v>160.80000000000001</v>
      </c>
      <c r="D50" s="168">
        <f t="shared" si="1"/>
        <v>153.72</v>
      </c>
      <c r="E50" s="168">
        <v>0</v>
      </c>
      <c r="F50" s="226">
        <f t="shared" si="2"/>
        <v>23.09599290833421</v>
      </c>
      <c r="G50" s="227">
        <v>0</v>
      </c>
      <c r="H50" s="227">
        <v>0</v>
      </c>
      <c r="I50" s="227" t="s">
        <v>50</v>
      </c>
      <c r="J50" s="227" t="s">
        <v>50</v>
      </c>
      <c r="K50" s="227" t="s">
        <v>50</v>
      </c>
      <c r="L50" s="227" t="s">
        <v>50</v>
      </c>
      <c r="M50" s="168">
        <f t="shared" si="3"/>
        <v>0</v>
      </c>
      <c r="N50" s="228">
        <f t="shared" si="5"/>
        <v>4.0500000000000114</v>
      </c>
    </row>
    <row r="51" spans="1:14" ht="17.25" customHeight="1">
      <c r="A51" s="225">
        <f t="shared" si="4"/>
        <v>42927</v>
      </c>
      <c r="B51" s="217">
        <v>604.87</v>
      </c>
      <c r="C51" s="127">
        <v>163.91</v>
      </c>
      <c r="D51" s="168">
        <f t="shared" si="1"/>
        <v>156.82999999999998</v>
      </c>
      <c r="E51" s="168">
        <v>2</v>
      </c>
      <c r="F51" s="226">
        <f t="shared" si="2"/>
        <v>23.563261565274875</v>
      </c>
      <c r="G51" s="227">
        <v>0</v>
      </c>
      <c r="H51" s="227">
        <v>0</v>
      </c>
      <c r="I51" s="227" t="s">
        <v>50</v>
      </c>
      <c r="J51" s="227" t="s">
        <v>50</v>
      </c>
      <c r="K51" s="227" t="s">
        <v>50</v>
      </c>
      <c r="L51" s="227" t="s">
        <v>50</v>
      </c>
      <c r="M51" s="168">
        <f t="shared" si="3"/>
        <v>0</v>
      </c>
      <c r="N51" s="228">
        <f t="shared" si="5"/>
        <v>3.1099999999999852</v>
      </c>
    </row>
    <row r="52" spans="1:14" ht="17.25" customHeight="1">
      <c r="A52" s="225">
        <f t="shared" si="4"/>
        <v>42928</v>
      </c>
      <c r="B52" s="127">
        <v>605.02</v>
      </c>
      <c r="C52" s="127">
        <v>167.11</v>
      </c>
      <c r="D52" s="168">
        <f t="shared" si="1"/>
        <v>160.03</v>
      </c>
      <c r="E52" s="168">
        <v>7</v>
      </c>
      <c r="F52" s="226">
        <f t="shared" si="2"/>
        <v>24.044052466307072</v>
      </c>
      <c r="G52" s="227">
        <v>0</v>
      </c>
      <c r="H52" s="227">
        <v>0</v>
      </c>
      <c r="I52" s="227" t="s">
        <v>50</v>
      </c>
      <c r="J52" s="227" t="s">
        <v>50</v>
      </c>
      <c r="K52" s="227" t="s">
        <v>50</v>
      </c>
      <c r="L52" s="227" t="s">
        <v>50</v>
      </c>
      <c r="M52" s="168">
        <f t="shared" si="3"/>
        <v>0</v>
      </c>
      <c r="N52" s="228">
        <f t="shared" si="5"/>
        <v>3.2000000000000171</v>
      </c>
    </row>
    <row r="53" spans="1:14" ht="17.25" customHeight="1">
      <c r="A53" s="225">
        <f t="shared" si="4"/>
        <v>42929</v>
      </c>
      <c r="B53" s="127">
        <v>605.24</v>
      </c>
      <c r="C53" s="127">
        <v>171.84</v>
      </c>
      <c r="D53" s="168">
        <f t="shared" si="1"/>
        <v>164.76</v>
      </c>
      <c r="E53" s="168">
        <v>5</v>
      </c>
      <c r="F53" s="226">
        <f t="shared" si="2"/>
        <v>24.754721516895291</v>
      </c>
      <c r="G53" s="227">
        <v>0</v>
      </c>
      <c r="H53" s="227">
        <v>0</v>
      </c>
      <c r="I53" s="227" t="s">
        <v>50</v>
      </c>
      <c r="J53" s="227" t="s">
        <v>50</v>
      </c>
      <c r="K53" s="227" t="s">
        <v>50</v>
      </c>
      <c r="L53" s="227" t="s">
        <v>50</v>
      </c>
      <c r="M53" s="168">
        <f t="shared" si="3"/>
        <v>0</v>
      </c>
      <c r="N53" s="228">
        <f t="shared" si="5"/>
        <v>4.7299999999999898</v>
      </c>
    </row>
    <row r="54" spans="1:14" ht="17.25" customHeight="1">
      <c r="A54" s="225">
        <f t="shared" si="4"/>
        <v>42930</v>
      </c>
      <c r="B54" s="127">
        <v>605.63</v>
      </c>
      <c r="C54" s="127">
        <v>180.65</v>
      </c>
      <c r="D54" s="168">
        <f t="shared" si="1"/>
        <v>173.57</v>
      </c>
      <c r="E54" s="168">
        <v>10</v>
      </c>
      <c r="F54" s="226">
        <f t="shared" si="2"/>
        <v>26.078398966299559</v>
      </c>
      <c r="G54" s="227">
        <v>0</v>
      </c>
      <c r="H54" s="227">
        <v>0</v>
      </c>
      <c r="I54" s="227" t="s">
        <v>50</v>
      </c>
      <c r="J54" s="227" t="s">
        <v>50</v>
      </c>
      <c r="K54" s="227" t="s">
        <v>50</v>
      </c>
      <c r="L54" s="227" t="s">
        <v>50</v>
      </c>
      <c r="M54" s="168">
        <f t="shared" si="3"/>
        <v>0</v>
      </c>
      <c r="N54" s="228">
        <f t="shared" si="5"/>
        <v>8.8100000000000023</v>
      </c>
    </row>
    <row r="55" spans="1:14" ht="17.25" customHeight="1">
      <c r="A55" s="225">
        <f t="shared" si="4"/>
        <v>42931</v>
      </c>
      <c r="B55" s="127">
        <v>606.58000000000004</v>
      </c>
      <c r="C55" s="127">
        <v>201.8</v>
      </c>
      <c r="D55" s="168">
        <f t="shared" si="1"/>
        <v>194.72</v>
      </c>
      <c r="E55" s="168">
        <v>26</v>
      </c>
      <c r="F55" s="226">
        <f t="shared" si="2"/>
        <v>29.256126327809245</v>
      </c>
      <c r="G55" s="227">
        <v>0</v>
      </c>
      <c r="H55" s="227">
        <v>0</v>
      </c>
      <c r="I55" s="227" t="s">
        <v>50</v>
      </c>
      <c r="J55" s="227" t="s">
        <v>50</v>
      </c>
      <c r="K55" s="227" t="s">
        <v>50</v>
      </c>
      <c r="L55" s="227" t="s">
        <v>50</v>
      </c>
      <c r="M55" s="168">
        <f t="shared" si="3"/>
        <v>0</v>
      </c>
      <c r="N55" s="228">
        <f t="shared" si="5"/>
        <v>21.150000000000006</v>
      </c>
    </row>
    <row r="56" spans="1:14" ht="17.25" customHeight="1">
      <c r="A56" s="225">
        <f t="shared" si="4"/>
        <v>42932</v>
      </c>
      <c r="B56" s="127">
        <v>607.37</v>
      </c>
      <c r="C56" s="127">
        <v>220.58</v>
      </c>
      <c r="D56" s="168">
        <f t="shared" si="1"/>
        <v>213.5</v>
      </c>
      <c r="E56" s="168">
        <v>11</v>
      </c>
      <c r="F56" s="226">
        <f t="shared" si="2"/>
        <v>32.077767928241954</v>
      </c>
      <c r="G56" s="227">
        <v>0</v>
      </c>
      <c r="H56" s="227">
        <v>0</v>
      </c>
      <c r="I56" s="227" t="s">
        <v>50</v>
      </c>
      <c r="J56" s="227" t="s">
        <v>50</v>
      </c>
      <c r="K56" s="227" t="s">
        <v>50</v>
      </c>
      <c r="L56" s="227" t="s">
        <v>50</v>
      </c>
      <c r="M56" s="168">
        <f t="shared" si="3"/>
        <v>0</v>
      </c>
      <c r="N56" s="228">
        <f t="shared" si="5"/>
        <v>18.78</v>
      </c>
    </row>
    <row r="57" spans="1:14" ht="17.25" customHeight="1">
      <c r="A57" s="225">
        <f t="shared" si="4"/>
        <v>42933</v>
      </c>
      <c r="B57" s="127">
        <v>608.41</v>
      </c>
      <c r="C57" s="127">
        <v>245.67</v>
      </c>
      <c r="D57" s="168">
        <f t="shared" si="1"/>
        <v>238.58999999999997</v>
      </c>
      <c r="E57" s="168">
        <v>32</v>
      </c>
      <c r="F57" s="226">
        <f t="shared" si="2"/>
        <v>35.847469086647529</v>
      </c>
      <c r="G57" s="227">
        <v>0</v>
      </c>
      <c r="H57" s="227">
        <v>0</v>
      </c>
      <c r="I57" s="227" t="s">
        <v>50</v>
      </c>
      <c r="J57" s="227" t="s">
        <v>50</v>
      </c>
      <c r="K57" s="227" t="s">
        <v>50</v>
      </c>
      <c r="L57" s="227" t="s">
        <v>50</v>
      </c>
      <c r="M57" s="168">
        <f t="shared" si="3"/>
        <v>0</v>
      </c>
      <c r="N57" s="228">
        <f t="shared" si="5"/>
        <v>25.089999999999975</v>
      </c>
    </row>
    <row r="58" spans="1:14" ht="17.25" customHeight="1">
      <c r="A58" s="225">
        <f t="shared" si="4"/>
        <v>42934</v>
      </c>
      <c r="B58" s="127">
        <v>609.5</v>
      </c>
      <c r="C58" s="127">
        <v>273.14999999999998</v>
      </c>
      <c r="D58" s="168">
        <f t="shared" si="1"/>
        <v>266.07</v>
      </c>
      <c r="E58" s="168">
        <v>17</v>
      </c>
      <c r="F58" s="226">
        <f t="shared" si="2"/>
        <v>39.97626094926153</v>
      </c>
      <c r="G58" s="227">
        <v>0</v>
      </c>
      <c r="H58" s="227">
        <v>0</v>
      </c>
      <c r="I58" s="227" t="s">
        <v>50</v>
      </c>
      <c r="J58" s="227" t="s">
        <v>50</v>
      </c>
      <c r="K58" s="227" t="s">
        <v>50</v>
      </c>
      <c r="L58" s="227" t="s">
        <v>50</v>
      </c>
      <c r="M58" s="168">
        <f t="shared" si="3"/>
        <v>0</v>
      </c>
      <c r="N58" s="228">
        <f t="shared" si="5"/>
        <v>27.47999999999999</v>
      </c>
    </row>
    <row r="59" spans="1:14" ht="17.25" customHeight="1">
      <c r="A59" s="225">
        <f t="shared" si="4"/>
        <v>42935</v>
      </c>
      <c r="B59" s="127">
        <v>610.48</v>
      </c>
      <c r="C59" s="127">
        <v>298.14</v>
      </c>
      <c r="D59" s="168">
        <f t="shared" si="1"/>
        <v>291.06</v>
      </c>
      <c r="E59" s="168">
        <v>20</v>
      </c>
      <c r="F59" s="226">
        <f t="shared" si="2"/>
        <v>43.730937392009857</v>
      </c>
      <c r="G59" s="227">
        <v>0</v>
      </c>
      <c r="H59" s="227">
        <v>0</v>
      </c>
      <c r="I59" s="227" t="s">
        <v>50</v>
      </c>
      <c r="J59" s="227" t="s">
        <v>50</v>
      </c>
      <c r="K59" s="227" t="s">
        <v>50</v>
      </c>
      <c r="L59" s="227" t="s">
        <v>50</v>
      </c>
      <c r="M59" s="168">
        <f t="shared" si="3"/>
        <v>0</v>
      </c>
      <c r="N59" s="228">
        <f t="shared" si="5"/>
        <v>24.990000000000009</v>
      </c>
    </row>
    <row r="60" spans="1:14" ht="17.25" customHeight="1">
      <c r="A60" s="225">
        <f t="shared" si="4"/>
        <v>42936</v>
      </c>
      <c r="B60" s="127">
        <v>611.24</v>
      </c>
      <c r="C60" s="127">
        <v>318.26</v>
      </c>
      <c r="D60" s="168">
        <f t="shared" si="1"/>
        <v>311.18</v>
      </c>
      <c r="E60" s="168">
        <v>10</v>
      </c>
      <c r="F60" s="226">
        <f t="shared" si="2"/>
        <v>46.753910182249797</v>
      </c>
      <c r="G60" s="227">
        <v>0</v>
      </c>
      <c r="H60" s="227">
        <v>0</v>
      </c>
      <c r="I60" s="227" t="s">
        <v>50</v>
      </c>
      <c r="J60" s="227" t="s">
        <v>50</v>
      </c>
      <c r="K60" s="227" t="s">
        <v>50</v>
      </c>
      <c r="L60" s="227" t="s">
        <v>50</v>
      </c>
      <c r="M60" s="168">
        <f t="shared" si="3"/>
        <v>0</v>
      </c>
      <c r="N60" s="228">
        <f t="shared" si="5"/>
        <v>20.120000000000005</v>
      </c>
    </row>
    <row r="61" spans="1:14" ht="17.25" customHeight="1">
      <c r="A61" s="225">
        <f t="shared" si="4"/>
        <v>42937</v>
      </c>
      <c r="B61" s="127">
        <v>612.30999999999995</v>
      </c>
      <c r="C61" s="127">
        <v>346.9</v>
      </c>
      <c r="D61" s="168">
        <f t="shared" si="1"/>
        <v>339.82</v>
      </c>
      <c r="E61" s="168">
        <v>19</v>
      </c>
      <c r="F61" s="226">
        <f t="shared" si="2"/>
        <v>51.05698874648796</v>
      </c>
      <c r="G61" s="227">
        <v>0</v>
      </c>
      <c r="H61" s="227">
        <v>0</v>
      </c>
      <c r="I61" s="227" t="s">
        <v>50</v>
      </c>
      <c r="J61" s="227" t="s">
        <v>50</v>
      </c>
      <c r="K61" s="227" t="s">
        <v>50</v>
      </c>
      <c r="L61" s="227" t="s">
        <v>50</v>
      </c>
      <c r="M61" s="168">
        <f t="shared" si="3"/>
        <v>0</v>
      </c>
      <c r="N61" s="228">
        <f t="shared" si="5"/>
        <v>28.639999999999986</v>
      </c>
    </row>
    <row r="62" spans="1:14" ht="17.25" customHeight="1">
      <c r="A62" s="225">
        <f t="shared" si="4"/>
        <v>42938</v>
      </c>
      <c r="B62" s="127">
        <v>613.99</v>
      </c>
      <c r="C62" s="127">
        <v>392.91</v>
      </c>
      <c r="D62" s="168">
        <f t="shared" si="1"/>
        <v>385.83000000000004</v>
      </c>
      <c r="E62" s="168">
        <v>22</v>
      </c>
      <c r="F62" s="226">
        <f t="shared" si="2"/>
        <v>57.969860420391548</v>
      </c>
      <c r="G62" s="227">
        <v>0</v>
      </c>
      <c r="H62" s="227">
        <v>0</v>
      </c>
      <c r="I62" s="227" t="s">
        <v>50</v>
      </c>
      <c r="J62" s="227" t="s">
        <v>50</v>
      </c>
      <c r="K62" s="227" t="s">
        <v>50</v>
      </c>
      <c r="L62" s="227" t="s">
        <v>50</v>
      </c>
      <c r="M62" s="168">
        <f t="shared" si="3"/>
        <v>0</v>
      </c>
      <c r="N62" s="228">
        <f t="shared" si="5"/>
        <v>46.010000000000048</v>
      </c>
    </row>
    <row r="63" spans="1:14" ht="17.25" customHeight="1">
      <c r="A63" s="225">
        <f t="shared" si="4"/>
        <v>42939</v>
      </c>
      <c r="B63" s="127">
        <v>615.04999999999995</v>
      </c>
      <c r="C63" s="127">
        <v>422.88</v>
      </c>
      <c r="D63" s="168">
        <f t="shared" si="1"/>
        <v>415.8</v>
      </c>
      <c r="E63" s="168">
        <v>1</v>
      </c>
      <c r="F63" s="226">
        <f t="shared" si="2"/>
        <v>62.472767702871224</v>
      </c>
      <c r="G63" s="227">
        <v>0</v>
      </c>
      <c r="H63" s="227">
        <v>0</v>
      </c>
      <c r="I63" s="227" t="s">
        <v>50</v>
      </c>
      <c r="J63" s="227" t="s">
        <v>50</v>
      </c>
      <c r="K63" s="227" t="s">
        <v>50</v>
      </c>
      <c r="L63" s="227" t="s">
        <v>50</v>
      </c>
      <c r="M63" s="168">
        <f t="shared" si="3"/>
        <v>0</v>
      </c>
      <c r="N63" s="228">
        <f t="shared" si="5"/>
        <v>29.96999999999997</v>
      </c>
    </row>
    <row r="64" spans="1:14" ht="17.25" customHeight="1">
      <c r="A64" s="225">
        <f t="shared" si="4"/>
        <v>42940</v>
      </c>
      <c r="B64" s="127">
        <v>615.96</v>
      </c>
      <c r="C64" s="127">
        <v>448.84</v>
      </c>
      <c r="D64" s="168">
        <f t="shared" si="1"/>
        <v>441.76</v>
      </c>
      <c r="E64" s="168">
        <v>8</v>
      </c>
      <c r="F64" s="226">
        <f t="shared" si="2"/>
        <v>66.373183887494918</v>
      </c>
      <c r="G64" s="227">
        <v>0</v>
      </c>
      <c r="H64" s="227">
        <v>0</v>
      </c>
      <c r="I64" s="227" t="s">
        <v>50</v>
      </c>
      <c r="J64" s="227" t="s">
        <v>50</v>
      </c>
      <c r="K64" s="227" t="s">
        <v>50</v>
      </c>
      <c r="L64" s="227" t="s">
        <v>50</v>
      </c>
      <c r="M64" s="168">
        <f t="shared" si="3"/>
        <v>0</v>
      </c>
      <c r="N64" s="228">
        <f t="shared" si="5"/>
        <v>25.95999999999998</v>
      </c>
    </row>
    <row r="65" spans="1:14" ht="17.25" customHeight="1">
      <c r="A65" s="225">
        <f t="shared" si="4"/>
        <v>42941</v>
      </c>
      <c r="B65" s="127">
        <v>616.76</v>
      </c>
      <c r="C65" s="127">
        <v>471.81</v>
      </c>
      <c r="D65" s="168">
        <f t="shared" si="1"/>
        <v>464.73</v>
      </c>
      <c r="E65" s="168">
        <v>16</v>
      </c>
      <c r="F65" s="226">
        <f t="shared" si="2"/>
        <v>69.824361073966671</v>
      </c>
      <c r="G65" s="227">
        <v>0</v>
      </c>
      <c r="H65" s="227">
        <v>0</v>
      </c>
      <c r="I65" s="227" t="s">
        <v>50</v>
      </c>
      <c r="J65" s="227" t="s">
        <v>50</v>
      </c>
      <c r="K65" s="227" t="s">
        <v>50</v>
      </c>
      <c r="L65" s="227" t="s">
        <v>50</v>
      </c>
      <c r="M65" s="168">
        <f t="shared" si="3"/>
        <v>0</v>
      </c>
      <c r="N65" s="228">
        <f t="shared" si="5"/>
        <v>22.970000000000027</v>
      </c>
    </row>
    <row r="66" spans="1:14" ht="17.25" customHeight="1">
      <c r="A66" s="225">
        <f t="shared" si="4"/>
        <v>42942</v>
      </c>
      <c r="B66" s="127">
        <v>617.28</v>
      </c>
      <c r="C66" s="127">
        <v>486.84</v>
      </c>
      <c r="D66" s="168">
        <f t="shared" si="1"/>
        <v>479.76</v>
      </c>
      <c r="E66" s="168">
        <v>1</v>
      </c>
      <c r="F66" s="226">
        <f t="shared" si="2"/>
        <v>72.082575837252278</v>
      </c>
      <c r="G66" s="227">
        <v>0</v>
      </c>
      <c r="H66" s="227">
        <v>0</v>
      </c>
      <c r="I66" s="227" t="s">
        <v>50</v>
      </c>
      <c r="J66" s="227" t="s">
        <v>50</v>
      </c>
      <c r="K66" s="227" t="s">
        <v>50</v>
      </c>
      <c r="L66" s="227" t="s">
        <v>50</v>
      </c>
      <c r="M66" s="168">
        <f t="shared" si="3"/>
        <v>0</v>
      </c>
      <c r="N66" s="228">
        <f t="shared" si="5"/>
        <v>15.029999999999973</v>
      </c>
    </row>
    <row r="67" spans="1:14" ht="17.25" customHeight="1">
      <c r="A67" s="225">
        <f t="shared" si="4"/>
        <v>42943</v>
      </c>
      <c r="B67" s="127">
        <v>617.64</v>
      </c>
      <c r="C67" s="127">
        <v>497.71</v>
      </c>
      <c r="D67" s="168">
        <f t="shared" si="1"/>
        <v>490.63</v>
      </c>
      <c r="E67" s="168">
        <v>2</v>
      </c>
      <c r="F67" s="226">
        <f t="shared" si="2"/>
        <v>73.715762429196019</v>
      </c>
      <c r="G67" s="227">
        <v>0</v>
      </c>
      <c r="H67" s="227">
        <v>0</v>
      </c>
      <c r="I67" s="227" t="s">
        <v>50</v>
      </c>
      <c r="J67" s="227" t="s">
        <v>50</v>
      </c>
      <c r="K67" s="227" t="s">
        <v>50</v>
      </c>
      <c r="L67" s="227" t="s">
        <v>50</v>
      </c>
      <c r="M67" s="168">
        <f t="shared" si="3"/>
        <v>0</v>
      </c>
      <c r="N67" s="228">
        <f t="shared" si="5"/>
        <v>10.870000000000005</v>
      </c>
    </row>
    <row r="68" spans="1:14" ht="17.25" customHeight="1">
      <c r="A68" s="225">
        <f t="shared" si="4"/>
        <v>42944</v>
      </c>
      <c r="B68" s="127">
        <v>617.98</v>
      </c>
      <c r="C68" s="127">
        <v>507.69</v>
      </c>
      <c r="D68" s="168">
        <f t="shared" si="1"/>
        <v>500.61</v>
      </c>
      <c r="E68" s="168">
        <v>8</v>
      </c>
      <c r="F68" s="226">
        <f t="shared" si="2"/>
        <v>75.215229051790189</v>
      </c>
      <c r="G68" s="227">
        <v>0</v>
      </c>
      <c r="H68" s="227">
        <v>0</v>
      </c>
      <c r="I68" s="227" t="s">
        <v>50</v>
      </c>
      <c r="J68" s="227" t="s">
        <v>50</v>
      </c>
      <c r="K68" s="227" t="s">
        <v>50</v>
      </c>
      <c r="L68" s="227" t="s">
        <v>50</v>
      </c>
      <c r="M68" s="168">
        <f t="shared" si="3"/>
        <v>0</v>
      </c>
      <c r="N68" s="228">
        <f t="shared" si="5"/>
        <v>9.9800000000000182</v>
      </c>
    </row>
    <row r="69" spans="1:14" ht="17.25" customHeight="1">
      <c r="A69" s="225">
        <f t="shared" si="4"/>
        <v>42945</v>
      </c>
      <c r="B69" s="127">
        <v>618.42999999999995</v>
      </c>
      <c r="C69" s="127">
        <v>521.28</v>
      </c>
      <c r="D69" s="168">
        <f t="shared" si="1"/>
        <v>514.19999999999993</v>
      </c>
      <c r="E69" s="168">
        <v>7</v>
      </c>
      <c r="F69" s="226">
        <f t="shared" si="2"/>
        <v>77.2570879096113</v>
      </c>
      <c r="G69" s="227">
        <v>0</v>
      </c>
      <c r="H69" s="227">
        <v>0</v>
      </c>
      <c r="I69" s="227" t="s">
        <v>50</v>
      </c>
      <c r="J69" s="227" t="s">
        <v>50</v>
      </c>
      <c r="K69" s="227" t="s">
        <v>50</v>
      </c>
      <c r="L69" s="227" t="s">
        <v>50</v>
      </c>
      <c r="M69" s="168">
        <f t="shared" si="3"/>
        <v>0</v>
      </c>
      <c r="N69" s="228">
        <f t="shared" si="5"/>
        <v>13.589999999999975</v>
      </c>
    </row>
    <row r="70" spans="1:14" ht="17.25" customHeight="1">
      <c r="A70" s="225">
        <f t="shared" si="4"/>
        <v>42946</v>
      </c>
      <c r="B70" s="127">
        <v>618.86</v>
      </c>
      <c r="C70" s="127">
        <v>534.11</v>
      </c>
      <c r="D70" s="168">
        <f t="shared" si="1"/>
        <v>527.03</v>
      </c>
      <c r="E70" s="168">
        <v>11</v>
      </c>
      <c r="F70" s="226">
        <f t="shared" si="2"/>
        <v>79.184758928437276</v>
      </c>
      <c r="G70" s="227">
        <v>0</v>
      </c>
      <c r="H70" s="227">
        <v>0</v>
      </c>
      <c r="I70" s="227" t="s">
        <v>50</v>
      </c>
      <c r="J70" s="227" t="s">
        <v>50</v>
      </c>
      <c r="K70" s="227" t="s">
        <v>50</v>
      </c>
      <c r="L70" s="227" t="s">
        <v>50</v>
      </c>
      <c r="M70" s="168">
        <f t="shared" si="3"/>
        <v>0</v>
      </c>
      <c r="N70" s="228">
        <f t="shared" si="5"/>
        <v>12.830000000000041</v>
      </c>
    </row>
    <row r="71" spans="1:14" ht="17.25" customHeight="1">
      <c r="A71" s="225">
        <f t="shared" si="4"/>
        <v>42947</v>
      </c>
      <c r="B71" s="127">
        <v>619.16999999999996</v>
      </c>
      <c r="C71" s="127">
        <v>543.42999999999995</v>
      </c>
      <c r="D71" s="168">
        <f t="shared" si="1"/>
        <v>536.34999999999991</v>
      </c>
      <c r="E71" s="168">
        <v>8</v>
      </c>
      <c r="F71" s="226">
        <f t="shared" si="2"/>
        <v>80.585062427693529</v>
      </c>
      <c r="G71" s="227">
        <v>0</v>
      </c>
      <c r="H71" s="227">
        <v>0</v>
      </c>
      <c r="I71" s="227" t="s">
        <v>50</v>
      </c>
      <c r="J71" s="227" t="s">
        <v>50</v>
      </c>
      <c r="K71" s="227" t="s">
        <v>50</v>
      </c>
      <c r="L71" s="227" t="s">
        <v>50</v>
      </c>
      <c r="M71" s="168">
        <f t="shared" si="3"/>
        <v>0</v>
      </c>
      <c r="N71" s="228">
        <f t="shared" si="5"/>
        <v>9.3199999999999363</v>
      </c>
    </row>
    <row r="72" spans="1:14" ht="17.25" customHeight="1">
      <c r="A72" s="225">
        <f t="shared" si="4"/>
        <v>42948</v>
      </c>
      <c r="B72" s="127">
        <v>619.47</v>
      </c>
      <c r="C72" s="127">
        <v>552.74</v>
      </c>
      <c r="D72" s="168">
        <f t="shared" si="1"/>
        <v>545.66</v>
      </c>
      <c r="E72" s="168">
        <v>4</v>
      </c>
      <c r="F72" s="226">
        <f t="shared" si="2"/>
        <v>81.983863455384096</v>
      </c>
      <c r="G72" s="227">
        <v>0</v>
      </c>
      <c r="H72" s="227">
        <v>0</v>
      </c>
      <c r="I72" s="227" t="s">
        <v>50</v>
      </c>
      <c r="J72" s="227" t="s">
        <v>50</v>
      </c>
      <c r="K72" s="227" t="s">
        <v>50</v>
      </c>
      <c r="L72" s="227" t="s">
        <v>50</v>
      </c>
      <c r="M72" s="168">
        <f t="shared" si="3"/>
        <v>0</v>
      </c>
      <c r="N72" s="228">
        <f t="shared" si="5"/>
        <v>9.3100000000000591</v>
      </c>
    </row>
    <row r="73" spans="1:14" ht="17.25" customHeight="1">
      <c r="A73" s="225">
        <f t="shared" si="4"/>
        <v>42949</v>
      </c>
      <c r="B73" s="253">
        <v>619.67999999999995</v>
      </c>
      <c r="C73" s="127">
        <v>559.26</v>
      </c>
      <c r="D73" s="168">
        <f t="shared" si="1"/>
        <v>552.17999999999995</v>
      </c>
      <c r="E73" s="168">
        <v>1</v>
      </c>
      <c r="F73" s="226">
        <f t="shared" si="2"/>
        <v>82.963474916237203</v>
      </c>
      <c r="G73" s="227">
        <v>0</v>
      </c>
      <c r="H73" s="227">
        <v>0</v>
      </c>
      <c r="I73" s="227" t="s">
        <v>50</v>
      </c>
      <c r="J73" s="227" t="s">
        <v>50</v>
      </c>
      <c r="K73" s="227" t="s">
        <v>50</v>
      </c>
      <c r="L73" s="227" t="s">
        <v>50</v>
      </c>
      <c r="M73" s="168">
        <f t="shared" si="3"/>
        <v>0</v>
      </c>
      <c r="N73" s="228">
        <f t="shared" si="5"/>
        <v>6.5199999999999818</v>
      </c>
    </row>
    <row r="74" spans="1:14" ht="17.25" customHeight="1">
      <c r="A74" s="225">
        <f t="shared" si="4"/>
        <v>42950</v>
      </c>
      <c r="B74" s="127">
        <v>619.9</v>
      </c>
      <c r="C74" s="127">
        <v>565.77</v>
      </c>
      <c r="D74" s="168">
        <f t="shared" si="1"/>
        <v>558.68999999999994</v>
      </c>
      <c r="E74" s="168">
        <v>2</v>
      </c>
      <c r="F74" s="226">
        <f t="shared" si="2"/>
        <v>83.941583905524581</v>
      </c>
      <c r="G74" s="227">
        <v>0</v>
      </c>
      <c r="H74" s="227">
        <v>0</v>
      </c>
      <c r="I74" s="227" t="s">
        <v>50</v>
      </c>
      <c r="J74" s="227" t="s">
        <v>50</v>
      </c>
      <c r="K74" s="227" t="s">
        <v>50</v>
      </c>
      <c r="L74" s="227" t="s">
        <v>50</v>
      </c>
      <c r="M74" s="168">
        <f t="shared" si="3"/>
        <v>0</v>
      </c>
      <c r="N74" s="228">
        <f t="shared" si="5"/>
        <v>6.5099999999999909</v>
      </c>
    </row>
    <row r="75" spans="1:14" ht="17.25" customHeight="1">
      <c r="A75" s="225">
        <f t="shared" si="4"/>
        <v>42951</v>
      </c>
      <c r="B75" s="127">
        <v>620.16999999999996</v>
      </c>
      <c r="C75" s="127">
        <v>574.15</v>
      </c>
      <c r="D75" s="168">
        <f t="shared" si="1"/>
        <v>567.06999999999994</v>
      </c>
      <c r="E75" s="168">
        <v>4</v>
      </c>
      <c r="F75" s="226">
        <f t="shared" si="2"/>
        <v>85.200655077602633</v>
      </c>
      <c r="G75" s="227">
        <v>0</v>
      </c>
      <c r="H75" s="227">
        <v>0</v>
      </c>
      <c r="I75" s="227" t="s">
        <v>50</v>
      </c>
      <c r="J75" s="227" t="s">
        <v>50</v>
      </c>
      <c r="K75" s="227" t="s">
        <v>50</v>
      </c>
      <c r="L75" s="227" t="s">
        <v>50</v>
      </c>
      <c r="M75" s="168">
        <f t="shared" si="3"/>
        <v>0</v>
      </c>
      <c r="N75" s="228">
        <f t="shared" si="5"/>
        <v>8.3799999999999955</v>
      </c>
    </row>
    <row r="76" spans="1:14" ht="17.25" customHeight="1">
      <c r="A76" s="225">
        <f t="shared" si="4"/>
        <v>42952</v>
      </c>
      <c r="B76" s="127">
        <v>620.35</v>
      </c>
      <c r="C76" s="127">
        <v>579.85</v>
      </c>
      <c r="D76" s="168">
        <f t="shared" ref="D76:D102" si="6">C76-7.08</f>
        <v>572.77</v>
      </c>
      <c r="E76" s="168">
        <v>1</v>
      </c>
      <c r="F76" s="226">
        <f t="shared" ref="F76:F139" si="7">D76/665.57*100</f>
        <v>86.057063870066258</v>
      </c>
      <c r="G76" s="227">
        <v>0</v>
      </c>
      <c r="H76" s="227">
        <v>0</v>
      </c>
      <c r="I76" s="227" t="s">
        <v>50</v>
      </c>
      <c r="J76" s="227" t="s">
        <v>50</v>
      </c>
      <c r="K76" s="227" t="s">
        <v>50</v>
      </c>
      <c r="L76" s="227" t="s">
        <v>50</v>
      </c>
      <c r="M76" s="168">
        <f t="shared" ref="M76:M139" si="8">G76+H76</f>
        <v>0</v>
      </c>
      <c r="N76" s="228">
        <f t="shared" si="5"/>
        <v>5.7000000000000455</v>
      </c>
    </row>
    <row r="77" spans="1:14" ht="17.25" customHeight="1">
      <c r="A77" s="225">
        <f t="shared" ref="A77:A140" si="9">+A76+1</f>
        <v>42953</v>
      </c>
      <c r="B77" s="127">
        <v>620.48</v>
      </c>
      <c r="C77" s="127">
        <v>583.84</v>
      </c>
      <c r="D77" s="168">
        <f t="shared" si="6"/>
        <v>576.76</v>
      </c>
      <c r="E77" s="168">
        <v>1</v>
      </c>
      <c r="F77" s="226">
        <f t="shared" si="7"/>
        <v>86.656550024790775</v>
      </c>
      <c r="G77" s="227">
        <v>0</v>
      </c>
      <c r="H77" s="227">
        <v>0</v>
      </c>
      <c r="I77" s="227" t="s">
        <v>50</v>
      </c>
      <c r="J77" s="227" t="s">
        <v>50</v>
      </c>
      <c r="K77" s="227" t="s">
        <v>50</v>
      </c>
      <c r="L77" s="227" t="s">
        <v>50</v>
      </c>
      <c r="M77" s="168">
        <f t="shared" si="8"/>
        <v>0</v>
      </c>
      <c r="N77" s="228">
        <f t="shared" ref="N77:N140" si="10">(C77-C76)+(M77*0.002447)</f>
        <v>3.9900000000000091</v>
      </c>
    </row>
    <row r="78" spans="1:14" ht="17.25" customHeight="1">
      <c r="A78" s="225">
        <f t="shared" si="9"/>
        <v>42954</v>
      </c>
      <c r="B78" s="127">
        <v>620.57000000000005</v>
      </c>
      <c r="C78" s="127">
        <v>586.5</v>
      </c>
      <c r="D78" s="168">
        <f t="shared" si="6"/>
        <v>579.41999999999996</v>
      </c>
      <c r="E78" s="168">
        <v>0</v>
      </c>
      <c r="F78" s="226">
        <f t="shared" si="7"/>
        <v>87.056207461273786</v>
      </c>
      <c r="G78" s="227">
        <v>0</v>
      </c>
      <c r="H78" s="227">
        <v>0</v>
      </c>
      <c r="I78" s="227" t="s">
        <v>50</v>
      </c>
      <c r="J78" s="227" t="s">
        <v>50</v>
      </c>
      <c r="K78" s="227" t="s">
        <v>50</v>
      </c>
      <c r="L78" s="227" t="s">
        <v>50</v>
      </c>
      <c r="M78" s="168">
        <f t="shared" si="8"/>
        <v>0</v>
      </c>
      <c r="N78" s="228">
        <f t="shared" si="10"/>
        <v>2.6599999999999682</v>
      </c>
    </row>
    <row r="79" spans="1:14" ht="17.25" customHeight="1">
      <c r="A79" s="225">
        <f t="shared" si="9"/>
        <v>42955</v>
      </c>
      <c r="B79" s="127">
        <v>620.63</v>
      </c>
      <c r="C79" s="127">
        <v>588.42999999999995</v>
      </c>
      <c r="D79" s="168">
        <f t="shared" si="6"/>
        <v>581.34999999999991</v>
      </c>
      <c r="E79" s="168">
        <v>0</v>
      </c>
      <c r="F79" s="226">
        <f t="shared" si="7"/>
        <v>87.34618447345882</v>
      </c>
      <c r="G79" s="227">
        <v>0</v>
      </c>
      <c r="H79" s="227">
        <v>0</v>
      </c>
      <c r="I79" s="227" t="s">
        <v>50</v>
      </c>
      <c r="J79" s="227" t="s">
        <v>50</v>
      </c>
      <c r="K79" s="227" t="s">
        <v>50</v>
      </c>
      <c r="L79" s="227" t="s">
        <v>50</v>
      </c>
      <c r="M79" s="168">
        <f t="shared" si="8"/>
        <v>0</v>
      </c>
      <c r="N79" s="228">
        <f t="shared" si="10"/>
        <v>1.92999999999995</v>
      </c>
    </row>
    <row r="80" spans="1:14" ht="17.25" customHeight="1">
      <c r="A80" s="225">
        <f t="shared" si="9"/>
        <v>42956</v>
      </c>
      <c r="B80" s="127">
        <v>620.69000000000005</v>
      </c>
      <c r="C80" s="127">
        <v>590.33000000000004</v>
      </c>
      <c r="D80" s="168">
        <f t="shared" si="6"/>
        <v>583.25</v>
      </c>
      <c r="E80" s="168">
        <v>1</v>
      </c>
      <c r="F80" s="226">
        <f t="shared" si="7"/>
        <v>87.631654070946695</v>
      </c>
      <c r="G80" s="227">
        <v>0</v>
      </c>
      <c r="H80" s="227">
        <v>0</v>
      </c>
      <c r="I80" s="227" t="s">
        <v>50</v>
      </c>
      <c r="J80" s="227" t="s">
        <v>50</v>
      </c>
      <c r="K80" s="227" t="s">
        <v>50</v>
      </c>
      <c r="L80" s="227" t="s">
        <v>50</v>
      </c>
      <c r="M80" s="168">
        <f t="shared" si="8"/>
        <v>0</v>
      </c>
      <c r="N80" s="228">
        <f t="shared" si="10"/>
        <v>1.9000000000000909</v>
      </c>
    </row>
    <row r="81" spans="1:14" ht="17.25" customHeight="1">
      <c r="A81" s="225">
        <f t="shared" si="9"/>
        <v>42957</v>
      </c>
      <c r="B81" s="127">
        <v>620.83000000000004</v>
      </c>
      <c r="C81" s="127">
        <v>594.66</v>
      </c>
      <c r="D81" s="168">
        <f t="shared" si="6"/>
        <v>587.57999999999993</v>
      </c>
      <c r="E81" s="168">
        <v>2</v>
      </c>
      <c r="F81" s="226">
        <f t="shared" si="7"/>
        <v>88.282224258905885</v>
      </c>
      <c r="G81" s="227">
        <v>0</v>
      </c>
      <c r="H81" s="227">
        <v>0</v>
      </c>
      <c r="I81" s="227" t="s">
        <v>50</v>
      </c>
      <c r="J81" s="227" t="s">
        <v>50</v>
      </c>
      <c r="K81" s="227" t="s">
        <v>50</v>
      </c>
      <c r="L81" s="227" t="s">
        <v>50</v>
      </c>
      <c r="M81" s="168">
        <f t="shared" si="8"/>
        <v>0</v>
      </c>
      <c r="N81" s="228">
        <f t="shared" si="10"/>
        <v>4.3299999999999272</v>
      </c>
    </row>
    <row r="82" spans="1:14" ht="17.25" customHeight="1">
      <c r="A82" s="225">
        <f t="shared" si="9"/>
        <v>42958</v>
      </c>
      <c r="B82" s="127">
        <v>621</v>
      </c>
      <c r="C82" s="127">
        <v>599.84</v>
      </c>
      <c r="D82" s="168">
        <f t="shared" si="6"/>
        <v>592.76</v>
      </c>
      <c r="E82" s="168">
        <v>5</v>
      </c>
      <c r="F82" s="226">
        <f t="shared" si="7"/>
        <v>89.060504529951771</v>
      </c>
      <c r="G82" s="227">
        <v>0</v>
      </c>
      <c r="H82" s="227">
        <v>0</v>
      </c>
      <c r="I82" s="227" t="s">
        <v>50</v>
      </c>
      <c r="J82" s="227" t="s">
        <v>50</v>
      </c>
      <c r="K82" s="227" t="s">
        <v>50</v>
      </c>
      <c r="L82" s="227" t="s">
        <v>50</v>
      </c>
      <c r="M82" s="168">
        <f t="shared" si="8"/>
        <v>0</v>
      </c>
      <c r="N82" s="228">
        <f t="shared" si="10"/>
        <v>5.1800000000000637</v>
      </c>
    </row>
    <row r="83" spans="1:14" ht="17.25" customHeight="1">
      <c r="A83" s="225">
        <f t="shared" si="9"/>
        <v>42959</v>
      </c>
      <c r="B83" s="127">
        <v>621.15</v>
      </c>
      <c r="C83" s="127">
        <v>604.64</v>
      </c>
      <c r="D83" s="168">
        <f t="shared" si="6"/>
        <v>597.55999999999995</v>
      </c>
      <c r="E83" s="168">
        <v>2</v>
      </c>
      <c r="F83" s="226">
        <f t="shared" si="7"/>
        <v>89.781690881500055</v>
      </c>
      <c r="G83" s="227">
        <v>0</v>
      </c>
      <c r="H83" s="227">
        <v>0</v>
      </c>
      <c r="I83" s="227" t="s">
        <v>50</v>
      </c>
      <c r="J83" s="227" t="s">
        <v>50</v>
      </c>
      <c r="K83" s="227" t="s">
        <v>50</v>
      </c>
      <c r="L83" s="227" t="s">
        <v>50</v>
      </c>
      <c r="M83" s="168">
        <f t="shared" si="8"/>
        <v>0</v>
      </c>
      <c r="N83" s="228">
        <f t="shared" si="10"/>
        <v>4.7999999999999545</v>
      </c>
    </row>
    <row r="84" spans="1:14" ht="17.25" customHeight="1">
      <c r="A84" s="225">
        <f t="shared" si="9"/>
        <v>42960</v>
      </c>
      <c r="B84" s="127">
        <v>621.29999999999995</v>
      </c>
      <c r="C84" s="127">
        <v>609.38</v>
      </c>
      <c r="D84" s="168">
        <f t="shared" si="6"/>
        <v>602.29999999999995</v>
      </c>
      <c r="E84" s="168">
        <v>0</v>
      </c>
      <c r="F84" s="226">
        <f t="shared" si="7"/>
        <v>90.493862403654006</v>
      </c>
      <c r="G84" s="227">
        <v>0</v>
      </c>
      <c r="H84" s="227">
        <v>0</v>
      </c>
      <c r="I84" s="227" t="s">
        <v>50</v>
      </c>
      <c r="J84" s="227" t="s">
        <v>50</v>
      </c>
      <c r="K84" s="227" t="s">
        <v>50</v>
      </c>
      <c r="L84" s="227" t="s">
        <v>50</v>
      </c>
      <c r="M84" s="168">
        <f t="shared" si="8"/>
        <v>0</v>
      </c>
      <c r="N84" s="228">
        <f t="shared" si="10"/>
        <v>4.7400000000000091</v>
      </c>
    </row>
    <row r="85" spans="1:14" ht="17.25" customHeight="1">
      <c r="A85" s="225">
        <f t="shared" si="9"/>
        <v>42961</v>
      </c>
      <c r="B85" s="127">
        <v>621.41999999999996</v>
      </c>
      <c r="C85" s="127">
        <v>613.21</v>
      </c>
      <c r="D85" s="168">
        <f t="shared" si="6"/>
        <v>606.13</v>
      </c>
      <c r="E85" s="168">
        <v>0</v>
      </c>
      <c r="F85" s="226">
        <f t="shared" si="7"/>
        <v>91.069309013326915</v>
      </c>
      <c r="G85" s="227">
        <v>0</v>
      </c>
      <c r="H85" s="227">
        <v>0</v>
      </c>
      <c r="I85" s="227" t="s">
        <v>50</v>
      </c>
      <c r="J85" s="227" t="s">
        <v>50</v>
      </c>
      <c r="K85" s="227" t="s">
        <v>50</v>
      </c>
      <c r="L85" s="227" t="s">
        <v>50</v>
      </c>
      <c r="M85" s="168">
        <f t="shared" si="8"/>
        <v>0</v>
      </c>
      <c r="N85" s="228">
        <f t="shared" si="10"/>
        <v>3.8300000000000409</v>
      </c>
    </row>
    <row r="86" spans="1:14" ht="17.25" customHeight="1">
      <c r="A86" s="225">
        <f t="shared" si="9"/>
        <v>42962</v>
      </c>
      <c r="B86" s="127">
        <v>621.48</v>
      </c>
      <c r="C86" s="127">
        <v>615.11</v>
      </c>
      <c r="D86" s="168">
        <f t="shared" si="6"/>
        <v>608.03</v>
      </c>
      <c r="E86" s="168">
        <v>0</v>
      </c>
      <c r="F86" s="226">
        <f t="shared" si="7"/>
        <v>91.354778610814776</v>
      </c>
      <c r="G86" s="227">
        <v>0</v>
      </c>
      <c r="H86" s="227">
        <v>0</v>
      </c>
      <c r="I86" s="227" t="s">
        <v>50</v>
      </c>
      <c r="J86" s="227" t="s">
        <v>50</v>
      </c>
      <c r="K86" s="227" t="s">
        <v>50</v>
      </c>
      <c r="L86" s="227" t="s">
        <v>50</v>
      </c>
      <c r="M86" s="168">
        <f t="shared" si="8"/>
        <v>0</v>
      </c>
      <c r="N86" s="228">
        <f t="shared" si="10"/>
        <v>1.8999999999999773</v>
      </c>
    </row>
    <row r="87" spans="1:14" ht="17.25" customHeight="1">
      <c r="A87" s="225">
        <f t="shared" si="9"/>
        <v>42963</v>
      </c>
      <c r="B87" s="127">
        <v>621.54</v>
      </c>
      <c r="C87" s="127">
        <v>617</v>
      </c>
      <c r="D87" s="168">
        <f t="shared" si="6"/>
        <v>609.91999999999996</v>
      </c>
      <c r="E87" s="168">
        <v>0</v>
      </c>
      <c r="F87" s="226">
        <f t="shared" si="7"/>
        <v>91.638745736736922</v>
      </c>
      <c r="G87" s="227">
        <v>0</v>
      </c>
      <c r="H87" s="227">
        <v>0</v>
      </c>
      <c r="I87" s="227" t="s">
        <v>50</v>
      </c>
      <c r="J87" s="227" t="s">
        <v>50</v>
      </c>
      <c r="K87" s="227" t="s">
        <v>50</v>
      </c>
      <c r="L87" s="227" t="s">
        <v>50</v>
      </c>
      <c r="M87" s="168">
        <f t="shared" si="8"/>
        <v>0</v>
      </c>
      <c r="N87" s="228">
        <f t="shared" si="10"/>
        <v>1.8899999999999864</v>
      </c>
    </row>
    <row r="88" spans="1:14" ht="17.25" customHeight="1">
      <c r="A88" s="225">
        <f t="shared" si="9"/>
        <v>42964</v>
      </c>
      <c r="B88" s="127">
        <v>621.6</v>
      </c>
      <c r="C88" s="127">
        <v>618.9</v>
      </c>
      <c r="D88" s="168">
        <f t="shared" si="6"/>
        <v>611.81999999999994</v>
      </c>
      <c r="E88" s="168">
        <v>0</v>
      </c>
      <c r="F88" s="226">
        <f t="shared" si="7"/>
        <v>91.924215334224783</v>
      </c>
      <c r="G88" s="227">
        <v>0</v>
      </c>
      <c r="H88" s="227">
        <v>0</v>
      </c>
      <c r="I88" s="227" t="s">
        <v>50</v>
      </c>
      <c r="J88" s="227" t="s">
        <v>50</v>
      </c>
      <c r="K88" s="227" t="s">
        <v>50</v>
      </c>
      <c r="L88" s="227" t="s">
        <v>50</v>
      </c>
      <c r="M88" s="168">
        <f t="shared" si="8"/>
        <v>0</v>
      </c>
      <c r="N88" s="228">
        <f t="shared" si="10"/>
        <v>1.8999999999999773</v>
      </c>
    </row>
    <row r="89" spans="1:14" ht="17.25" customHeight="1">
      <c r="A89" s="225">
        <f t="shared" si="9"/>
        <v>42965</v>
      </c>
      <c r="B89" s="127">
        <v>621.66</v>
      </c>
      <c r="C89" s="127">
        <v>620.83000000000004</v>
      </c>
      <c r="D89" s="168">
        <f t="shared" si="6"/>
        <v>613.75</v>
      </c>
      <c r="E89" s="168">
        <v>0</v>
      </c>
      <c r="F89" s="226">
        <f t="shared" si="7"/>
        <v>92.214192346409845</v>
      </c>
      <c r="G89" s="227">
        <v>0</v>
      </c>
      <c r="H89" s="227">
        <v>0</v>
      </c>
      <c r="I89" s="227" t="s">
        <v>50</v>
      </c>
      <c r="J89" s="227" t="s">
        <v>50</v>
      </c>
      <c r="K89" s="227" t="s">
        <v>50</v>
      </c>
      <c r="L89" s="227" t="s">
        <v>50</v>
      </c>
      <c r="M89" s="168">
        <f t="shared" si="8"/>
        <v>0</v>
      </c>
      <c r="N89" s="228">
        <f t="shared" si="10"/>
        <v>1.9300000000000637</v>
      </c>
    </row>
    <row r="90" spans="1:14" ht="17.25" customHeight="1">
      <c r="A90" s="225">
        <f t="shared" si="9"/>
        <v>42966</v>
      </c>
      <c r="B90" s="127">
        <v>621.69000000000005</v>
      </c>
      <c r="C90" s="127">
        <v>621.76</v>
      </c>
      <c r="D90" s="168">
        <f t="shared" si="6"/>
        <v>614.67999999999995</v>
      </c>
      <c r="E90" s="168">
        <v>0</v>
      </c>
      <c r="F90" s="226">
        <f t="shared" si="7"/>
        <v>92.353922202022304</v>
      </c>
      <c r="G90" s="227">
        <v>0</v>
      </c>
      <c r="H90" s="227">
        <v>0</v>
      </c>
      <c r="I90" s="227" t="s">
        <v>50</v>
      </c>
      <c r="J90" s="227" t="s">
        <v>50</v>
      </c>
      <c r="K90" s="227" t="s">
        <v>50</v>
      </c>
      <c r="L90" s="227" t="s">
        <v>50</v>
      </c>
      <c r="M90" s="168">
        <f t="shared" si="8"/>
        <v>0</v>
      </c>
      <c r="N90" s="228">
        <f t="shared" si="10"/>
        <v>0.92999999999994998</v>
      </c>
    </row>
    <row r="91" spans="1:14" ht="17.25" customHeight="1">
      <c r="A91" s="225">
        <f t="shared" si="9"/>
        <v>42967</v>
      </c>
      <c r="B91" s="127">
        <v>621.79</v>
      </c>
      <c r="C91" s="127">
        <v>624.65</v>
      </c>
      <c r="D91" s="168">
        <f t="shared" si="6"/>
        <v>617.56999999999994</v>
      </c>
      <c r="E91" s="168">
        <v>5</v>
      </c>
      <c r="F91" s="226">
        <f t="shared" si="7"/>
        <v>92.788136484517011</v>
      </c>
      <c r="G91" s="227">
        <v>0</v>
      </c>
      <c r="H91" s="227">
        <v>0</v>
      </c>
      <c r="I91" s="227" t="s">
        <v>50</v>
      </c>
      <c r="J91" s="227" t="s">
        <v>50</v>
      </c>
      <c r="K91" s="227" t="s">
        <v>50</v>
      </c>
      <c r="L91" s="227" t="s">
        <v>50</v>
      </c>
      <c r="M91" s="168">
        <f t="shared" si="8"/>
        <v>0</v>
      </c>
      <c r="N91" s="228">
        <f t="shared" si="10"/>
        <v>2.8899999999999864</v>
      </c>
    </row>
    <row r="92" spans="1:14" ht="17.25" customHeight="1">
      <c r="A92" s="225">
        <f t="shared" si="9"/>
        <v>42968</v>
      </c>
      <c r="B92" s="127">
        <v>621.91</v>
      </c>
      <c r="C92" s="127">
        <v>628.55999999999995</v>
      </c>
      <c r="D92" s="168">
        <f t="shared" si="6"/>
        <v>621.4799999999999</v>
      </c>
      <c r="E92" s="168">
        <v>20</v>
      </c>
      <c r="F92" s="226">
        <f t="shared" si="7"/>
        <v>93.375602866715724</v>
      </c>
      <c r="G92" s="227">
        <v>0</v>
      </c>
      <c r="H92" s="227">
        <v>0</v>
      </c>
      <c r="I92" s="227" t="s">
        <v>50</v>
      </c>
      <c r="J92" s="227" t="s">
        <v>50</v>
      </c>
      <c r="K92" s="227" t="s">
        <v>50</v>
      </c>
      <c r="L92" s="227" t="s">
        <v>50</v>
      </c>
      <c r="M92" s="168">
        <f t="shared" si="8"/>
        <v>0</v>
      </c>
      <c r="N92" s="228">
        <f t="shared" si="10"/>
        <v>3.9099999999999682</v>
      </c>
    </row>
    <row r="93" spans="1:14" ht="17.25" customHeight="1">
      <c r="A93" s="225">
        <f t="shared" si="9"/>
        <v>42969</v>
      </c>
      <c r="B93" s="127">
        <v>622</v>
      </c>
      <c r="C93" s="127">
        <v>631.25</v>
      </c>
      <c r="D93" s="168">
        <f t="shared" si="6"/>
        <v>624.16999999999996</v>
      </c>
      <c r="E93" s="168">
        <v>2</v>
      </c>
      <c r="F93" s="226">
        <f t="shared" si="7"/>
        <v>93.779767717895922</v>
      </c>
      <c r="G93" s="227">
        <v>0</v>
      </c>
      <c r="H93" s="227">
        <v>0</v>
      </c>
      <c r="I93" s="227" t="s">
        <v>50</v>
      </c>
      <c r="J93" s="227" t="s">
        <v>50</v>
      </c>
      <c r="K93" s="227" t="s">
        <v>50</v>
      </c>
      <c r="L93" s="227" t="s">
        <v>50</v>
      </c>
      <c r="M93" s="168">
        <f t="shared" si="8"/>
        <v>0</v>
      </c>
      <c r="N93" s="228">
        <f t="shared" si="10"/>
        <v>2.6900000000000546</v>
      </c>
    </row>
    <row r="94" spans="1:14" ht="17.25" customHeight="1">
      <c r="A94" s="225">
        <f t="shared" si="9"/>
        <v>42970</v>
      </c>
      <c r="B94" s="127">
        <v>622.09</v>
      </c>
      <c r="C94" s="127">
        <v>634.45000000000005</v>
      </c>
      <c r="D94" s="168">
        <f t="shared" si="6"/>
        <v>627.37</v>
      </c>
      <c r="E94" s="168">
        <v>0</v>
      </c>
      <c r="F94" s="226">
        <f t="shared" si="7"/>
        <v>94.26055861892813</v>
      </c>
      <c r="G94" s="227">
        <v>0</v>
      </c>
      <c r="H94" s="227">
        <v>0</v>
      </c>
      <c r="I94" s="227" t="s">
        <v>50</v>
      </c>
      <c r="J94" s="227" t="s">
        <v>50</v>
      </c>
      <c r="K94" s="227" t="s">
        <v>50</v>
      </c>
      <c r="L94" s="227" t="s">
        <v>50</v>
      </c>
      <c r="M94" s="168">
        <f t="shared" si="8"/>
        <v>0</v>
      </c>
      <c r="N94" s="228">
        <f t="shared" si="10"/>
        <v>3.2000000000000455</v>
      </c>
    </row>
    <row r="95" spans="1:14" ht="17.25" customHeight="1">
      <c r="A95" s="225">
        <f t="shared" si="9"/>
        <v>42971</v>
      </c>
      <c r="B95" s="127">
        <v>622.15</v>
      </c>
      <c r="C95" s="127">
        <v>636.4</v>
      </c>
      <c r="D95" s="168">
        <f t="shared" si="6"/>
        <v>629.31999999999994</v>
      </c>
      <c r="E95" s="168">
        <v>0</v>
      </c>
      <c r="F95" s="226">
        <f t="shared" si="7"/>
        <v>94.553540574244622</v>
      </c>
      <c r="G95" s="227">
        <v>0</v>
      </c>
      <c r="H95" s="227">
        <v>0</v>
      </c>
      <c r="I95" s="227" t="s">
        <v>50</v>
      </c>
      <c r="J95" s="227" t="s">
        <v>50</v>
      </c>
      <c r="K95" s="227" t="s">
        <v>50</v>
      </c>
      <c r="L95" s="227" t="s">
        <v>50</v>
      </c>
      <c r="M95" s="168">
        <f t="shared" si="8"/>
        <v>0</v>
      </c>
      <c r="N95" s="228">
        <f t="shared" si="10"/>
        <v>1.9499999999999318</v>
      </c>
    </row>
    <row r="96" spans="1:14" ht="17.25" customHeight="1">
      <c r="A96" s="225">
        <f t="shared" si="9"/>
        <v>42972</v>
      </c>
      <c r="B96" s="127">
        <v>622.24</v>
      </c>
      <c r="C96" s="127">
        <v>639.32000000000005</v>
      </c>
      <c r="D96" s="168">
        <f t="shared" si="6"/>
        <v>632.24</v>
      </c>
      <c r="E96" s="168">
        <v>0</v>
      </c>
      <c r="F96" s="226">
        <f t="shared" si="7"/>
        <v>94.992262271436516</v>
      </c>
      <c r="G96" s="227">
        <v>0</v>
      </c>
      <c r="H96" s="227">
        <v>0</v>
      </c>
      <c r="I96" s="227" t="s">
        <v>50</v>
      </c>
      <c r="J96" s="227" t="s">
        <v>50</v>
      </c>
      <c r="K96" s="227" t="s">
        <v>50</v>
      </c>
      <c r="L96" s="227" t="s">
        <v>50</v>
      </c>
      <c r="M96" s="168">
        <f t="shared" si="8"/>
        <v>0</v>
      </c>
      <c r="N96" s="228">
        <f t="shared" si="10"/>
        <v>2.9200000000000728</v>
      </c>
    </row>
    <row r="97" spans="1:14" ht="17.25" customHeight="1">
      <c r="A97" s="225">
        <f t="shared" si="9"/>
        <v>42973</v>
      </c>
      <c r="B97" s="127">
        <v>622.37</v>
      </c>
      <c r="C97" s="127">
        <v>643.24</v>
      </c>
      <c r="D97" s="168">
        <f t="shared" si="6"/>
        <v>636.16</v>
      </c>
      <c r="E97" s="168">
        <v>7</v>
      </c>
      <c r="F97" s="226">
        <f t="shared" si="7"/>
        <v>95.581231125200944</v>
      </c>
      <c r="G97" s="227">
        <v>0</v>
      </c>
      <c r="H97" s="227">
        <v>0</v>
      </c>
      <c r="I97" s="227" t="s">
        <v>50</v>
      </c>
      <c r="J97" s="227" t="s">
        <v>50</v>
      </c>
      <c r="K97" s="227" t="s">
        <v>50</v>
      </c>
      <c r="L97" s="227" t="s">
        <v>50</v>
      </c>
      <c r="M97" s="168">
        <f t="shared" si="8"/>
        <v>0</v>
      </c>
      <c r="N97" s="228">
        <f t="shared" si="10"/>
        <v>3.9199999999999591</v>
      </c>
    </row>
    <row r="98" spans="1:14" ht="17.25" customHeight="1">
      <c r="A98" s="225">
        <f t="shared" si="9"/>
        <v>42974</v>
      </c>
      <c r="B98" s="127">
        <v>622.49</v>
      </c>
      <c r="C98" s="127">
        <v>647.19000000000005</v>
      </c>
      <c r="D98" s="168">
        <f t="shared" si="6"/>
        <v>640.11</v>
      </c>
      <c r="E98" s="168">
        <v>3</v>
      </c>
      <c r="F98" s="226">
        <f t="shared" si="7"/>
        <v>96.174707393662572</v>
      </c>
      <c r="G98" s="227">
        <v>0</v>
      </c>
      <c r="H98" s="227">
        <v>0</v>
      </c>
      <c r="I98" s="227" t="s">
        <v>50</v>
      </c>
      <c r="J98" s="227" t="s">
        <v>50</v>
      </c>
      <c r="K98" s="227" t="s">
        <v>50</v>
      </c>
      <c r="L98" s="227" t="s">
        <v>50</v>
      </c>
      <c r="M98" s="168">
        <f t="shared" si="8"/>
        <v>0</v>
      </c>
      <c r="N98" s="228">
        <f t="shared" si="10"/>
        <v>3.9500000000000455</v>
      </c>
    </row>
    <row r="99" spans="1:14" ht="17.25" customHeight="1">
      <c r="A99" s="225">
        <f t="shared" si="9"/>
        <v>42975</v>
      </c>
      <c r="B99" s="127">
        <v>622.61</v>
      </c>
      <c r="C99" s="127">
        <v>651.16</v>
      </c>
      <c r="D99" s="168">
        <f t="shared" si="6"/>
        <v>644.07999999999993</v>
      </c>
      <c r="E99" s="168">
        <v>2</v>
      </c>
      <c r="F99" s="226">
        <f t="shared" si="7"/>
        <v>96.771188605255631</v>
      </c>
      <c r="G99" s="227">
        <v>0</v>
      </c>
      <c r="H99" s="227">
        <v>0</v>
      </c>
      <c r="I99" s="227" t="s">
        <v>50</v>
      </c>
      <c r="J99" s="227" t="s">
        <v>50</v>
      </c>
      <c r="K99" s="227" t="s">
        <v>50</v>
      </c>
      <c r="L99" s="227" t="s">
        <v>50</v>
      </c>
      <c r="M99" s="168">
        <f t="shared" si="8"/>
        <v>0</v>
      </c>
      <c r="N99" s="228">
        <f t="shared" si="10"/>
        <v>3.9699999999999136</v>
      </c>
    </row>
    <row r="100" spans="1:14" ht="17.25" customHeight="1">
      <c r="A100" s="225">
        <f t="shared" si="9"/>
        <v>42976</v>
      </c>
      <c r="B100" s="127">
        <v>622.73</v>
      </c>
      <c r="C100" s="127">
        <v>655.01</v>
      </c>
      <c r="D100" s="168">
        <f t="shared" si="6"/>
        <v>647.92999999999995</v>
      </c>
      <c r="E100" s="168">
        <v>7</v>
      </c>
      <c r="F100" s="226">
        <f t="shared" si="7"/>
        <v>97.349640158059998</v>
      </c>
      <c r="G100" s="227">
        <v>0</v>
      </c>
      <c r="H100" s="227">
        <v>0</v>
      </c>
      <c r="I100" s="227" t="s">
        <v>50</v>
      </c>
      <c r="J100" s="227" t="s">
        <v>50</v>
      </c>
      <c r="K100" s="227" t="s">
        <v>50</v>
      </c>
      <c r="L100" s="227" t="s">
        <v>50</v>
      </c>
      <c r="M100" s="168">
        <f t="shared" si="8"/>
        <v>0</v>
      </c>
      <c r="N100" s="228">
        <f t="shared" si="10"/>
        <v>3.8500000000000227</v>
      </c>
    </row>
    <row r="101" spans="1:14" ht="17.25" customHeight="1">
      <c r="A101" s="225">
        <f t="shared" si="9"/>
        <v>42977</v>
      </c>
      <c r="B101" s="127">
        <v>623.07000000000005</v>
      </c>
      <c r="C101" s="127">
        <v>665.79</v>
      </c>
      <c r="D101" s="168">
        <f t="shared" si="6"/>
        <v>658.70999999999992</v>
      </c>
      <c r="E101" s="168">
        <v>16</v>
      </c>
      <c r="F101" s="226">
        <f t="shared" si="7"/>
        <v>98.969304505912206</v>
      </c>
      <c r="G101" s="227">
        <v>0</v>
      </c>
      <c r="H101" s="227">
        <v>0</v>
      </c>
      <c r="I101" s="227" t="s">
        <v>50</v>
      </c>
      <c r="J101" s="227" t="s">
        <v>50</v>
      </c>
      <c r="K101" s="227" t="s">
        <v>50</v>
      </c>
      <c r="L101" s="227" t="s">
        <v>50</v>
      </c>
      <c r="M101" s="168">
        <f t="shared" si="8"/>
        <v>0</v>
      </c>
      <c r="N101" s="228">
        <f t="shared" si="10"/>
        <v>10.779999999999973</v>
      </c>
    </row>
    <row r="102" spans="1:14" ht="17.25" customHeight="1">
      <c r="A102" s="225">
        <f t="shared" si="9"/>
        <v>42978</v>
      </c>
      <c r="B102" s="127">
        <v>623.28</v>
      </c>
      <c r="C102" s="127">
        <v>672.65</v>
      </c>
      <c r="D102" s="168">
        <f t="shared" si="6"/>
        <v>665.56999999999994</v>
      </c>
      <c r="E102" s="168">
        <v>3</v>
      </c>
      <c r="F102" s="226">
        <f t="shared" si="7"/>
        <v>99.999999999999972</v>
      </c>
      <c r="G102" s="227">
        <v>2667</v>
      </c>
      <c r="H102" s="227">
        <v>0</v>
      </c>
      <c r="I102" s="227" t="s">
        <v>50</v>
      </c>
      <c r="J102" s="227" t="s">
        <v>50</v>
      </c>
      <c r="K102" s="227" t="s">
        <v>50</v>
      </c>
      <c r="L102" s="227" t="s">
        <v>50</v>
      </c>
      <c r="M102" s="168">
        <f t="shared" si="8"/>
        <v>2667</v>
      </c>
      <c r="N102" s="228">
        <f t="shared" si="10"/>
        <v>13.386149000000014</v>
      </c>
    </row>
    <row r="103" spans="1:14" ht="17.25" customHeight="1">
      <c r="A103" s="225">
        <f t="shared" si="9"/>
        <v>42979</v>
      </c>
      <c r="B103" s="127">
        <v>623.28</v>
      </c>
      <c r="C103" s="127">
        <v>672.65</v>
      </c>
      <c r="D103" s="168">
        <f t="shared" ref="D103:D139" si="11">C103-7.08</f>
        <v>665.56999999999994</v>
      </c>
      <c r="E103" s="168">
        <v>0</v>
      </c>
      <c r="F103" s="226">
        <f t="shared" si="7"/>
        <v>99.999999999999972</v>
      </c>
      <c r="G103" s="227">
        <v>0</v>
      </c>
      <c r="H103" s="227">
        <v>1275</v>
      </c>
      <c r="I103" s="227" t="s">
        <v>50</v>
      </c>
      <c r="J103" s="227" t="s">
        <v>50</v>
      </c>
      <c r="K103" s="227" t="s">
        <v>50</v>
      </c>
      <c r="L103" s="227" t="s">
        <v>50</v>
      </c>
      <c r="M103" s="168">
        <f t="shared" si="8"/>
        <v>1275</v>
      </c>
      <c r="N103" s="228">
        <f t="shared" si="10"/>
        <v>3.1199249999999998</v>
      </c>
    </row>
    <row r="104" spans="1:14" ht="17.25" customHeight="1">
      <c r="A104" s="225">
        <f t="shared" si="9"/>
        <v>42980</v>
      </c>
      <c r="B104" s="127">
        <v>623.28</v>
      </c>
      <c r="C104" s="127">
        <v>672.65</v>
      </c>
      <c r="D104" s="168">
        <f t="shared" si="11"/>
        <v>665.56999999999994</v>
      </c>
      <c r="E104" s="168">
        <v>0</v>
      </c>
      <c r="F104" s="226">
        <f t="shared" si="7"/>
        <v>99.999999999999972</v>
      </c>
      <c r="G104" s="227">
        <v>0</v>
      </c>
      <c r="H104" s="227">
        <v>1275</v>
      </c>
      <c r="I104" s="227" t="s">
        <v>50</v>
      </c>
      <c r="J104" s="227" t="s">
        <v>50</v>
      </c>
      <c r="K104" s="227" t="s">
        <v>50</v>
      </c>
      <c r="L104" s="227" t="s">
        <v>50</v>
      </c>
      <c r="M104" s="168">
        <f t="shared" si="8"/>
        <v>1275</v>
      </c>
      <c r="N104" s="228">
        <f t="shared" si="10"/>
        <v>3.1199249999999998</v>
      </c>
    </row>
    <row r="105" spans="1:14" ht="17.25" customHeight="1">
      <c r="A105" s="225">
        <f t="shared" si="9"/>
        <v>42981</v>
      </c>
      <c r="B105" s="127">
        <v>623.28</v>
      </c>
      <c r="C105" s="127">
        <v>672.65</v>
      </c>
      <c r="D105" s="168">
        <f t="shared" si="11"/>
        <v>665.56999999999994</v>
      </c>
      <c r="E105" s="168">
        <v>0</v>
      </c>
      <c r="F105" s="226">
        <f t="shared" si="7"/>
        <v>99.999999999999972</v>
      </c>
      <c r="G105" s="227">
        <v>0</v>
      </c>
      <c r="H105" s="227">
        <v>1275</v>
      </c>
      <c r="I105" s="227" t="s">
        <v>50</v>
      </c>
      <c r="J105" s="227" t="s">
        <v>50</v>
      </c>
      <c r="K105" s="227" t="s">
        <v>50</v>
      </c>
      <c r="L105" s="227" t="s">
        <v>50</v>
      </c>
      <c r="M105" s="168">
        <f t="shared" si="8"/>
        <v>1275</v>
      </c>
      <c r="N105" s="228">
        <f t="shared" si="10"/>
        <v>3.1199249999999998</v>
      </c>
    </row>
    <row r="106" spans="1:14" ht="17.25" customHeight="1">
      <c r="A106" s="225">
        <f t="shared" si="9"/>
        <v>42982</v>
      </c>
      <c r="B106" s="127">
        <v>623.28</v>
      </c>
      <c r="C106" s="127">
        <v>672.65</v>
      </c>
      <c r="D106" s="168">
        <f t="shared" si="11"/>
        <v>665.56999999999994</v>
      </c>
      <c r="E106" s="168">
        <v>0</v>
      </c>
      <c r="F106" s="226">
        <f t="shared" si="7"/>
        <v>99.999999999999972</v>
      </c>
      <c r="G106" s="227">
        <v>0</v>
      </c>
      <c r="H106" s="227">
        <v>0</v>
      </c>
      <c r="I106" s="227" t="s">
        <v>50</v>
      </c>
      <c r="J106" s="227" t="s">
        <v>50</v>
      </c>
      <c r="K106" s="227" t="s">
        <v>50</v>
      </c>
      <c r="L106" s="227" t="s">
        <v>50</v>
      </c>
      <c r="M106" s="168">
        <f t="shared" si="8"/>
        <v>0</v>
      </c>
      <c r="N106" s="228">
        <f t="shared" si="10"/>
        <v>0</v>
      </c>
    </row>
    <row r="107" spans="1:14" ht="17.25" customHeight="1">
      <c r="A107" s="225">
        <f t="shared" si="9"/>
        <v>42983</v>
      </c>
      <c r="B107" s="127">
        <v>623.28</v>
      </c>
      <c r="C107" s="127">
        <v>672.65</v>
      </c>
      <c r="D107" s="168">
        <f t="shared" si="11"/>
        <v>665.56999999999994</v>
      </c>
      <c r="E107" s="168">
        <v>0</v>
      </c>
      <c r="F107" s="226">
        <f t="shared" si="7"/>
        <v>99.999999999999972</v>
      </c>
      <c r="G107" s="227">
        <v>0</v>
      </c>
      <c r="H107" s="227">
        <v>0</v>
      </c>
      <c r="I107" s="227" t="s">
        <v>50</v>
      </c>
      <c r="J107" s="227" t="s">
        <v>50</v>
      </c>
      <c r="K107" s="227" t="s">
        <v>50</v>
      </c>
      <c r="L107" s="227" t="s">
        <v>50</v>
      </c>
      <c r="M107" s="168">
        <f t="shared" si="8"/>
        <v>0</v>
      </c>
      <c r="N107" s="228">
        <f t="shared" si="10"/>
        <v>0</v>
      </c>
    </row>
    <row r="108" spans="1:14" ht="17.25" customHeight="1">
      <c r="A108" s="225">
        <f t="shared" si="9"/>
        <v>42984</v>
      </c>
      <c r="B108" s="127">
        <v>623.28</v>
      </c>
      <c r="C108" s="127">
        <v>672.65</v>
      </c>
      <c r="D108" s="168">
        <f t="shared" si="11"/>
        <v>665.56999999999994</v>
      </c>
      <c r="E108" s="168">
        <v>0</v>
      </c>
      <c r="F108" s="226">
        <f t="shared" si="7"/>
        <v>99.999999999999972</v>
      </c>
      <c r="G108" s="227">
        <v>0</v>
      </c>
      <c r="H108" s="227">
        <v>0</v>
      </c>
      <c r="I108" s="227" t="s">
        <v>50</v>
      </c>
      <c r="J108" s="227" t="s">
        <v>50</v>
      </c>
      <c r="K108" s="227" t="s">
        <v>50</v>
      </c>
      <c r="L108" s="227" t="s">
        <v>50</v>
      </c>
      <c r="M108" s="168">
        <f t="shared" si="8"/>
        <v>0</v>
      </c>
      <c r="N108" s="228">
        <f t="shared" si="10"/>
        <v>0</v>
      </c>
    </row>
    <row r="109" spans="1:14" ht="17.25" customHeight="1">
      <c r="A109" s="225">
        <f t="shared" si="9"/>
        <v>42985</v>
      </c>
      <c r="B109" s="127">
        <v>623.28</v>
      </c>
      <c r="C109" s="127">
        <v>672.65</v>
      </c>
      <c r="D109" s="168">
        <f t="shared" si="11"/>
        <v>665.56999999999994</v>
      </c>
      <c r="E109" s="168">
        <v>0</v>
      </c>
      <c r="F109" s="226">
        <f t="shared" si="7"/>
        <v>99.999999999999972</v>
      </c>
      <c r="G109" s="227">
        <v>0</v>
      </c>
      <c r="H109" s="227">
        <v>1275</v>
      </c>
      <c r="I109" s="227" t="s">
        <v>50</v>
      </c>
      <c r="J109" s="227" t="s">
        <v>50</v>
      </c>
      <c r="K109" s="227" t="s">
        <v>50</v>
      </c>
      <c r="L109" s="227" t="s">
        <v>50</v>
      </c>
      <c r="M109" s="168">
        <f t="shared" si="8"/>
        <v>1275</v>
      </c>
      <c r="N109" s="228">
        <f t="shared" si="10"/>
        <v>3.1199249999999998</v>
      </c>
    </row>
    <row r="110" spans="1:14" ht="17.25" customHeight="1">
      <c r="A110" s="225">
        <f t="shared" si="9"/>
        <v>42986</v>
      </c>
      <c r="B110" s="127">
        <v>623.28</v>
      </c>
      <c r="C110" s="127">
        <v>672.65</v>
      </c>
      <c r="D110" s="168">
        <f t="shared" si="11"/>
        <v>665.56999999999994</v>
      </c>
      <c r="E110" s="168">
        <v>34</v>
      </c>
      <c r="F110" s="226">
        <f t="shared" si="7"/>
        <v>99.999999999999972</v>
      </c>
      <c r="G110" s="227">
        <v>0</v>
      </c>
      <c r="H110" s="227">
        <v>1275</v>
      </c>
      <c r="I110" s="227" t="s">
        <v>50</v>
      </c>
      <c r="J110" s="227" t="s">
        <v>50</v>
      </c>
      <c r="K110" s="227" t="s">
        <v>50</v>
      </c>
      <c r="L110" s="227" t="s">
        <v>50</v>
      </c>
      <c r="M110" s="168">
        <f t="shared" si="8"/>
        <v>1275</v>
      </c>
      <c r="N110" s="228">
        <f t="shared" si="10"/>
        <v>3.1199249999999998</v>
      </c>
    </row>
    <row r="111" spans="1:14" ht="17.25" customHeight="1">
      <c r="A111" s="225">
        <f t="shared" si="9"/>
        <v>42987</v>
      </c>
      <c r="B111" s="127">
        <v>623.28</v>
      </c>
      <c r="C111" s="127">
        <v>672.65</v>
      </c>
      <c r="D111" s="168">
        <f t="shared" si="11"/>
        <v>665.56999999999994</v>
      </c>
      <c r="E111" s="168">
        <v>2</v>
      </c>
      <c r="F111" s="226">
        <f t="shared" si="7"/>
        <v>99.999999999999972</v>
      </c>
      <c r="G111" s="227">
        <v>0</v>
      </c>
      <c r="H111" s="227">
        <v>1275</v>
      </c>
      <c r="I111" s="227" t="s">
        <v>50</v>
      </c>
      <c r="J111" s="227" t="s">
        <v>50</v>
      </c>
      <c r="K111" s="227" t="s">
        <v>50</v>
      </c>
      <c r="L111" s="227" t="s">
        <v>50</v>
      </c>
      <c r="M111" s="168">
        <f t="shared" si="8"/>
        <v>1275</v>
      </c>
      <c r="N111" s="228">
        <f t="shared" si="10"/>
        <v>3.1199249999999998</v>
      </c>
    </row>
    <row r="112" spans="1:14" ht="17.25" customHeight="1">
      <c r="A112" s="225">
        <f t="shared" si="9"/>
        <v>42988</v>
      </c>
      <c r="B112" s="127">
        <v>623.28</v>
      </c>
      <c r="C112" s="127">
        <v>672.65</v>
      </c>
      <c r="D112" s="168">
        <f t="shared" si="11"/>
        <v>665.56999999999994</v>
      </c>
      <c r="E112" s="168">
        <v>0</v>
      </c>
      <c r="F112" s="226">
        <f t="shared" si="7"/>
        <v>99.999999999999972</v>
      </c>
      <c r="G112" s="227">
        <v>0</v>
      </c>
      <c r="H112" s="227">
        <v>0</v>
      </c>
      <c r="I112" s="227" t="s">
        <v>50</v>
      </c>
      <c r="J112" s="227" t="s">
        <v>50</v>
      </c>
      <c r="K112" s="227" t="s">
        <v>50</v>
      </c>
      <c r="L112" s="227" t="s">
        <v>50</v>
      </c>
      <c r="M112" s="168">
        <f t="shared" si="8"/>
        <v>0</v>
      </c>
      <c r="N112" s="228">
        <f t="shared" si="10"/>
        <v>0</v>
      </c>
    </row>
    <row r="113" spans="1:14" ht="17.25" customHeight="1">
      <c r="A113" s="225">
        <f t="shared" si="9"/>
        <v>42989</v>
      </c>
      <c r="B113" s="127">
        <v>623.28</v>
      </c>
      <c r="C113" s="127">
        <v>672.65</v>
      </c>
      <c r="D113" s="168">
        <f t="shared" si="11"/>
        <v>665.56999999999994</v>
      </c>
      <c r="E113" s="168">
        <v>14</v>
      </c>
      <c r="F113" s="226">
        <f t="shared" si="7"/>
        <v>99.999999999999972</v>
      </c>
      <c r="G113" s="227">
        <v>0</v>
      </c>
      <c r="H113" s="227">
        <v>0</v>
      </c>
      <c r="I113" s="227" t="s">
        <v>50</v>
      </c>
      <c r="J113" s="227" t="s">
        <v>50</v>
      </c>
      <c r="K113" s="227" t="s">
        <v>50</v>
      </c>
      <c r="L113" s="227" t="s">
        <v>50</v>
      </c>
      <c r="M113" s="168">
        <f t="shared" si="8"/>
        <v>0</v>
      </c>
      <c r="N113" s="228">
        <f t="shared" si="10"/>
        <v>0</v>
      </c>
    </row>
    <row r="114" spans="1:14" ht="17.25" customHeight="1">
      <c r="A114" s="225">
        <f t="shared" si="9"/>
        <v>42990</v>
      </c>
      <c r="B114" s="127">
        <v>623.28</v>
      </c>
      <c r="C114" s="127">
        <v>672.65</v>
      </c>
      <c r="D114" s="168">
        <f t="shared" si="11"/>
        <v>665.56999999999994</v>
      </c>
      <c r="E114" s="168">
        <v>8</v>
      </c>
      <c r="F114" s="226">
        <f t="shared" si="7"/>
        <v>99.999999999999972</v>
      </c>
      <c r="G114" s="227">
        <v>0</v>
      </c>
      <c r="H114" s="227">
        <v>0</v>
      </c>
      <c r="I114" s="227" t="s">
        <v>50</v>
      </c>
      <c r="J114" s="227" t="s">
        <v>50</v>
      </c>
      <c r="K114" s="227" t="s">
        <v>50</v>
      </c>
      <c r="L114" s="227" t="s">
        <v>50</v>
      </c>
      <c r="M114" s="168">
        <f t="shared" si="8"/>
        <v>0</v>
      </c>
      <c r="N114" s="228">
        <f t="shared" si="10"/>
        <v>0</v>
      </c>
    </row>
    <row r="115" spans="1:14" ht="17.25" customHeight="1">
      <c r="A115" s="225">
        <f t="shared" si="9"/>
        <v>42991</v>
      </c>
      <c r="B115" s="127">
        <v>623.28</v>
      </c>
      <c r="C115" s="127">
        <v>672.65</v>
      </c>
      <c r="D115" s="168">
        <f t="shared" si="11"/>
        <v>665.56999999999994</v>
      </c>
      <c r="E115" s="168">
        <v>2</v>
      </c>
      <c r="F115" s="226">
        <f t="shared" si="7"/>
        <v>99.999999999999972</v>
      </c>
      <c r="G115" s="227">
        <v>0</v>
      </c>
      <c r="H115" s="227">
        <v>0</v>
      </c>
      <c r="I115" s="227" t="s">
        <v>50</v>
      </c>
      <c r="J115" s="227" t="s">
        <v>50</v>
      </c>
      <c r="K115" s="227" t="s">
        <v>50</v>
      </c>
      <c r="L115" s="227" t="s">
        <v>50</v>
      </c>
      <c r="M115" s="168">
        <f t="shared" si="8"/>
        <v>0</v>
      </c>
      <c r="N115" s="228">
        <f t="shared" si="10"/>
        <v>0</v>
      </c>
    </row>
    <row r="116" spans="1:14" ht="17.25" customHeight="1">
      <c r="A116" s="225">
        <f t="shared" si="9"/>
        <v>42992</v>
      </c>
      <c r="B116" s="127">
        <v>623.28</v>
      </c>
      <c r="C116" s="127">
        <v>672.65</v>
      </c>
      <c r="D116" s="168">
        <f t="shared" si="11"/>
        <v>665.56999999999994</v>
      </c>
      <c r="E116" s="168">
        <v>0</v>
      </c>
      <c r="F116" s="226">
        <f t="shared" si="7"/>
        <v>99.999999999999972</v>
      </c>
      <c r="G116" s="227">
        <v>0</v>
      </c>
      <c r="H116" s="227">
        <v>1275</v>
      </c>
      <c r="I116" s="227" t="s">
        <v>50</v>
      </c>
      <c r="J116" s="227" t="s">
        <v>50</v>
      </c>
      <c r="K116" s="227" t="s">
        <v>50</v>
      </c>
      <c r="L116" s="227" t="s">
        <v>50</v>
      </c>
      <c r="M116" s="168">
        <f t="shared" si="8"/>
        <v>1275</v>
      </c>
      <c r="N116" s="228">
        <f t="shared" si="10"/>
        <v>3.1199249999999998</v>
      </c>
    </row>
    <row r="117" spans="1:14" ht="17.25" customHeight="1">
      <c r="A117" s="225">
        <f t="shared" si="9"/>
        <v>42993</v>
      </c>
      <c r="B117" s="127">
        <v>623.28</v>
      </c>
      <c r="C117" s="127">
        <v>672.65</v>
      </c>
      <c r="D117" s="168">
        <f t="shared" si="11"/>
        <v>665.56999999999994</v>
      </c>
      <c r="E117" s="168">
        <v>35</v>
      </c>
      <c r="F117" s="226">
        <f t="shared" si="7"/>
        <v>99.999999999999972</v>
      </c>
      <c r="G117" s="227">
        <v>0</v>
      </c>
      <c r="H117" s="227">
        <v>0</v>
      </c>
      <c r="I117" s="227" t="s">
        <v>50</v>
      </c>
      <c r="J117" s="227" t="s">
        <v>50</v>
      </c>
      <c r="K117" s="227" t="s">
        <v>50</v>
      </c>
      <c r="L117" s="227" t="s">
        <v>50</v>
      </c>
      <c r="M117" s="168">
        <f t="shared" si="8"/>
        <v>0</v>
      </c>
      <c r="N117" s="228">
        <f t="shared" si="10"/>
        <v>0</v>
      </c>
    </row>
    <row r="118" spans="1:14" ht="17.25" customHeight="1">
      <c r="A118" s="225">
        <f t="shared" si="9"/>
        <v>42994</v>
      </c>
      <c r="B118" s="127">
        <v>623.28</v>
      </c>
      <c r="C118" s="127">
        <v>672.65</v>
      </c>
      <c r="D118" s="168">
        <f t="shared" si="11"/>
        <v>665.56999999999994</v>
      </c>
      <c r="E118" s="168">
        <v>9</v>
      </c>
      <c r="F118" s="226">
        <f t="shared" si="7"/>
        <v>99.999999999999972</v>
      </c>
      <c r="G118" s="227">
        <v>0</v>
      </c>
      <c r="H118" s="227">
        <v>1275</v>
      </c>
      <c r="I118" s="227" t="s">
        <v>50</v>
      </c>
      <c r="J118" s="227" t="s">
        <v>50</v>
      </c>
      <c r="K118" s="227" t="s">
        <v>50</v>
      </c>
      <c r="L118" s="227" t="s">
        <v>50</v>
      </c>
      <c r="M118" s="168">
        <f t="shared" si="8"/>
        <v>1275</v>
      </c>
      <c r="N118" s="228">
        <f t="shared" si="10"/>
        <v>3.1199249999999998</v>
      </c>
    </row>
    <row r="119" spans="1:14" ht="17.25" customHeight="1">
      <c r="A119" s="225">
        <f t="shared" si="9"/>
        <v>42995</v>
      </c>
      <c r="B119" s="127">
        <v>623.28</v>
      </c>
      <c r="C119" s="127">
        <v>672.65</v>
      </c>
      <c r="D119" s="168">
        <f t="shared" si="11"/>
        <v>665.56999999999994</v>
      </c>
      <c r="E119" s="168">
        <v>0</v>
      </c>
      <c r="F119" s="226">
        <f t="shared" si="7"/>
        <v>99.999999999999972</v>
      </c>
      <c r="G119" s="227">
        <v>0</v>
      </c>
      <c r="H119" s="227">
        <v>0</v>
      </c>
      <c r="I119" s="227" t="s">
        <v>50</v>
      </c>
      <c r="J119" s="227" t="s">
        <v>50</v>
      </c>
      <c r="K119" s="227" t="s">
        <v>50</v>
      </c>
      <c r="L119" s="227" t="s">
        <v>50</v>
      </c>
      <c r="M119" s="168">
        <f t="shared" si="8"/>
        <v>0</v>
      </c>
      <c r="N119" s="228">
        <f t="shared" si="10"/>
        <v>0</v>
      </c>
    </row>
    <row r="120" spans="1:14" ht="17.25" customHeight="1">
      <c r="A120" s="225">
        <f t="shared" si="9"/>
        <v>42996</v>
      </c>
      <c r="B120" s="127">
        <v>623.28</v>
      </c>
      <c r="C120" s="127">
        <v>672.65</v>
      </c>
      <c r="D120" s="168">
        <f t="shared" si="11"/>
        <v>665.56999999999994</v>
      </c>
      <c r="E120" s="168">
        <v>0</v>
      </c>
      <c r="F120" s="226">
        <f t="shared" si="7"/>
        <v>99.999999999999972</v>
      </c>
      <c r="G120" s="227">
        <v>0</v>
      </c>
      <c r="H120" s="227">
        <v>0</v>
      </c>
      <c r="I120" s="227" t="s">
        <v>50</v>
      </c>
      <c r="J120" s="227" t="s">
        <v>50</v>
      </c>
      <c r="K120" s="227" t="s">
        <v>50</v>
      </c>
      <c r="L120" s="227" t="s">
        <v>50</v>
      </c>
      <c r="M120" s="168">
        <f t="shared" si="8"/>
        <v>0</v>
      </c>
      <c r="N120" s="228">
        <f t="shared" si="10"/>
        <v>0</v>
      </c>
    </row>
    <row r="121" spans="1:14" ht="17.25" customHeight="1">
      <c r="A121" s="225">
        <f t="shared" si="9"/>
        <v>42997</v>
      </c>
      <c r="B121" s="127">
        <v>623.28</v>
      </c>
      <c r="C121" s="127">
        <v>672.65</v>
      </c>
      <c r="D121" s="168">
        <f t="shared" si="11"/>
        <v>665.56999999999994</v>
      </c>
      <c r="E121" s="168">
        <v>8</v>
      </c>
      <c r="F121" s="226">
        <f t="shared" si="7"/>
        <v>99.999999999999972</v>
      </c>
      <c r="G121" s="227">
        <v>0</v>
      </c>
      <c r="H121" s="227">
        <v>0</v>
      </c>
      <c r="I121" s="227" t="s">
        <v>50</v>
      </c>
      <c r="J121" s="227" t="s">
        <v>50</v>
      </c>
      <c r="K121" s="227" t="s">
        <v>50</v>
      </c>
      <c r="L121" s="227" t="s">
        <v>50</v>
      </c>
      <c r="M121" s="168">
        <f t="shared" si="8"/>
        <v>0</v>
      </c>
      <c r="N121" s="228">
        <f t="shared" si="10"/>
        <v>0</v>
      </c>
    </row>
    <row r="122" spans="1:14" ht="17.25" customHeight="1">
      <c r="A122" s="225">
        <f t="shared" si="9"/>
        <v>42998</v>
      </c>
      <c r="B122" s="127">
        <v>623.28</v>
      </c>
      <c r="C122" s="127">
        <v>672.65</v>
      </c>
      <c r="D122" s="168">
        <f t="shared" si="11"/>
        <v>665.56999999999994</v>
      </c>
      <c r="E122" s="168">
        <v>28</v>
      </c>
      <c r="F122" s="226">
        <f t="shared" si="7"/>
        <v>99.999999999999972</v>
      </c>
      <c r="G122" s="227">
        <v>500</v>
      </c>
      <c r="H122" s="227">
        <v>1667</v>
      </c>
      <c r="I122" s="227" t="s">
        <v>50</v>
      </c>
      <c r="J122" s="227" t="s">
        <v>50</v>
      </c>
      <c r="K122" s="227" t="s">
        <v>50</v>
      </c>
      <c r="L122" s="227" t="s">
        <v>50</v>
      </c>
      <c r="M122" s="168">
        <f t="shared" si="8"/>
        <v>2167</v>
      </c>
      <c r="N122" s="228">
        <f t="shared" si="10"/>
        <v>5.3026489999999997</v>
      </c>
    </row>
    <row r="123" spans="1:14" ht="17.25" customHeight="1">
      <c r="A123" s="225">
        <f t="shared" si="9"/>
        <v>42999</v>
      </c>
      <c r="B123" s="127">
        <v>623.28</v>
      </c>
      <c r="C123" s="127">
        <v>672.65</v>
      </c>
      <c r="D123" s="168">
        <f t="shared" si="11"/>
        <v>665.56999999999994</v>
      </c>
      <c r="E123" s="168">
        <v>4</v>
      </c>
      <c r="F123" s="226">
        <f t="shared" si="7"/>
        <v>99.999999999999972</v>
      </c>
      <c r="G123" s="227">
        <v>0</v>
      </c>
      <c r="H123" s="227">
        <v>2167</v>
      </c>
      <c r="I123" s="227" t="s">
        <v>50</v>
      </c>
      <c r="J123" s="227" t="s">
        <v>50</v>
      </c>
      <c r="K123" s="227" t="s">
        <v>50</v>
      </c>
      <c r="L123" s="227" t="s">
        <v>50</v>
      </c>
      <c r="M123" s="168">
        <f t="shared" si="8"/>
        <v>2167</v>
      </c>
      <c r="N123" s="228">
        <f t="shared" si="10"/>
        <v>5.3026489999999997</v>
      </c>
    </row>
    <row r="124" spans="1:14" ht="17.25" customHeight="1">
      <c r="A124" s="225">
        <f t="shared" si="9"/>
        <v>43000</v>
      </c>
      <c r="B124" s="127">
        <v>623.28</v>
      </c>
      <c r="C124" s="127">
        <v>672.65</v>
      </c>
      <c r="D124" s="168">
        <f t="shared" si="11"/>
        <v>665.56999999999994</v>
      </c>
      <c r="E124" s="168">
        <v>7</v>
      </c>
      <c r="F124" s="226">
        <f t="shared" si="7"/>
        <v>99.999999999999972</v>
      </c>
      <c r="G124" s="227">
        <v>0</v>
      </c>
      <c r="H124" s="227">
        <v>1667</v>
      </c>
      <c r="I124" s="227" t="s">
        <v>50</v>
      </c>
      <c r="J124" s="227" t="s">
        <v>50</v>
      </c>
      <c r="K124" s="227" t="s">
        <v>50</v>
      </c>
      <c r="L124" s="227" t="s">
        <v>50</v>
      </c>
      <c r="M124" s="168">
        <f t="shared" si="8"/>
        <v>1667</v>
      </c>
      <c r="N124" s="228">
        <f t="shared" si="10"/>
        <v>4.0791490000000001</v>
      </c>
    </row>
    <row r="125" spans="1:14" ht="17.25" customHeight="1">
      <c r="A125" s="225">
        <f t="shared" si="9"/>
        <v>43001</v>
      </c>
      <c r="B125" s="127">
        <v>623.28</v>
      </c>
      <c r="C125" s="127">
        <v>672.65</v>
      </c>
      <c r="D125" s="168">
        <f t="shared" si="11"/>
        <v>665.56999999999994</v>
      </c>
      <c r="E125" s="168">
        <v>0</v>
      </c>
      <c r="F125" s="226">
        <f t="shared" si="7"/>
        <v>99.999999999999972</v>
      </c>
      <c r="G125" s="227">
        <v>0</v>
      </c>
      <c r="H125" s="227">
        <v>1324</v>
      </c>
      <c r="I125" s="227" t="s">
        <v>50</v>
      </c>
      <c r="J125" s="227" t="s">
        <v>50</v>
      </c>
      <c r="K125" s="227" t="s">
        <v>50</v>
      </c>
      <c r="L125" s="227" t="s">
        <v>50</v>
      </c>
      <c r="M125" s="168">
        <f t="shared" si="8"/>
        <v>1324</v>
      </c>
      <c r="N125" s="228">
        <f t="shared" si="10"/>
        <v>3.2398280000000002</v>
      </c>
    </row>
    <row r="126" spans="1:14" ht="17.25" customHeight="1">
      <c r="A126" s="225">
        <f t="shared" si="9"/>
        <v>43002</v>
      </c>
      <c r="B126" s="127">
        <v>623.28</v>
      </c>
      <c r="C126" s="127">
        <v>672.65</v>
      </c>
      <c r="D126" s="168">
        <f t="shared" si="11"/>
        <v>665.56999999999994</v>
      </c>
      <c r="E126" s="168">
        <v>0</v>
      </c>
      <c r="F126" s="226">
        <f t="shared" si="7"/>
        <v>99.999999999999972</v>
      </c>
      <c r="G126" s="227">
        <v>0</v>
      </c>
      <c r="H126" s="227">
        <v>0</v>
      </c>
      <c r="I126" s="227" t="s">
        <v>50</v>
      </c>
      <c r="J126" s="227" t="s">
        <v>50</v>
      </c>
      <c r="K126" s="227" t="s">
        <v>50</v>
      </c>
      <c r="L126" s="227" t="s">
        <v>50</v>
      </c>
      <c r="M126" s="168">
        <f t="shared" si="8"/>
        <v>0</v>
      </c>
      <c r="N126" s="228">
        <f t="shared" si="10"/>
        <v>0</v>
      </c>
    </row>
    <row r="127" spans="1:14" ht="17.25" customHeight="1">
      <c r="A127" s="225">
        <f t="shared" si="9"/>
        <v>43003</v>
      </c>
      <c r="B127" s="127">
        <v>623.28</v>
      </c>
      <c r="C127" s="127">
        <v>672.65</v>
      </c>
      <c r="D127" s="168">
        <f t="shared" si="11"/>
        <v>665.56999999999994</v>
      </c>
      <c r="E127" s="168">
        <v>0</v>
      </c>
      <c r="F127" s="226">
        <f t="shared" si="7"/>
        <v>99.999999999999972</v>
      </c>
      <c r="G127" s="227">
        <v>0</v>
      </c>
      <c r="H127" s="227">
        <v>0</v>
      </c>
      <c r="I127" s="227" t="s">
        <v>50</v>
      </c>
      <c r="J127" s="227" t="s">
        <v>50</v>
      </c>
      <c r="K127" s="227" t="s">
        <v>50</v>
      </c>
      <c r="L127" s="227" t="s">
        <v>50</v>
      </c>
      <c r="M127" s="168">
        <f t="shared" si="8"/>
        <v>0</v>
      </c>
      <c r="N127" s="228">
        <f t="shared" si="10"/>
        <v>0</v>
      </c>
    </row>
    <row r="128" spans="1:14" ht="17.25" customHeight="1">
      <c r="A128" s="225">
        <f t="shared" si="9"/>
        <v>43004</v>
      </c>
      <c r="B128" s="127">
        <v>623.28</v>
      </c>
      <c r="C128" s="127">
        <v>672.65</v>
      </c>
      <c r="D128" s="168">
        <f t="shared" si="11"/>
        <v>665.56999999999994</v>
      </c>
      <c r="E128" s="168">
        <v>0</v>
      </c>
      <c r="F128" s="226">
        <f t="shared" si="7"/>
        <v>99.999999999999972</v>
      </c>
      <c r="G128" s="227">
        <v>0</v>
      </c>
      <c r="H128" s="227">
        <v>1324</v>
      </c>
      <c r="I128" s="227" t="s">
        <v>50</v>
      </c>
      <c r="J128" s="227" t="s">
        <v>50</v>
      </c>
      <c r="K128" s="227" t="s">
        <v>50</v>
      </c>
      <c r="L128" s="227" t="s">
        <v>50</v>
      </c>
      <c r="M128" s="168">
        <f t="shared" si="8"/>
        <v>1324</v>
      </c>
      <c r="N128" s="228">
        <f t="shared" si="10"/>
        <v>3.2398280000000002</v>
      </c>
    </row>
    <row r="129" spans="1:14" ht="17.25" customHeight="1">
      <c r="A129" s="225">
        <f t="shared" si="9"/>
        <v>43005</v>
      </c>
      <c r="B129" s="127">
        <v>623.28</v>
      </c>
      <c r="C129" s="127">
        <v>672.65</v>
      </c>
      <c r="D129" s="168">
        <f t="shared" si="11"/>
        <v>665.56999999999994</v>
      </c>
      <c r="E129" s="168">
        <v>0</v>
      </c>
      <c r="F129" s="226">
        <f t="shared" si="7"/>
        <v>99.999999999999972</v>
      </c>
      <c r="G129" s="227">
        <v>0</v>
      </c>
      <c r="H129" s="227">
        <v>0</v>
      </c>
      <c r="I129" s="227" t="s">
        <v>50</v>
      </c>
      <c r="J129" s="227" t="s">
        <v>50</v>
      </c>
      <c r="K129" s="227" t="s">
        <v>50</v>
      </c>
      <c r="L129" s="227" t="s">
        <v>50</v>
      </c>
      <c r="M129" s="168">
        <f t="shared" si="8"/>
        <v>0</v>
      </c>
      <c r="N129" s="228">
        <f t="shared" si="10"/>
        <v>0</v>
      </c>
    </row>
    <row r="130" spans="1:14" ht="17.25" customHeight="1">
      <c r="A130" s="225">
        <f t="shared" si="9"/>
        <v>43006</v>
      </c>
      <c r="B130" s="127">
        <v>623.28</v>
      </c>
      <c r="C130" s="127">
        <v>672.65</v>
      </c>
      <c r="D130" s="168">
        <f t="shared" si="11"/>
        <v>665.56999999999994</v>
      </c>
      <c r="E130" s="168">
        <v>0</v>
      </c>
      <c r="F130" s="226">
        <f t="shared" si="7"/>
        <v>99.999999999999972</v>
      </c>
      <c r="G130" s="227">
        <v>0</v>
      </c>
      <c r="H130" s="227">
        <v>1324</v>
      </c>
      <c r="I130" s="227" t="s">
        <v>50</v>
      </c>
      <c r="J130" s="227" t="s">
        <v>50</v>
      </c>
      <c r="K130" s="227" t="s">
        <v>50</v>
      </c>
      <c r="L130" s="227" t="s">
        <v>50</v>
      </c>
      <c r="M130" s="168">
        <f t="shared" si="8"/>
        <v>1324</v>
      </c>
      <c r="N130" s="228">
        <f t="shared" si="10"/>
        <v>3.2398280000000002</v>
      </c>
    </row>
    <row r="131" spans="1:14" ht="17.25" customHeight="1">
      <c r="A131" s="225">
        <f t="shared" si="9"/>
        <v>43007</v>
      </c>
      <c r="B131" s="127">
        <v>623.28</v>
      </c>
      <c r="C131" s="127">
        <v>672.65</v>
      </c>
      <c r="D131" s="168">
        <f t="shared" si="11"/>
        <v>665.56999999999994</v>
      </c>
      <c r="E131" s="168">
        <v>3</v>
      </c>
      <c r="F131" s="226">
        <f t="shared" si="7"/>
        <v>99.999999999999972</v>
      </c>
      <c r="G131" s="227">
        <v>0</v>
      </c>
      <c r="H131" s="227">
        <v>0</v>
      </c>
      <c r="I131" s="227" t="s">
        <v>50</v>
      </c>
      <c r="J131" s="227" t="s">
        <v>50</v>
      </c>
      <c r="K131" s="227" t="s">
        <v>50</v>
      </c>
      <c r="L131" s="227" t="s">
        <v>50</v>
      </c>
      <c r="M131" s="168">
        <f t="shared" si="8"/>
        <v>0</v>
      </c>
      <c r="N131" s="228">
        <f t="shared" si="10"/>
        <v>0</v>
      </c>
    </row>
    <row r="132" spans="1:14" ht="17.25" customHeight="1">
      <c r="A132" s="225">
        <f t="shared" si="9"/>
        <v>43008</v>
      </c>
      <c r="B132" s="127">
        <v>623.28</v>
      </c>
      <c r="C132" s="127">
        <v>672.65</v>
      </c>
      <c r="D132" s="168">
        <f t="shared" si="11"/>
        <v>665.56999999999994</v>
      </c>
      <c r="E132" s="168">
        <v>10</v>
      </c>
      <c r="F132" s="226">
        <f t="shared" si="7"/>
        <v>99.999999999999972</v>
      </c>
      <c r="G132" s="227">
        <v>0</v>
      </c>
      <c r="H132" s="227">
        <v>0</v>
      </c>
      <c r="I132" s="227" t="s">
        <v>50</v>
      </c>
      <c r="J132" s="227" t="s">
        <v>50</v>
      </c>
      <c r="K132" s="227" t="s">
        <v>50</v>
      </c>
      <c r="L132" s="227" t="s">
        <v>50</v>
      </c>
      <c r="M132" s="168">
        <f t="shared" si="8"/>
        <v>0</v>
      </c>
      <c r="N132" s="228">
        <f t="shared" si="10"/>
        <v>0</v>
      </c>
    </row>
    <row r="133" spans="1:14" ht="17.25" customHeight="1">
      <c r="A133" s="225">
        <f t="shared" si="9"/>
        <v>43009</v>
      </c>
      <c r="B133" s="127">
        <v>623.28</v>
      </c>
      <c r="C133" s="127">
        <v>672.65</v>
      </c>
      <c r="D133" s="168">
        <f t="shared" si="11"/>
        <v>665.56999999999994</v>
      </c>
      <c r="E133" s="168">
        <v>0</v>
      </c>
      <c r="F133" s="226">
        <f t="shared" si="7"/>
        <v>99.999999999999972</v>
      </c>
      <c r="G133" s="227">
        <v>0</v>
      </c>
      <c r="H133" s="227">
        <v>0</v>
      </c>
      <c r="I133" s="227" t="s">
        <v>50</v>
      </c>
      <c r="J133" s="227" t="s">
        <v>50</v>
      </c>
      <c r="K133" s="227" t="s">
        <v>50</v>
      </c>
      <c r="L133" s="227" t="s">
        <v>50</v>
      </c>
      <c r="M133" s="168">
        <f t="shared" si="8"/>
        <v>0</v>
      </c>
      <c r="N133" s="228">
        <f t="shared" si="10"/>
        <v>0</v>
      </c>
    </row>
    <row r="134" spans="1:14" ht="17.25" customHeight="1">
      <c r="A134" s="225">
        <f t="shared" si="9"/>
        <v>43010</v>
      </c>
      <c r="B134" s="127">
        <v>623.28</v>
      </c>
      <c r="C134" s="127">
        <v>672.65</v>
      </c>
      <c r="D134" s="168">
        <f t="shared" si="11"/>
        <v>665.56999999999994</v>
      </c>
      <c r="E134" s="168">
        <v>0</v>
      </c>
      <c r="F134" s="226">
        <f t="shared" si="7"/>
        <v>99.999999999999972</v>
      </c>
      <c r="G134" s="227">
        <v>0</v>
      </c>
      <c r="H134" s="227">
        <v>0</v>
      </c>
      <c r="I134" s="227" t="s">
        <v>50</v>
      </c>
      <c r="J134" s="227" t="s">
        <v>50</v>
      </c>
      <c r="K134" s="227" t="s">
        <v>50</v>
      </c>
      <c r="L134" s="227" t="s">
        <v>50</v>
      </c>
      <c r="M134" s="168">
        <f t="shared" si="8"/>
        <v>0</v>
      </c>
      <c r="N134" s="228">
        <f t="shared" si="10"/>
        <v>0</v>
      </c>
    </row>
    <row r="135" spans="1:14" ht="17.25" customHeight="1">
      <c r="A135" s="225">
        <f t="shared" si="9"/>
        <v>43011</v>
      </c>
      <c r="B135" s="127">
        <v>623.28</v>
      </c>
      <c r="C135" s="127">
        <v>672.65</v>
      </c>
      <c r="D135" s="168">
        <f t="shared" si="11"/>
        <v>665.56999999999994</v>
      </c>
      <c r="E135" s="168">
        <v>4</v>
      </c>
      <c r="F135" s="226">
        <f t="shared" si="7"/>
        <v>99.999999999999972</v>
      </c>
      <c r="G135" s="227">
        <v>0</v>
      </c>
      <c r="H135" s="227">
        <v>0</v>
      </c>
      <c r="I135" s="227" t="s">
        <v>50</v>
      </c>
      <c r="J135" s="227" t="s">
        <v>50</v>
      </c>
      <c r="K135" s="227" t="s">
        <v>50</v>
      </c>
      <c r="L135" s="227" t="s">
        <v>50</v>
      </c>
      <c r="M135" s="168">
        <f t="shared" si="8"/>
        <v>0</v>
      </c>
      <c r="N135" s="228">
        <f t="shared" si="10"/>
        <v>0</v>
      </c>
    </row>
    <row r="136" spans="1:14" ht="17.25" customHeight="1">
      <c r="A136" s="225">
        <f t="shared" si="9"/>
        <v>43012</v>
      </c>
      <c r="B136" s="127">
        <v>623.28</v>
      </c>
      <c r="C136" s="127">
        <v>672.65</v>
      </c>
      <c r="D136" s="168">
        <f t="shared" si="11"/>
        <v>665.56999999999994</v>
      </c>
      <c r="E136" s="168">
        <v>0</v>
      </c>
      <c r="F136" s="226">
        <f t="shared" si="7"/>
        <v>99.999999999999972</v>
      </c>
      <c r="G136" s="227">
        <v>0</v>
      </c>
      <c r="H136" s="227">
        <v>0</v>
      </c>
      <c r="I136" s="227" t="s">
        <v>50</v>
      </c>
      <c r="J136" s="227" t="s">
        <v>50</v>
      </c>
      <c r="K136" s="227" t="s">
        <v>50</v>
      </c>
      <c r="L136" s="227" t="s">
        <v>50</v>
      </c>
      <c r="M136" s="168">
        <f t="shared" si="8"/>
        <v>0</v>
      </c>
      <c r="N136" s="228">
        <f t="shared" si="10"/>
        <v>0</v>
      </c>
    </row>
    <row r="137" spans="1:14" ht="17.25" customHeight="1">
      <c r="A137" s="225">
        <f t="shared" si="9"/>
        <v>43013</v>
      </c>
      <c r="B137" s="127">
        <v>623.28</v>
      </c>
      <c r="C137" s="127">
        <v>672.65</v>
      </c>
      <c r="D137" s="168">
        <f t="shared" si="11"/>
        <v>665.56999999999994</v>
      </c>
      <c r="E137" s="168">
        <v>0</v>
      </c>
      <c r="F137" s="226">
        <f t="shared" si="7"/>
        <v>99.999999999999972</v>
      </c>
      <c r="G137" s="227">
        <v>348</v>
      </c>
      <c r="H137" s="227">
        <v>0</v>
      </c>
      <c r="I137" s="227" t="s">
        <v>50</v>
      </c>
      <c r="J137" s="227" t="s">
        <v>50</v>
      </c>
      <c r="K137" s="227" t="s">
        <v>50</v>
      </c>
      <c r="L137" s="227" t="s">
        <v>50</v>
      </c>
      <c r="M137" s="168">
        <f t="shared" si="8"/>
        <v>348</v>
      </c>
      <c r="N137" s="228">
        <f t="shared" si="10"/>
        <v>0.85155599999999998</v>
      </c>
    </row>
    <row r="138" spans="1:14" ht="17.25" customHeight="1">
      <c r="A138" s="225">
        <f t="shared" si="9"/>
        <v>43014</v>
      </c>
      <c r="B138" s="127">
        <v>623.28</v>
      </c>
      <c r="C138" s="127">
        <v>672.65</v>
      </c>
      <c r="D138" s="168">
        <f t="shared" si="11"/>
        <v>665.56999999999994</v>
      </c>
      <c r="E138" s="168">
        <v>0</v>
      </c>
      <c r="F138" s="226">
        <f t="shared" si="7"/>
        <v>99.999999999999972</v>
      </c>
      <c r="G138" s="227">
        <v>0</v>
      </c>
      <c r="H138" s="227">
        <v>0</v>
      </c>
      <c r="I138" s="227" t="s">
        <v>50</v>
      </c>
      <c r="J138" s="227" t="s">
        <v>50</v>
      </c>
      <c r="K138" s="227" t="s">
        <v>50</v>
      </c>
      <c r="L138" s="227" t="s">
        <v>50</v>
      </c>
      <c r="M138" s="168">
        <f t="shared" si="8"/>
        <v>0</v>
      </c>
      <c r="N138" s="228">
        <f t="shared" si="10"/>
        <v>0</v>
      </c>
    </row>
    <row r="139" spans="1:14" ht="17.25" customHeight="1">
      <c r="A139" s="225">
        <f t="shared" si="9"/>
        <v>43015</v>
      </c>
      <c r="B139" s="127">
        <v>623.28</v>
      </c>
      <c r="C139" s="127">
        <v>672.65</v>
      </c>
      <c r="D139" s="168">
        <f t="shared" si="11"/>
        <v>665.56999999999994</v>
      </c>
      <c r="E139" s="168">
        <v>48</v>
      </c>
      <c r="F139" s="226">
        <f t="shared" si="7"/>
        <v>99.999999999999972</v>
      </c>
      <c r="G139" s="227">
        <v>0</v>
      </c>
      <c r="H139" s="227">
        <v>0</v>
      </c>
      <c r="I139" s="227" t="s">
        <v>50</v>
      </c>
      <c r="J139" s="227" t="s">
        <v>50</v>
      </c>
      <c r="K139" s="227" t="s">
        <v>50</v>
      </c>
      <c r="L139" s="227" t="s">
        <v>50</v>
      </c>
      <c r="M139" s="168">
        <f t="shared" si="8"/>
        <v>0</v>
      </c>
      <c r="N139" s="228">
        <f t="shared" si="10"/>
        <v>0</v>
      </c>
    </row>
    <row r="140" spans="1:14" ht="17.25" customHeight="1">
      <c r="A140" s="225">
        <f t="shared" si="9"/>
        <v>43016</v>
      </c>
      <c r="B140" s="127">
        <v>623.28</v>
      </c>
      <c r="C140" s="127">
        <v>672.65</v>
      </c>
      <c r="D140" s="168">
        <f t="shared" ref="D140:D163" si="12">C140-7.08</f>
        <v>665.56999999999994</v>
      </c>
      <c r="E140" s="168">
        <v>0</v>
      </c>
      <c r="F140" s="226">
        <f t="shared" ref="F140:F163" si="13">D140/665.57*100</f>
        <v>99.999999999999972</v>
      </c>
      <c r="G140" s="227">
        <v>0</v>
      </c>
      <c r="H140" s="227">
        <v>0</v>
      </c>
      <c r="I140" s="227" t="s">
        <v>50</v>
      </c>
      <c r="J140" s="227" t="s">
        <v>50</v>
      </c>
      <c r="K140" s="227" t="s">
        <v>50</v>
      </c>
      <c r="L140" s="227" t="s">
        <v>50</v>
      </c>
      <c r="M140" s="168">
        <f t="shared" ref="M140:M163" si="14">G140+H140</f>
        <v>0</v>
      </c>
      <c r="N140" s="228">
        <f t="shared" si="10"/>
        <v>0</v>
      </c>
    </row>
    <row r="141" spans="1:14" ht="17.25" customHeight="1">
      <c r="A141" s="225">
        <f t="shared" ref="A141:A163" si="15">+A140+1</f>
        <v>43017</v>
      </c>
      <c r="B141" s="127">
        <v>623.28</v>
      </c>
      <c r="C141" s="127">
        <v>672.65</v>
      </c>
      <c r="D141" s="168">
        <f t="shared" si="12"/>
        <v>665.56999999999994</v>
      </c>
      <c r="E141" s="168">
        <v>5</v>
      </c>
      <c r="F141" s="226">
        <f t="shared" si="13"/>
        <v>99.999999999999972</v>
      </c>
      <c r="G141" s="227">
        <v>0</v>
      </c>
      <c r="H141" s="227">
        <v>0</v>
      </c>
      <c r="I141" s="227" t="s">
        <v>50</v>
      </c>
      <c r="J141" s="227" t="s">
        <v>50</v>
      </c>
      <c r="K141" s="227" t="s">
        <v>50</v>
      </c>
      <c r="L141" s="227" t="s">
        <v>50</v>
      </c>
      <c r="M141" s="168">
        <f t="shared" si="14"/>
        <v>0</v>
      </c>
      <c r="N141" s="228">
        <f t="shared" ref="N141:N163" si="16">(C141-C140)+(M141*0.002447)</f>
        <v>0</v>
      </c>
    </row>
    <row r="142" spans="1:14" ht="17.25" customHeight="1">
      <c r="A142" s="225">
        <f t="shared" si="15"/>
        <v>43018</v>
      </c>
      <c r="B142" s="127">
        <v>623.28</v>
      </c>
      <c r="C142" s="127">
        <v>672.65</v>
      </c>
      <c r="D142" s="168">
        <f t="shared" si="12"/>
        <v>665.56999999999994</v>
      </c>
      <c r="E142" s="168">
        <v>0</v>
      </c>
      <c r="F142" s="226">
        <f t="shared" si="13"/>
        <v>99.999999999999972</v>
      </c>
      <c r="G142" s="227">
        <v>0</v>
      </c>
      <c r="H142" s="227">
        <v>0</v>
      </c>
      <c r="I142" s="227" t="s">
        <v>50</v>
      </c>
      <c r="J142" s="227" t="s">
        <v>50</v>
      </c>
      <c r="K142" s="227" t="s">
        <v>50</v>
      </c>
      <c r="L142" s="227" t="s">
        <v>50</v>
      </c>
      <c r="M142" s="168">
        <f t="shared" si="14"/>
        <v>0</v>
      </c>
      <c r="N142" s="228">
        <f t="shared" si="16"/>
        <v>0</v>
      </c>
    </row>
    <row r="143" spans="1:14" ht="17.25" customHeight="1">
      <c r="A143" s="225">
        <f t="shared" si="15"/>
        <v>43019</v>
      </c>
      <c r="B143" s="127">
        <v>623.28</v>
      </c>
      <c r="C143" s="127">
        <v>672.65</v>
      </c>
      <c r="D143" s="168">
        <f t="shared" si="12"/>
        <v>665.56999999999994</v>
      </c>
      <c r="E143" s="168">
        <v>2</v>
      </c>
      <c r="F143" s="226">
        <f t="shared" si="13"/>
        <v>99.999999999999972</v>
      </c>
      <c r="G143" s="227">
        <v>0</v>
      </c>
      <c r="H143" s="227">
        <v>0</v>
      </c>
      <c r="I143" s="227" t="s">
        <v>50</v>
      </c>
      <c r="J143" s="227" t="s">
        <v>50</v>
      </c>
      <c r="K143" s="227" t="s">
        <v>50</v>
      </c>
      <c r="L143" s="227" t="s">
        <v>50</v>
      </c>
      <c r="M143" s="168">
        <f t="shared" si="14"/>
        <v>0</v>
      </c>
      <c r="N143" s="228">
        <f t="shared" si="16"/>
        <v>0</v>
      </c>
    </row>
    <row r="144" spans="1:14" ht="17.25" customHeight="1">
      <c r="A144" s="225">
        <f t="shared" si="15"/>
        <v>43020</v>
      </c>
      <c r="B144" s="127">
        <v>623.28</v>
      </c>
      <c r="C144" s="127">
        <v>672.65</v>
      </c>
      <c r="D144" s="168">
        <f t="shared" si="12"/>
        <v>665.56999999999994</v>
      </c>
      <c r="E144" s="168">
        <v>5</v>
      </c>
      <c r="F144" s="226">
        <f t="shared" si="13"/>
        <v>99.999999999999972</v>
      </c>
      <c r="G144" s="227">
        <v>0</v>
      </c>
      <c r="H144" s="227">
        <v>0</v>
      </c>
      <c r="I144" s="227" t="s">
        <v>50</v>
      </c>
      <c r="J144" s="227" t="s">
        <v>50</v>
      </c>
      <c r="K144" s="227" t="s">
        <v>50</v>
      </c>
      <c r="L144" s="227" t="s">
        <v>50</v>
      </c>
      <c r="M144" s="168">
        <f t="shared" si="14"/>
        <v>0</v>
      </c>
      <c r="N144" s="228">
        <f t="shared" si="16"/>
        <v>0</v>
      </c>
    </row>
    <row r="145" spans="1:14" ht="17.25" customHeight="1">
      <c r="A145" s="225">
        <f t="shared" si="15"/>
        <v>43021</v>
      </c>
      <c r="B145" s="127">
        <v>623.28</v>
      </c>
      <c r="C145" s="127">
        <v>672.65</v>
      </c>
      <c r="D145" s="168">
        <f t="shared" si="12"/>
        <v>665.56999999999994</v>
      </c>
      <c r="E145" s="168">
        <v>0</v>
      </c>
      <c r="F145" s="226">
        <f t="shared" si="13"/>
        <v>99.999999999999972</v>
      </c>
      <c r="G145" s="227">
        <v>0</v>
      </c>
      <c r="H145" s="227">
        <v>0</v>
      </c>
      <c r="I145" s="227" t="s">
        <v>50</v>
      </c>
      <c r="J145" s="227" t="s">
        <v>50</v>
      </c>
      <c r="K145" s="227" t="s">
        <v>50</v>
      </c>
      <c r="L145" s="227" t="s">
        <v>50</v>
      </c>
      <c r="M145" s="168">
        <f t="shared" si="14"/>
        <v>0</v>
      </c>
      <c r="N145" s="228">
        <f t="shared" si="16"/>
        <v>0</v>
      </c>
    </row>
    <row r="146" spans="1:14" ht="17.25" customHeight="1">
      <c r="A146" s="225">
        <f t="shared" si="15"/>
        <v>43022</v>
      </c>
      <c r="B146" s="127">
        <v>623.28</v>
      </c>
      <c r="C146" s="127">
        <v>672.65</v>
      </c>
      <c r="D146" s="168">
        <f t="shared" si="12"/>
        <v>665.56999999999994</v>
      </c>
      <c r="E146" s="168">
        <v>0</v>
      </c>
      <c r="F146" s="226">
        <f t="shared" si="13"/>
        <v>99.999999999999972</v>
      </c>
      <c r="G146" s="227">
        <v>0</v>
      </c>
      <c r="H146" s="227">
        <v>1324</v>
      </c>
      <c r="I146" s="227" t="s">
        <v>50</v>
      </c>
      <c r="J146" s="227" t="s">
        <v>50</v>
      </c>
      <c r="K146" s="227" t="s">
        <v>50</v>
      </c>
      <c r="L146" s="227" t="s">
        <v>50</v>
      </c>
      <c r="M146" s="168">
        <f t="shared" si="14"/>
        <v>1324</v>
      </c>
      <c r="N146" s="228">
        <f t="shared" si="16"/>
        <v>3.2398280000000002</v>
      </c>
    </row>
    <row r="147" spans="1:14" ht="17.25" customHeight="1">
      <c r="A147" s="225">
        <f t="shared" si="15"/>
        <v>43023</v>
      </c>
      <c r="B147" s="127">
        <v>623.28</v>
      </c>
      <c r="C147" s="127">
        <v>672.65</v>
      </c>
      <c r="D147" s="168">
        <f t="shared" si="12"/>
        <v>665.56999999999994</v>
      </c>
      <c r="E147" s="168">
        <v>0</v>
      </c>
      <c r="F147" s="226">
        <f t="shared" si="13"/>
        <v>99.999999999999972</v>
      </c>
      <c r="G147" s="227">
        <v>0</v>
      </c>
      <c r="H147" s="227">
        <v>0</v>
      </c>
      <c r="I147" s="227" t="s">
        <v>50</v>
      </c>
      <c r="J147" s="227" t="s">
        <v>50</v>
      </c>
      <c r="K147" s="227" t="s">
        <v>50</v>
      </c>
      <c r="L147" s="227" t="s">
        <v>50</v>
      </c>
      <c r="M147" s="168">
        <f t="shared" si="14"/>
        <v>0</v>
      </c>
      <c r="N147" s="228">
        <f t="shared" si="16"/>
        <v>0</v>
      </c>
    </row>
    <row r="148" spans="1:14" ht="17.25" customHeight="1">
      <c r="A148" s="225">
        <f t="shared" si="15"/>
        <v>43024</v>
      </c>
      <c r="B148" s="127">
        <v>623.28</v>
      </c>
      <c r="C148" s="127">
        <v>672.65</v>
      </c>
      <c r="D148" s="168">
        <f t="shared" si="12"/>
        <v>665.56999999999994</v>
      </c>
      <c r="E148" s="168">
        <v>15</v>
      </c>
      <c r="F148" s="226">
        <f t="shared" si="13"/>
        <v>99.999999999999972</v>
      </c>
      <c r="G148" s="227">
        <v>0</v>
      </c>
      <c r="H148" s="227">
        <v>0</v>
      </c>
      <c r="I148" s="227" t="s">
        <v>50</v>
      </c>
      <c r="J148" s="227" t="s">
        <v>50</v>
      </c>
      <c r="K148" s="227" t="s">
        <v>50</v>
      </c>
      <c r="L148" s="227" t="s">
        <v>50</v>
      </c>
      <c r="M148" s="168">
        <f t="shared" si="14"/>
        <v>0</v>
      </c>
      <c r="N148" s="228">
        <f t="shared" si="16"/>
        <v>0</v>
      </c>
    </row>
    <row r="149" spans="1:14" ht="17.25" customHeight="1">
      <c r="A149" s="225">
        <f t="shared" si="15"/>
        <v>43025</v>
      </c>
      <c r="B149" s="127">
        <v>623.28</v>
      </c>
      <c r="C149" s="127">
        <v>672.65</v>
      </c>
      <c r="D149" s="168">
        <f t="shared" si="12"/>
        <v>665.56999999999994</v>
      </c>
      <c r="E149" s="168">
        <v>0</v>
      </c>
      <c r="F149" s="226">
        <f t="shared" si="13"/>
        <v>99.999999999999972</v>
      </c>
      <c r="G149" s="227">
        <v>0</v>
      </c>
      <c r="H149" s="227">
        <v>0</v>
      </c>
      <c r="I149" s="227" t="s">
        <v>50</v>
      </c>
      <c r="J149" s="227" t="s">
        <v>50</v>
      </c>
      <c r="K149" s="227" t="s">
        <v>50</v>
      </c>
      <c r="L149" s="227" t="s">
        <v>50</v>
      </c>
      <c r="M149" s="168">
        <f t="shared" si="14"/>
        <v>0</v>
      </c>
      <c r="N149" s="228">
        <f t="shared" si="16"/>
        <v>0</v>
      </c>
    </row>
    <row r="150" spans="1:14" ht="17.25" customHeight="1">
      <c r="A150" s="225">
        <f t="shared" si="15"/>
        <v>43026</v>
      </c>
      <c r="B150" s="127">
        <v>623.28</v>
      </c>
      <c r="C150" s="127">
        <v>672.65</v>
      </c>
      <c r="D150" s="168">
        <f t="shared" si="12"/>
        <v>665.56999999999994</v>
      </c>
      <c r="E150" s="168">
        <v>0</v>
      </c>
      <c r="F150" s="226">
        <f t="shared" si="13"/>
        <v>99.999999999999972</v>
      </c>
      <c r="G150" s="227">
        <v>0</v>
      </c>
      <c r="H150" s="227">
        <v>0</v>
      </c>
      <c r="I150" s="227" t="s">
        <v>50</v>
      </c>
      <c r="J150" s="227" t="s">
        <v>50</v>
      </c>
      <c r="K150" s="227" t="s">
        <v>50</v>
      </c>
      <c r="L150" s="227" t="s">
        <v>50</v>
      </c>
      <c r="M150" s="168">
        <f t="shared" si="14"/>
        <v>0</v>
      </c>
      <c r="N150" s="228">
        <f t="shared" si="16"/>
        <v>0</v>
      </c>
    </row>
    <row r="151" spans="1:14" ht="17.25" customHeight="1">
      <c r="A151" s="225">
        <f t="shared" si="15"/>
        <v>43027</v>
      </c>
      <c r="B151" s="127">
        <v>623.28</v>
      </c>
      <c r="C151" s="127">
        <v>672.65</v>
      </c>
      <c r="D151" s="168">
        <f t="shared" si="12"/>
        <v>665.56999999999994</v>
      </c>
      <c r="E151" s="168">
        <v>0</v>
      </c>
      <c r="F151" s="226">
        <f t="shared" si="13"/>
        <v>99.999999999999972</v>
      </c>
      <c r="G151" s="227">
        <v>0</v>
      </c>
      <c r="H151" s="227">
        <v>0</v>
      </c>
      <c r="I151" s="227" t="s">
        <v>50</v>
      </c>
      <c r="J151" s="227" t="s">
        <v>50</v>
      </c>
      <c r="K151" s="227" t="s">
        <v>50</v>
      </c>
      <c r="L151" s="227" t="s">
        <v>50</v>
      </c>
      <c r="M151" s="168">
        <f t="shared" si="14"/>
        <v>0</v>
      </c>
      <c r="N151" s="228">
        <f t="shared" si="16"/>
        <v>0</v>
      </c>
    </row>
    <row r="152" spans="1:14" ht="17.25" customHeight="1">
      <c r="A152" s="225">
        <f t="shared" si="15"/>
        <v>43028</v>
      </c>
      <c r="B152" s="127">
        <v>623.28</v>
      </c>
      <c r="C152" s="127">
        <v>672.65</v>
      </c>
      <c r="D152" s="168">
        <f t="shared" si="12"/>
        <v>665.56999999999994</v>
      </c>
      <c r="E152" s="168">
        <v>0</v>
      </c>
      <c r="F152" s="226">
        <f t="shared" si="13"/>
        <v>99.999999999999972</v>
      </c>
      <c r="G152" s="227">
        <v>0</v>
      </c>
      <c r="H152" s="227">
        <v>0</v>
      </c>
      <c r="I152" s="227" t="s">
        <v>50</v>
      </c>
      <c r="J152" s="227" t="s">
        <v>50</v>
      </c>
      <c r="K152" s="227" t="s">
        <v>50</v>
      </c>
      <c r="L152" s="227" t="s">
        <v>50</v>
      </c>
      <c r="M152" s="168">
        <f t="shared" si="14"/>
        <v>0</v>
      </c>
      <c r="N152" s="228">
        <f t="shared" si="16"/>
        <v>0</v>
      </c>
    </row>
    <row r="153" spans="1:14" ht="17.25" customHeight="1">
      <c r="A153" s="225">
        <f t="shared" si="15"/>
        <v>43029</v>
      </c>
      <c r="B153" s="127">
        <v>623.28</v>
      </c>
      <c r="C153" s="127">
        <v>672.65</v>
      </c>
      <c r="D153" s="168">
        <f t="shared" si="12"/>
        <v>665.56999999999994</v>
      </c>
      <c r="E153" s="168">
        <v>0</v>
      </c>
      <c r="F153" s="226">
        <f t="shared" si="13"/>
        <v>99.999999999999972</v>
      </c>
      <c r="G153" s="227">
        <v>0</v>
      </c>
      <c r="H153" s="227">
        <v>0</v>
      </c>
      <c r="I153" s="227" t="s">
        <v>50</v>
      </c>
      <c r="J153" s="227" t="s">
        <v>50</v>
      </c>
      <c r="K153" s="227" t="s">
        <v>50</v>
      </c>
      <c r="L153" s="227" t="s">
        <v>50</v>
      </c>
      <c r="M153" s="168">
        <f t="shared" si="14"/>
        <v>0</v>
      </c>
      <c r="N153" s="228">
        <f t="shared" si="16"/>
        <v>0</v>
      </c>
    </row>
    <row r="154" spans="1:14" ht="17.25" customHeight="1">
      <c r="A154" s="225">
        <f t="shared" si="15"/>
        <v>43030</v>
      </c>
      <c r="B154" s="127">
        <v>623.28</v>
      </c>
      <c r="C154" s="127">
        <v>672.65</v>
      </c>
      <c r="D154" s="168">
        <f t="shared" si="12"/>
        <v>665.56999999999994</v>
      </c>
      <c r="E154" s="168">
        <v>0</v>
      </c>
      <c r="F154" s="226">
        <f t="shared" si="13"/>
        <v>99.999999999999972</v>
      </c>
      <c r="G154" s="227">
        <v>0</v>
      </c>
      <c r="H154" s="227">
        <v>0</v>
      </c>
      <c r="I154" s="227" t="s">
        <v>50</v>
      </c>
      <c r="J154" s="227" t="s">
        <v>50</v>
      </c>
      <c r="K154" s="227" t="s">
        <v>50</v>
      </c>
      <c r="L154" s="227" t="s">
        <v>50</v>
      </c>
      <c r="M154" s="168">
        <f t="shared" si="14"/>
        <v>0</v>
      </c>
      <c r="N154" s="228">
        <f t="shared" si="16"/>
        <v>0</v>
      </c>
    </row>
    <row r="155" spans="1:14" ht="17.25" customHeight="1">
      <c r="A155" s="225">
        <f t="shared" si="15"/>
        <v>43031</v>
      </c>
      <c r="B155" s="127">
        <v>623.28</v>
      </c>
      <c r="C155" s="127">
        <v>672.65</v>
      </c>
      <c r="D155" s="168">
        <f t="shared" si="12"/>
        <v>665.56999999999994</v>
      </c>
      <c r="E155" s="168">
        <v>0</v>
      </c>
      <c r="F155" s="226">
        <f t="shared" si="13"/>
        <v>99.999999999999972</v>
      </c>
      <c r="G155" s="227">
        <v>0</v>
      </c>
      <c r="H155" s="227">
        <v>0</v>
      </c>
      <c r="I155" s="227" t="s">
        <v>50</v>
      </c>
      <c r="J155" s="227" t="s">
        <v>50</v>
      </c>
      <c r="K155" s="227" t="s">
        <v>50</v>
      </c>
      <c r="L155" s="227" t="s">
        <v>50</v>
      </c>
      <c r="M155" s="168">
        <f t="shared" si="14"/>
        <v>0</v>
      </c>
      <c r="N155" s="228">
        <f t="shared" si="16"/>
        <v>0</v>
      </c>
    </row>
    <row r="156" spans="1:14" ht="17.25" customHeight="1">
      <c r="A156" s="225">
        <f t="shared" si="15"/>
        <v>43032</v>
      </c>
      <c r="B156" s="127">
        <v>623.28</v>
      </c>
      <c r="C156" s="127">
        <v>672.65</v>
      </c>
      <c r="D156" s="168">
        <f t="shared" si="12"/>
        <v>665.56999999999994</v>
      </c>
      <c r="E156" s="168">
        <v>0</v>
      </c>
      <c r="F156" s="226">
        <f t="shared" si="13"/>
        <v>99.999999999999972</v>
      </c>
      <c r="G156" s="227">
        <v>0</v>
      </c>
      <c r="H156" s="227">
        <v>0</v>
      </c>
      <c r="I156" s="227" t="s">
        <v>50</v>
      </c>
      <c r="J156" s="227" t="s">
        <v>50</v>
      </c>
      <c r="K156" s="227" t="s">
        <v>50</v>
      </c>
      <c r="L156" s="227" t="s">
        <v>50</v>
      </c>
      <c r="M156" s="168">
        <f t="shared" si="14"/>
        <v>0</v>
      </c>
      <c r="N156" s="228">
        <f t="shared" si="16"/>
        <v>0</v>
      </c>
    </row>
    <row r="157" spans="1:14" ht="17.25" customHeight="1">
      <c r="A157" s="225">
        <f t="shared" si="15"/>
        <v>43033</v>
      </c>
      <c r="B157" s="127">
        <v>623.28</v>
      </c>
      <c r="C157" s="127">
        <v>672.65</v>
      </c>
      <c r="D157" s="168">
        <f t="shared" si="12"/>
        <v>665.56999999999994</v>
      </c>
      <c r="E157" s="168">
        <v>0</v>
      </c>
      <c r="F157" s="226">
        <f t="shared" si="13"/>
        <v>99.999999999999972</v>
      </c>
      <c r="G157" s="227">
        <v>0</v>
      </c>
      <c r="H157" s="227">
        <v>0</v>
      </c>
      <c r="I157" s="227" t="s">
        <v>50</v>
      </c>
      <c r="J157" s="227" t="s">
        <v>50</v>
      </c>
      <c r="K157" s="227" t="s">
        <v>50</v>
      </c>
      <c r="L157" s="227" t="s">
        <v>50</v>
      </c>
      <c r="M157" s="168">
        <f t="shared" si="14"/>
        <v>0</v>
      </c>
      <c r="N157" s="228">
        <f t="shared" si="16"/>
        <v>0</v>
      </c>
    </row>
    <row r="158" spans="1:14" ht="17.25" customHeight="1">
      <c r="A158" s="225">
        <f t="shared" si="15"/>
        <v>43034</v>
      </c>
      <c r="B158" s="127">
        <v>623.28</v>
      </c>
      <c r="C158" s="127">
        <v>672.65</v>
      </c>
      <c r="D158" s="168">
        <f t="shared" si="12"/>
        <v>665.56999999999994</v>
      </c>
      <c r="E158" s="168">
        <v>0</v>
      </c>
      <c r="F158" s="226">
        <f t="shared" si="13"/>
        <v>99.999999999999972</v>
      </c>
      <c r="G158" s="227">
        <v>0</v>
      </c>
      <c r="H158" s="227">
        <v>0</v>
      </c>
      <c r="I158" s="227" t="s">
        <v>50</v>
      </c>
      <c r="J158" s="227" t="s">
        <v>50</v>
      </c>
      <c r="K158" s="227" t="s">
        <v>50</v>
      </c>
      <c r="L158" s="227" t="s">
        <v>50</v>
      </c>
      <c r="M158" s="168">
        <f t="shared" si="14"/>
        <v>0</v>
      </c>
      <c r="N158" s="228">
        <f t="shared" si="16"/>
        <v>0</v>
      </c>
    </row>
    <row r="159" spans="1:14" ht="17.25" customHeight="1">
      <c r="A159" s="225">
        <f t="shared" si="15"/>
        <v>43035</v>
      </c>
      <c r="B159" s="127">
        <v>623.28</v>
      </c>
      <c r="C159" s="127">
        <v>672.65</v>
      </c>
      <c r="D159" s="168">
        <f t="shared" si="12"/>
        <v>665.56999999999994</v>
      </c>
      <c r="E159" s="168">
        <v>0</v>
      </c>
      <c r="F159" s="226">
        <f t="shared" si="13"/>
        <v>99.999999999999972</v>
      </c>
      <c r="G159" s="227">
        <v>0</v>
      </c>
      <c r="H159" s="227">
        <v>0</v>
      </c>
      <c r="I159" s="227" t="s">
        <v>50</v>
      </c>
      <c r="J159" s="227" t="s">
        <v>50</v>
      </c>
      <c r="K159" s="227" t="s">
        <v>50</v>
      </c>
      <c r="L159" s="227" t="s">
        <v>50</v>
      </c>
      <c r="M159" s="168">
        <f t="shared" si="14"/>
        <v>0</v>
      </c>
      <c r="N159" s="228">
        <f t="shared" si="16"/>
        <v>0</v>
      </c>
    </row>
    <row r="160" spans="1:14" ht="17.25" customHeight="1">
      <c r="A160" s="225">
        <f t="shared" si="15"/>
        <v>43036</v>
      </c>
      <c r="B160" s="127">
        <v>623.28</v>
      </c>
      <c r="C160" s="127">
        <v>672.65</v>
      </c>
      <c r="D160" s="168">
        <f t="shared" si="12"/>
        <v>665.56999999999994</v>
      </c>
      <c r="E160" s="168">
        <v>0</v>
      </c>
      <c r="F160" s="226">
        <f t="shared" si="13"/>
        <v>99.999999999999972</v>
      </c>
      <c r="G160" s="227">
        <v>0</v>
      </c>
      <c r="H160" s="227">
        <v>0</v>
      </c>
      <c r="I160" s="227" t="s">
        <v>50</v>
      </c>
      <c r="J160" s="227" t="s">
        <v>50</v>
      </c>
      <c r="K160" s="227" t="s">
        <v>50</v>
      </c>
      <c r="L160" s="227" t="s">
        <v>50</v>
      </c>
      <c r="M160" s="168">
        <f t="shared" si="14"/>
        <v>0</v>
      </c>
      <c r="N160" s="228">
        <f t="shared" si="16"/>
        <v>0</v>
      </c>
    </row>
    <row r="161" spans="1:14" ht="17.25" customHeight="1">
      <c r="A161" s="225">
        <f t="shared" si="15"/>
        <v>43037</v>
      </c>
      <c r="B161" s="127">
        <v>623.28</v>
      </c>
      <c r="C161" s="127">
        <v>672.65</v>
      </c>
      <c r="D161" s="168">
        <f t="shared" si="12"/>
        <v>665.56999999999994</v>
      </c>
      <c r="E161" s="168">
        <v>0</v>
      </c>
      <c r="F161" s="226">
        <f t="shared" si="13"/>
        <v>99.999999999999972</v>
      </c>
      <c r="G161" s="227">
        <v>0</v>
      </c>
      <c r="H161" s="227">
        <v>0</v>
      </c>
      <c r="I161" s="227" t="s">
        <v>50</v>
      </c>
      <c r="J161" s="227" t="s">
        <v>50</v>
      </c>
      <c r="K161" s="227" t="s">
        <v>50</v>
      </c>
      <c r="L161" s="227" t="s">
        <v>50</v>
      </c>
      <c r="M161" s="168">
        <f t="shared" si="14"/>
        <v>0</v>
      </c>
      <c r="N161" s="228">
        <f t="shared" si="16"/>
        <v>0</v>
      </c>
    </row>
    <row r="162" spans="1:14" ht="17.25" customHeight="1">
      <c r="A162" s="225">
        <f t="shared" si="15"/>
        <v>43038</v>
      </c>
      <c r="B162" s="127">
        <v>623.28</v>
      </c>
      <c r="C162" s="127">
        <v>672.65</v>
      </c>
      <c r="D162" s="168">
        <f t="shared" si="12"/>
        <v>665.56999999999994</v>
      </c>
      <c r="E162" s="168">
        <v>0</v>
      </c>
      <c r="F162" s="226">
        <f t="shared" si="13"/>
        <v>99.999999999999972</v>
      </c>
      <c r="G162" s="227">
        <v>0</v>
      </c>
      <c r="H162" s="227">
        <v>0</v>
      </c>
      <c r="I162" s="227" t="s">
        <v>50</v>
      </c>
      <c r="J162" s="227" t="s">
        <v>50</v>
      </c>
      <c r="K162" s="227" t="s">
        <v>50</v>
      </c>
      <c r="L162" s="227" t="s">
        <v>50</v>
      </c>
      <c r="M162" s="168">
        <f t="shared" si="14"/>
        <v>0</v>
      </c>
      <c r="N162" s="228">
        <f t="shared" si="16"/>
        <v>0</v>
      </c>
    </row>
    <row r="163" spans="1:14" ht="17.25" customHeight="1">
      <c r="A163" s="225">
        <f t="shared" si="15"/>
        <v>43039</v>
      </c>
      <c r="B163" s="127">
        <v>623.28</v>
      </c>
      <c r="C163" s="127">
        <v>672.65</v>
      </c>
      <c r="D163" s="168">
        <f t="shared" si="12"/>
        <v>665.56999999999994</v>
      </c>
      <c r="E163" s="168">
        <v>0</v>
      </c>
      <c r="F163" s="226">
        <f t="shared" si="13"/>
        <v>99.999999999999972</v>
      </c>
      <c r="G163" s="227">
        <v>0</v>
      </c>
      <c r="H163" s="227">
        <v>0</v>
      </c>
      <c r="I163" s="227" t="s">
        <v>50</v>
      </c>
      <c r="J163" s="227" t="s">
        <v>50</v>
      </c>
      <c r="K163" s="227" t="s">
        <v>50</v>
      </c>
      <c r="L163" s="227" t="s">
        <v>50</v>
      </c>
      <c r="M163" s="168">
        <f t="shared" si="14"/>
        <v>0</v>
      </c>
      <c r="N163" s="228">
        <f t="shared" si="16"/>
        <v>0</v>
      </c>
    </row>
    <row r="164" spans="1:14" ht="30.7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9">
        <f>SUM(M11:M163)</f>
        <v>29560</v>
      </c>
      <c r="N164" s="199">
        <f>SUM(N11:N163)</f>
        <v>719.4733199999996</v>
      </c>
    </row>
    <row r="165" spans="1:14" ht="31.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61">
        <f>C163-C11</f>
        <v>647.14</v>
      </c>
      <c r="K165" s="461"/>
      <c r="L165" s="461"/>
      <c r="M165" s="199">
        <f>M164*0.002447</f>
        <v>72.333320000000001</v>
      </c>
      <c r="N165" s="199">
        <f>M165+J165</f>
        <v>719.47331999999994</v>
      </c>
    </row>
    <row r="166" spans="1:14" ht="116.25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</row>
    <row r="167" spans="1:14" ht="33.75" customHeight="1">
      <c r="A167" s="362" t="s">
        <v>84</v>
      </c>
      <c r="B167" s="363"/>
      <c r="C167" s="181">
        <f>SUM(E11:E40)</f>
        <v>134</v>
      </c>
      <c r="D167" s="181">
        <f>SUM(E41:E71)</f>
        <v>308</v>
      </c>
      <c r="E167" s="181">
        <f>SUM(E72:E102)</f>
        <v>88</v>
      </c>
      <c r="F167" s="446">
        <f>SUM(E103:E132)</f>
        <v>164</v>
      </c>
      <c r="G167" s="447"/>
      <c r="H167" s="446">
        <f>SUM(E133:E163)</f>
        <v>79</v>
      </c>
      <c r="I167" s="447"/>
      <c r="J167" s="446">
        <f>C167+D167+E167+F167+H167</f>
        <v>773</v>
      </c>
      <c r="K167" s="448"/>
      <c r="L167" s="449">
        <f>N164-N165</f>
        <v>0</v>
      </c>
      <c r="M167" s="450"/>
      <c r="N167" s="441">
        <f>N165</f>
        <v>719.47331999999994</v>
      </c>
    </row>
    <row r="168" spans="1:14" ht="33" customHeight="1">
      <c r="A168" s="362" t="s">
        <v>93</v>
      </c>
      <c r="B168" s="363"/>
      <c r="C168" s="182">
        <f>SUM(N11:N40)</f>
        <v>48.872456</v>
      </c>
      <c r="D168" s="182">
        <f>SUM(N41:N71)</f>
        <v>481.4</v>
      </c>
      <c r="E168" s="182">
        <f>SUM(N72:N102)</f>
        <v>135.74614900000003</v>
      </c>
      <c r="F168" s="443">
        <f>SUM(N103:N132)</f>
        <v>49.363331000000002</v>
      </c>
      <c r="G168" s="444"/>
      <c r="H168" s="443">
        <f>SUM(N133:N163)</f>
        <v>4.0913839999999997</v>
      </c>
      <c r="I168" s="444"/>
      <c r="J168" s="443">
        <f>C168+D168+E168+F168+H168</f>
        <v>719.47331999999994</v>
      </c>
      <c r="K168" s="445"/>
      <c r="L168" s="451"/>
      <c r="M168" s="452"/>
      <c r="N168" s="442"/>
    </row>
    <row r="169" spans="1:14" ht="17.5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F7:F8"/>
    <mergeCell ref="G7:M7"/>
    <mergeCell ref="A1:N1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6:B166"/>
    <mergeCell ref="A6:N6"/>
    <mergeCell ref="N167:N168"/>
    <mergeCell ref="F168:G168"/>
    <mergeCell ref="H168:I168"/>
    <mergeCell ref="J168:K168"/>
    <mergeCell ref="N7:N8"/>
    <mergeCell ref="J164:L164"/>
    <mergeCell ref="J165:L165"/>
    <mergeCell ref="L167:M168"/>
    <mergeCell ref="A164:I165"/>
    <mergeCell ref="B7:B8"/>
    <mergeCell ref="C7:C8"/>
    <mergeCell ref="D7:D8"/>
    <mergeCell ref="E7:E8"/>
    <mergeCell ref="A7:A8"/>
    <mergeCell ref="A168:B168"/>
    <mergeCell ref="A167:B167"/>
    <mergeCell ref="J166:K166"/>
    <mergeCell ref="F167:G167"/>
    <mergeCell ref="H167:I167"/>
    <mergeCell ref="F166:G166"/>
    <mergeCell ref="H166:I166"/>
    <mergeCell ref="J167:K167"/>
  </mergeCells>
  <pageMargins left="0.9" right="0.5" top="0.45" bottom="0.4" header="0.3" footer="0.25"/>
  <pageSetup paperSize="9" scale="75" orientation="portrait" r:id="rId1"/>
  <headerFooter>
    <oddHeader>&amp;C22.Bhatghar</oddHeader>
    <oddFooter xml:space="preserve">&amp;C&amp;"DV-TTSurekh,Normal"&amp;18 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R173"/>
  <sheetViews>
    <sheetView tabSelected="1" zoomScale="50" zoomScaleNormal="50" workbookViewId="0">
      <selection activeCell="R9" sqref="R9"/>
    </sheetView>
  </sheetViews>
  <sheetFormatPr defaultColWidth="9.1796875" defaultRowHeight="12.5"/>
  <cols>
    <col min="1" max="1" width="13.54296875" style="33" customWidth="1"/>
    <col min="2" max="2" width="9.26953125" style="33" customWidth="1"/>
    <col min="3" max="3" width="8.26953125" style="33" customWidth="1"/>
    <col min="4" max="4" width="8.7265625" style="33" customWidth="1"/>
    <col min="5" max="5" width="8.26953125" style="33" customWidth="1"/>
    <col min="6" max="6" width="7.81640625" style="33" customWidth="1"/>
    <col min="7" max="7" width="8.26953125" style="33" customWidth="1"/>
    <col min="8" max="9" width="6.7265625" style="33" customWidth="1"/>
    <col min="10" max="10" width="5.7265625" style="33" customWidth="1"/>
    <col min="11" max="11" width="5.81640625" style="33" bestFit="1" customWidth="1"/>
    <col min="12" max="12" width="6.54296875" style="33" customWidth="1"/>
    <col min="13" max="13" width="12.54296875" style="74" customWidth="1"/>
    <col min="14" max="14" width="11.1796875" style="33" customWidth="1"/>
    <col min="15" max="16384" width="9.1796875" style="33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153</v>
      </c>
      <c r="C3" s="412"/>
      <c r="D3" s="417" t="s">
        <v>154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579.85</v>
      </c>
      <c r="G5" s="359"/>
      <c r="H5" s="360">
        <v>278.49</v>
      </c>
      <c r="I5" s="361"/>
      <c r="J5" s="358">
        <v>266.39999999999998</v>
      </c>
      <c r="K5" s="359"/>
      <c r="L5" s="133">
        <v>12.09</v>
      </c>
      <c r="M5" s="196">
        <v>182154</v>
      </c>
      <c r="N5" s="159">
        <v>508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7.7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40" t="s">
        <v>72</v>
      </c>
      <c r="H8" s="140" t="s">
        <v>155</v>
      </c>
      <c r="I8" s="140" t="s">
        <v>156</v>
      </c>
      <c r="J8" s="140" t="s">
        <v>80</v>
      </c>
      <c r="K8" s="140" t="s">
        <v>157</v>
      </c>
      <c r="L8" s="140" t="s">
        <v>129</v>
      </c>
      <c r="M8" s="140" t="s">
        <v>77</v>
      </c>
      <c r="N8" s="318"/>
    </row>
    <row r="9" spans="1:18" ht="14">
      <c r="A9" s="134">
        <v>1</v>
      </c>
      <c r="B9" s="134">
        <f>+A9+1</f>
        <v>2</v>
      </c>
      <c r="C9" s="134">
        <f t="shared" ref="C9:N9" si="0">+B9+1</f>
        <v>3</v>
      </c>
      <c r="D9" s="134">
        <f t="shared" si="0"/>
        <v>4</v>
      </c>
      <c r="E9" s="134">
        <f t="shared" si="0"/>
        <v>5</v>
      </c>
      <c r="F9" s="231">
        <f t="shared" si="0"/>
        <v>6</v>
      </c>
      <c r="G9" s="134">
        <f t="shared" si="0"/>
        <v>7</v>
      </c>
      <c r="H9" s="134">
        <f t="shared" si="0"/>
        <v>8</v>
      </c>
      <c r="I9" s="134">
        <f t="shared" si="0"/>
        <v>9</v>
      </c>
      <c r="J9" s="134">
        <f t="shared" si="0"/>
        <v>10</v>
      </c>
      <c r="K9" s="134">
        <f t="shared" si="0"/>
        <v>11</v>
      </c>
      <c r="L9" s="134">
        <f t="shared" si="0"/>
        <v>12</v>
      </c>
      <c r="M9" s="172">
        <f t="shared" si="0"/>
        <v>13</v>
      </c>
      <c r="N9" s="134">
        <f t="shared" si="0"/>
        <v>14</v>
      </c>
    </row>
    <row r="10" spans="1:18" ht="14">
      <c r="A10" s="245"/>
      <c r="B10" s="281">
        <v>547</v>
      </c>
      <c r="C10" s="171">
        <v>0</v>
      </c>
      <c r="D10" s="171">
        <v>0</v>
      </c>
      <c r="E10" s="245"/>
      <c r="F10" s="231"/>
      <c r="G10" s="245"/>
      <c r="H10" s="245"/>
      <c r="I10" s="245"/>
      <c r="J10" s="245"/>
      <c r="K10" s="245"/>
      <c r="L10" s="245"/>
      <c r="M10" s="172"/>
      <c r="N10" s="279"/>
    </row>
    <row r="11" spans="1:18" ht="14">
      <c r="A11" s="232">
        <v>42887</v>
      </c>
      <c r="B11" s="230">
        <v>562.36</v>
      </c>
      <c r="C11" s="147">
        <v>12.23</v>
      </c>
      <c r="D11" s="171">
        <f>C11-12.09</f>
        <v>0.14000000000000057</v>
      </c>
      <c r="E11" s="171">
        <v>0</v>
      </c>
      <c r="F11" s="233">
        <f>D11/266.4*100</f>
        <v>5.255255255255277E-2</v>
      </c>
      <c r="G11" s="172">
        <v>0</v>
      </c>
      <c r="H11" s="172">
        <v>0</v>
      </c>
      <c r="I11" s="172">
        <v>0</v>
      </c>
      <c r="J11" s="172" t="s">
        <v>48</v>
      </c>
      <c r="K11" s="172" t="s">
        <v>50</v>
      </c>
      <c r="L11" s="172" t="s">
        <v>50</v>
      </c>
      <c r="M11" s="172">
        <f>G11+H11+I11</f>
        <v>0</v>
      </c>
      <c r="N11" s="234">
        <v>0</v>
      </c>
      <c r="P11" s="74"/>
      <c r="Q11" s="75"/>
      <c r="R11" s="75"/>
    </row>
    <row r="12" spans="1:18" ht="14">
      <c r="A12" s="232">
        <f>+A11+1</f>
        <v>42888</v>
      </c>
      <c r="B12" s="230">
        <v>562.36</v>
      </c>
      <c r="C12" s="147">
        <v>12.23</v>
      </c>
      <c r="D12" s="171">
        <f t="shared" ref="D12:D75" si="1">C12-12.09</f>
        <v>0.14000000000000057</v>
      </c>
      <c r="E12" s="171">
        <v>14</v>
      </c>
      <c r="F12" s="233">
        <f t="shared" ref="F12:F75" si="2">D12/266.4*100</f>
        <v>5.255255255255277E-2</v>
      </c>
      <c r="G12" s="172">
        <v>0</v>
      </c>
      <c r="H12" s="172">
        <v>0</v>
      </c>
      <c r="I12" s="172">
        <v>0</v>
      </c>
      <c r="J12" s="172" t="s">
        <v>48</v>
      </c>
      <c r="K12" s="172" t="s">
        <v>50</v>
      </c>
      <c r="L12" s="172" t="s">
        <v>50</v>
      </c>
      <c r="M12" s="172">
        <f t="shared" ref="M12:M75" si="3">G12+H12+I12</f>
        <v>0</v>
      </c>
      <c r="N12" s="234">
        <v>0</v>
      </c>
      <c r="Q12" s="75"/>
    </row>
    <row r="13" spans="1:18" ht="14">
      <c r="A13" s="232">
        <f t="shared" ref="A13:A76" si="4">+A12+1</f>
        <v>42889</v>
      </c>
      <c r="B13" s="230">
        <v>562.36</v>
      </c>
      <c r="C13" s="147">
        <v>12.23</v>
      </c>
      <c r="D13" s="171">
        <f t="shared" si="1"/>
        <v>0.14000000000000057</v>
      </c>
      <c r="E13" s="171">
        <v>0</v>
      </c>
      <c r="F13" s="233">
        <f t="shared" si="2"/>
        <v>5.255255255255277E-2</v>
      </c>
      <c r="G13" s="172">
        <v>0</v>
      </c>
      <c r="H13" s="172">
        <v>0</v>
      </c>
      <c r="I13" s="172">
        <v>0</v>
      </c>
      <c r="J13" s="172" t="s">
        <v>48</v>
      </c>
      <c r="K13" s="172" t="s">
        <v>50</v>
      </c>
      <c r="L13" s="172" t="s">
        <v>50</v>
      </c>
      <c r="M13" s="172">
        <f t="shared" si="3"/>
        <v>0</v>
      </c>
      <c r="N13" s="234">
        <f t="shared" ref="N13:N76" si="5">ROUND((C13-C12)+(M13*0.002447),2)</f>
        <v>0</v>
      </c>
    </row>
    <row r="14" spans="1:18" ht="14">
      <c r="A14" s="232">
        <f t="shared" si="4"/>
        <v>42890</v>
      </c>
      <c r="B14" s="230">
        <v>562.36</v>
      </c>
      <c r="C14" s="147">
        <v>12.23</v>
      </c>
      <c r="D14" s="171">
        <f t="shared" si="1"/>
        <v>0.14000000000000057</v>
      </c>
      <c r="E14" s="171">
        <v>0</v>
      </c>
      <c r="F14" s="233">
        <f t="shared" si="2"/>
        <v>5.255255255255277E-2</v>
      </c>
      <c r="G14" s="172">
        <v>0</v>
      </c>
      <c r="H14" s="172">
        <v>0</v>
      </c>
      <c r="I14" s="172">
        <v>0</v>
      </c>
      <c r="J14" s="172" t="s">
        <v>48</v>
      </c>
      <c r="K14" s="172" t="s">
        <v>50</v>
      </c>
      <c r="L14" s="172" t="s">
        <v>50</v>
      </c>
      <c r="M14" s="172">
        <f t="shared" si="3"/>
        <v>0</v>
      </c>
      <c r="N14" s="234">
        <f t="shared" si="5"/>
        <v>0</v>
      </c>
    </row>
    <row r="15" spans="1:18" ht="14">
      <c r="A15" s="232">
        <f t="shared" si="4"/>
        <v>42891</v>
      </c>
      <c r="B15" s="230">
        <v>562.36</v>
      </c>
      <c r="C15" s="147">
        <v>12.23</v>
      </c>
      <c r="D15" s="171">
        <f t="shared" si="1"/>
        <v>0.14000000000000057</v>
      </c>
      <c r="E15" s="171">
        <v>0</v>
      </c>
      <c r="F15" s="233">
        <f t="shared" si="2"/>
        <v>5.255255255255277E-2</v>
      </c>
      <c r="G15" s="172">
        <v>0</v>
      </c>
      <c r="H15" s="172">
        <v>0</v>
      </c>
      <c r="I15" s="172">
        <v>0</v>
      </c>
      <c r="J15" s="172" t="s">
        <v>48</v>
      </c>
      <c r="K15" s="172" t="s">
        <v>50</v>
      </c>
      <c r="L15" s="172" t="s">
        <v>50</v>
      </c>
      <c r="M15" s="172">
        <f t="shared" si="3"/>
        <v>0</v>
      </c>
      <c r="N15" s="234">
        <f t="shared" si="5"/>
        <v>0</v>
      </c>
    </row>
    <row r="16" spans="1:18" ht="14">
      <c r="A16" s="232">
        <f t="shared" si="4"/>
        <v>42892</v>
      </c>
      <c r="B16" s="230">
        <v>562.36</v>
      </c>
      <c r="C16" s="147">
        <v>12.23</v>
      </c>
      <c r="D16" s="171">
        <f t="shared" si="1"/>
        <v>0.14000000000000057</v>
      </c>
      <c r="E16" s="171">
        <v>0</v>
      </c>
      <c r="F16" s="233">
        <f t="shared" si="2"/>
        <v>5.255255255255277E-2</v>
      </c>
      <c r="G16" s="172">
        <v>0</v>
      </c>
      <c r="H16" s="172">
        <v>0</v>
      </c>
      <c r="I16" s="172">
        <v>0</v>
      </c>
      <c r="J16" s="172" t="s">
        <v>48</v>
      </c>
      <c r="K16" s="172" t="s">
        <v>50</v>
      </c>
      <c r="L16" s="172" t="s">
        <v>50</v>
      </c>
      <c r="M16" s="172">
        <f t="shared" si="3"/>
        <v>0</v>
      </c>
      <c r="N16" s="234">
        <f t="shared" si="5"/>
        <v>0</v>
      </c>
    </row>
    <row r="17" spans="1:14" ht="14">
      <c r="A17" s="232">
        <f t="shared" si="4"/>
        <v>42893</v>
      </c>
      <c r="B17" s="230">
        <v>562.36</v>
      </c>
      <c r="C17" s="147">
        <v>12.23</v>
      </c>
      <c r="D17" s="171">
        <f t="shared" si="1"/>
        <v>0.14000000000000057</v>
      </c>
      <c r="E17" s="171">
        <v>0</v>
      </c>
      <c r="F17" s="233">
        <f t="shared" si="2"/>
        <v>5.255255255255277E-2</v>
      </c>
      <c r="G17" s="172">
        <v>0</v>
      </c>
      <c r="H17" s="172">
        <v>0</v>
      </c>
      <c r="I17" s="172">
        <v>0</v>
      </c>
      <c r="J17" s="172" t="s">
        <v>48</v>
      </c>
      <c r="K17" s="172" t="s">
        <v>50</v>
      </c>
      <c r="L17" s="172" t="s">
        <v>50</v>
      </c>
      <c r="M17" s="172">
        <f t="shared" si="3"/>
        <v>0</v>
      </c>
      <c r="N17" s="234">
        <f t="shared" si="5"/>
        <v>0</v>
      </c>
    </row>
    <row r="18" spans="1:14" ht="14">
      <c r="A18" s="232">
        <f t="shared" si="4"/>
        <v>42894</v>
      </c>
      <c r="B18" s="230">
        <v>562.36</v>
      </c>
      <c r="C18" s="147">
        <v>12.23</v>
      </c>
      <c r="D18" s="171">
        <f t="shared" si="1"/>
        <v>0.14000000000000057</v>
      </c>
      <c r="E18" s="171">
        <v>0</v>
      </c>
      <c r="F18" s="233">
        <f t="shared" si="2"/>
        <v>5.255255255255277E-2</v>
      </c>
      <c r="G18" s="172">
        <v>0</v>
      </c>
      <c r="H18" s="172">
        <v>0</v>
      </c>
      <c r="I18" s="172">
        <v>0</v>
      </c>
      <c r="J18" s="172" t="s">
        <v>48</v>
      </c>
      <c r="K18" s="172" t="s">
        <v>50</v>
      </c>
      <c r="L18" s="172" t="s">
        <v>50</v>
      </c>
      <c r="M18" s="172">
        <f t="shared" si="3"/>
        <v>0</v>
      </c>
      <c r="N18" s="234">
        <f t="shared" si="5"/>
        <v>0</v>
      </c>
    </row>
    <row r="19" spans="1:14" ht="14">
      <c r="A19" s="232">
        <f t="shared" si="4"/>
        <v>42895</v>
      </c>
      <c r="B19" s="230">
        <v>562.36</v>
      </c>
      <c r="C19" s="147">
        <v>12.23</v>
      </c>
      <c r="D19" s="171">
        <f t="shared" si="1"/>
        <v>0.14000000000000057</v>
      </c>
      <c r="E19" s="171">
        <v>0</v>
      </c>
      <c r="F19" s="233">
        <f t="shared" si="2"/>
        <v>5.255255255255277E-2</v>
      </c>
      <c r="G19" s="172">
        <v>0</v>
      </c>
      <c r="H19" s="172">
        <v>0</v>
      </c>
      <c r="I19" s="172">
        <v>0</v>
      </c>
      <c r="J19" s="172" t="s">
        <v>48</v>
      </c>
      <c r="K19" s="172" t="s">
        <v>50</v>
      </c>
      <c r="L19" s="172" t="s">
        <v>50</v>
      </c>
      <c r="M19" s="172">
        <f t="shared" si="3"/>
        <v>0</v>
      </c>
      <c r="N19" s="234">
        <f t="shared" si="5"/>
        <v>0</v>
      </c>
    </row>
    <row r="20" spans="1:14" ht="14">
      <c r="A20" s="232">
        <f t="shared" si="4"/>
        <v>42896</v>
      </c>
      <c r="B20" s="230">
        <v>562.36</v>
      </c>
      <c r="C20" s="147">
        <v>12.23</v>
      </c>
      <c r="D20" s="171">
        <f t="shared" si="1"/>
        <v>0.14000000000000057</v>
      </c>
      <c r="E20" s="171">
        <v>0</v>
      </c>
      <c r="F20" s="233">
        <f t="shared" si="2"/>
        <v>5.255255255255277E-2</v>
      </c>
      <c r="G20" s="172">
        <v>0</v>
      </c>
      <c r="H20" s="172">
        <v>0</v>
      </c>
      <c r="I20" s="172">
        <v>0</v>
      </c>
      <c r="J20" s="172" t="s">
        <v>48</v>
      </c>
      <c r="K20" s="172" t="s">
        <v>50</v>
      </c>
      <c r="L20" s="172" t="s">
        <v>50</v>
      </c>
      <c r="M20" s="172">
        <f t="shared" si="3"/>
        <v>0</v>
      </c>
      <c r="N20" s="234">
        <f t="shared" si="5"/>
        <v>0</v>
      </c>
    </row>
    <row r="21" spans="1:14" ht="14">
      <c r="A21" s="232">
        <f t="shared" si="4"/>
        <v>42897</v>
      </c>
      <c r="B21" s="230">
        <v>562.36</v>
      </c>
      <c r="C21" s="147">
        <v>12.23</v>
      </c>
      <c r="D21" s="171">
        <f t="shared" si="1"/>
        <v>0.14000000000000057</v>
      </c>
      <c r="E21" s="171">
        <v>2</v>
      </c>
      <c r="F21" s="233">
        <f t="shared" si="2"/>
        <v>5.255255255255277E-2</v>
      </c>
      <c r="G21" s="172">
        <v>0</v>
      </c>
      <c r="H21" s="172">
        <v>0</v>
      </c>
      <c r="I21" s="172">
        <v>0</v>
      </c>
      <c r="J21" s="172" t="s">
        <v>48</v>
      </c>
      <c r="K21" s="172" t="s">
        <v>50</v>
      </c>
      <c r="L21" s="172" t="s">
        <v>50</v>
      </c>
      <c r="M21" s="172">
        <f t="shared" si="3"/>
        <v>0</v>
      </c>
      <c r="N21" s="234">
        <f t="shared" si="5"/>
        <v>0</v>
      </c>
    </row>
    <row r="22" spans="1:14" ht="14">
      <c r="A22" s="232">
        <f t="shared" si="4"/>
        <v>42898</v>
      </c>
      <c r="B22" s="230">
        <v>562.36</v>
      </c>
      <c r="C22" s="147">
        <v>12.23</v>
      </c>
      <c r="D22" s="171">
        <f t="shared" si="1"/>
        <v>0.14000000000000057</v>
      </c>
      <c r="E22" s="171">
        <v>0</v>
      </c>
      <c r="F22" s="233">
        <f t="shared" si="2"/>
        <v>5.255255255255277E-2</v>
      </c>
      <c r="G22" s="172">
        <v>0</v>
      </c>
      <c r="H22" s="172">
        <v>0</v>
      </c>
      <c r="I22" s="172">
        <v>0</v>
      </c>
      <c r="J22" s="172" t="s">
        <v>48</v>
      </c>
      <c r="K22" s="172" t="s">
        <v>50</v>
      </c>
      <c r="L22" s="172" t="s">
        <v>50</v>
      </c>
      <c r="M22" s="172">
        <f t="shared" si="3"/>
        <v>0</v>
      </c>
      <c r="N22" s="234">
        <f t="shared" si="5"/>
        <v>0</v>
      </c>
    </row>
    <row r="23" spans="1:14" ht="14">
      <c r="A23" s="232">
        <f t="shared" si="4"/>
        <v>42899</v>
      </c>
      <c r="B23" s="230">
        <v>562.36</v>
      </c>
      <c r="C23" s="147">
        <v>12.23</v>
      </c>
      <c r="D23" s="171">
        <f t="shared" si="1"/>
        <v>0.14000000000000057</v>
      </c>
      <c r="E23" s="171">
        <v>13</v>
      </c>
      <c r="F23" s="233">
        <f t="shared" si="2"/>
        <v>5.255255255255277E-2</v>
      </c>
      <c r="G23" s="172">
        <v>0</v>
      </c>
      <c r="H23" s="172">
        <v>0</v>
      </c>
      <c r="I23" s="172">
        <v>0</v>
      </c>
      <c r="J23" s="172" t="s">
        <v>48</v>
      </c>
      <c r="K23" s="172" t="s">
        <v>50</v>
      </c>
      <c r="L23" s="172" t="s">
        <v>50</v>
      </c>
      <c r="M23" s="172">
        <f t="shared" si="3"/>
        <v>0</v>
      </c>
      <c r="N23" s="234">
        <f t="shared" si="5"/>
        <v>0</v>
      </c>
    </row>
    <row r="24" spans="1:14" ht="14">
      <c r="A24" s="232">
        <f t="shared" si="4"/>
        <v>42900</v>
      </c>
      <c r="B24" s="230">
        <v>562.36</v>
      </c>
      <c r="C24" s="147">
        <v>12.23</v>
      </c>
      <c r="D24" s="171">
        <f t="shared" si="1"/>
        <v>0.14000000000000057</v>
      </c>
      <c r="E24" s="171">
        <v>0</v>
      </c>
      <c r="F24" s="233">
        <f t="shared" si="2"/>
        <v>5.255255255255277E-2</v>
      </c>
      <c r="G24" s="172">
        <v>0</v>
      </c>
      <c r="H24" s="172">
        <v>0</v>
      </c>
      <c r="I24" s="172">
        <v>0</v>
      </c>
      <c r="J24" s="172" t="s">
        <v>48</v>
      </c>
      <c r="K24" s="172" t="s">
        <v>50</v>
      </c>
      <c r="L24" s="172" t="s">
        <v>50</v>
      </c>
      <c r="M24" s="172">
        <f t="shared" si="3"/>
        <v>0</v>
      </c>
      <c r="N24" s="234">
        <f t="shared" si="5"/>
        <v>0</v>
      </c>
    </row>
    <row r="25" spans="1:14" ht="14">
      <c r="A25" s="232">
        <f t="shared" si="4"/>
        <v>42901</v>
      </c>
      <c r="B25" s="230">
        <v>562.36</v>
      </c>
      <c r="C25" s="147">
        <v>12.23</v>
      </c>
      <c r="D25" s="171">
        <f t="shared" si="1"/>
        <v>0.14000000000000057</v>
      </c>
      <c r="E25" s="171">
        <v>0</v>
      </c>
      <c r="F25" s="233">
        <f t="shared" si="2"/>
        <v>5.255255255255277E-2</v>
      </c>
      <c r="G25" s="172">
        <v>0</v>
      </c>
      <c r="H25" s="172">
        <v>0</v>
      </c>
      <c r="I25" s="172">
        <v>0</v>
      </c>
      <c r="J25" s="172" t="s">
        <v>48</v>
      </c>
      <c r="K25" s="172" t="s">
        <v>50</v>
      </c>
      <c r="L25" s="172" t="s">
        <v>50</v>
      </c>
      <c r="M25" s="172">
        <f t="shared" si="3"/>
        <v>0</v>
      </c>
      <c r="N25" s="234">
        <f t="shared" si="5"/>
        <v>0</v>
      </c>
    </row>
    <row r="26" spans="1:14" ht="14">
      <c r="A26" s="232">
        <f t="shared" si="4"/>
        <v>42902</v>
      </c>
      <c r="B26" s="230">
        <v>562.36</v>
      </c>
      <c r="C26" s="147">
        <v>12.23</v>
      </c>
      <c r="D26" s="171">
        <f t="shared" si="1"/>
        <v>0.14000000000000057</v>
      </c>
      <c r="E26" s="171">
        <v>0</v>
      </c>
      <c r="F26" s="233">
        <f t="shared" si="2"/>
        <v>5.255255255255277E-2</v>
      </c>
      <c r="G26" s="172">
        <v>0</v>
      </c>
      <c r="H26" s="172">
        <v>0</v>
      </c>
      <c r="I26" s="172">
        <v>0</v>
      </c>
      <c r="J26" s="172" t="s">
        <v>48</v>
      </c>
      <c r="K26" s="172" t="s">
        <v>50</v>
      </c>
      <c r="L26" s="172" t="s">
        <v>50</v>
      </c>
      <c r="M26" s="172">
        <f t="shared" si="3"/>
        <v>0</v>
      </c>
      <c r="N26" s="234">
        <v>0</v>
      </c>
    </row>
    <row r="27" spans="1:14" ht="14">
      <c r="A27" s="232">
        <f t="shared" si="4"/>
        <v>42903</v>
      </c>
      <c r="B27" s="147">
        <v>562.87</v>
      </c>
      <c r="C27" s="147">
        <v>14.72</v>
      </c>
      <c r="D27" s="171">
        <f t="shared" si="1"/>
        <v>2.6300000000000008</v>
      </c>
      <c r="E27" s="171">
        <v>26</v>
      </c>
      <c r="F27" s="233">
        <f t="shared" si="2"/>
        <v>0.98723723723723766</v>
      </c>
      <c r="G27" s="172">
        <v>0</v>
      </c>
      <c r="H27" s="172">
        <v>0</v>
      </c>
      <c r="I27" s="172">
        <v>0</v>
      </c>
      <c r="J27" s="172" t="s">
        <v>48</v>
      </c>
      <c r="K27" s="172" t="s">
        <v>50</v>
      </c>
      <c r="L27" s="172" t="s">
        <v>50</v>
      </c>
      <c r="M27" s="172">
        <f t="shared" si="3"/>
        <v>0</v>
      </c>
      <c r="N27" s="234">
        <f t="shared" si="5"/>
        <v>2.4900000000000002</v>
      </c>
    </row>
    <row r="28" spans="1:14" ht="14">
      <c r="A28" s="232">
        <f t="shared" si="4"/>
        <v>42904</v>
      </c>
      <c r="B28" s="147">
        <v>564.4</v>
      </c>
      <c r="C28" s="147">
        <v>23.18</v>
      </c>
      <c r="D28" s="171">
        <f t="shared" si="1"/>
        <v>11.09</v>
      </c>
      <c r="E28" s="171">
        <v>0</v>
      </c>
      <c r="F28" s="233">
        <f t="shared" si="2"/>
        <v>4.1629129129129128</v>
      </c>
      <c r="G28" s="172">
        <v>0</v>
      </c>
      <c r="H28" s="172">
        <v>0</v>
      </c>
      <c r="I28" s="172">
        <v>0</v>
      </c>
      <c r="J28" s="172" t="s">
        <v>48</v>
      </c>
      <c r="K28" s="172" t="s">
        <v>50</v>
      </c>
      <c r="L28" s="172" t="s">
        <v>50</v>
      </c>
      <c r="M28" s="172">
        <f t="shared" si="3"/>
        <v>0</v>
      </c>
      <c r="N28" s="234">
        <v>0</v>
      </c>
    </row>
    <row r="29" spans="1:14" ht="14">
      <c r="A29" s="232">
        <f t="shared" si="4"/>
        <v>42905</v>
      </c>
      <c r="B29" s="147">
        <v>565.04</v>
      </c>
      <c r="C29" s="147">
        <v>27.29</v>
      </c>
      <c r="D29" s="171">
        <f t="shared" si="1"/>
        <v>15.2</v>
      </c>
      <c r="E29" s="171">
        <v>0</v>
      </c>
      <c r="F29" s="233">
        <f t="shared" si="2"/>
        <v>5.7057057057057063</v>
      </c>
      <c r="G29" s="172">
        <v>0</v>
      </c>
      <c r="H29" s="172">
        <v>0</v>
      </c>
      <c r="I29" s="172">
        <v>0</v>
      </c>
      <c r="J29" s="172" t="s">
        <v>48</v>
      </c>
      <c r="K29" s="172" t="s">
        <v>50</v>
      </c>
      <c r="L29" s="172" t="s">
        <v>50</v>
      </c>
      <c r="M29" s="172">
        <f t="shared" si="3"/>
        <v>0</v>
      </c>
      <c r="N29" s="234">
        <v>0</v>
      </c>
    </row>
    <row r="30" spans="1:14" ht="14">
      <c r="A30" s="232">
        <f t="shared" si="4"/>
        <v>42906</v>
      </c>
      <c r="B30" s="147">
        <v>565.61</v>
      </c>
      <c r="C30" s="147">
        <v>31.17</v>
      </c>
      <c r="D30" s="171">
        <f t="shared" si="1"/>
        <v>19.080000000000002</v>
      </c>
      <c r="E30" s="171">
        <v>0</v>
      </c>
      <c r="F30" s="233">
        <f t="shared" si="2"/>
        <v>7.1621621621621641</v>
      </c>
      <c r="G30" s="172">
        <v>0</v>
      </c>
      <c r="H30" s="172">
        <v>0</v>
      </c>
      <c r="I30" s="172">
        <v>0</v>
      </c>
      <c r="J30" s="172" t="s">
        <v>48</v>
      </c>
      <c r="K30" s="172" t="s">
        <v>50</v>
      </c>
      <c r="L30" s="172" t="s">
        <v>50</v>
      </c>
      <c r="M30" s="172">
        <f t="shared" si="3"/>
        <v>0</v>
      </c>
      <c r="N30" s="234">
        <v>0</v>
      </c>
    </row>
    <row r="31" spans="1:14" ht="14">
      <c r="A31" s="232">
        <f t="shared" si="4"/>
        <v>42907</v>
      </c>
      <c r="B31" s="147">
        <v>565.73</v>
      </c>
      <c r="C31" s="147">
        <v>33.950000000000003</v>
      </c>
      <c r="D31" s="171">
        <f t="shared" si="1"/>
        <v>21.860000000000003</v>
      </c>
      <c r="E31" s="171">
        <v>0</v>
      </c>
      <c r="F31" s="233">
        <f t="shared" si="2"/>
        <v>8.2057057057057072</v>
      </c>
      <c r="G31" s="172">
        <v>0</v>
      </c>
      <c r="H31" s="172">
        <v>0</v>
      </c>
      <c r="I31" s="172">
        <v>0</v>
      </c>
      <c r="J31" s="172" t="s">
        <v>48</v>
      </c>
      <c r="K31" s="172" t="s">
        <v>50</v>
      </c>
      <c r="L31" s="172" t="s">
        <v>50</v>
      </c>
      <c r="M31" s="172">
        <f t="shared" si="3"/>
        <v>0</v>
      </c>
      <c r="N31" s="234">
        <v>0</v>
      </c>
    </row>
    <row r="32" spans="1:14" ht="14">
      <c r="A32" s="232">
        <f t="shared" si="4"/>
        <v>42908</v>
      </c>
      <c r="B32" s="147">
        <v>566.07000000000005</v>
      </c>
      <c r="C32" s="147">
        <v>34.630000000000003</v>
      </c>
      <c r="D32" s="171">
        <f t="shared" si="1"/>
        <v>22.540000000000003</v>
      </c>
      <c r="E32" s="171">
        <v>0</v>
      </c>
      <c r="F32" s="233">
        <f t="shared" si="2"/>
        <v>8.4609609609609624</v>
      </c>
      <c r="G32" s="172">
        <v>0</v>
      </c>
      <c r="H32" s="172">
        <v>0</v>
      </c>
      <c r="I32" s="172">
        <v>0</v>
      </c>
      <c r="J32" s="172" t="s">
        <v>48</v>
      </c>
      <c r="K32" s="172" t="s">
        <v>50</v>
      </c>
      <c r="L32" s="172" t="s">
        <v>50</v>
      </c>
      <c r="M32" s="172">
        <f t="shared" si="3"/>
        <v>0</v>
      </c>
      <c r="N32" s="234">
        <f t="shared" si="5"/>
        <v>0.68</v>
      </c>
    </row>
    <row r="33" spans="1:14" ht="14">
      <c r="A33" s="232">
        <f t="shared" si="4"/>
        <v>42909</v>
      </c>
      <c r="B33" s="147">
        <v>566.07000000000005</v>
      </c>
      <c r="C33" s="147">
        <v>34.630000000000003</v>
      </c>
      <c r="D33" s="171">
        <f t="shared" si="1"/>
        <v>22.540000000000003</v>
      </c>
      <c r="E33" s="171">
        <v>0</v>
      </c>
      <c r="F33" s="233">
        <f t="shared" si="2"/>
        <v>8.4609609609609624</v>
      </c>
      <c r="G33" s="172">
        <v>0</v>
      </c>
      <c r="H33" s="172">
        <v>300</v>
      </c>
      <c r="I33" s="172">
        <v>300</v>
      </c>
      <c r="J33" s="172" t="s">
        <v>48</v>
      </c>
      <c r="K33" s="172" t="s">
        <v>50</v>
      </c>
      <c r="L33" s="172" t="s">
        <v>50</v>
      </c>
      <c r="M33" s="172">
        <f t="shared" si="3"/>
        <v>600</v>
      </c>
      <c r="N33" s="234">
        <f t="shared" si="5"/>
        <v>1.47</v>
      </c>
    </row>
    <row r="34" spans="1:14" ht="14">
      <c r="A34" s="232">
        <f t="shared" si="4"/>
        <v>42910</v>
      </c>
      <c r="B34" s="147">
        <v>565.91999999999996</v>
      </c>
      <c r="C34" s="147">
        <v>33.49</v>
      </c>
      <c r="D34" s="171">
        <f t="shared" si="1"/>
        <v>21.400000000000002</v>
      </c>
      <c r="E34" s="171">
        <v>0</v>
      </c>
      <c r="F34" s="233">
        <f t="shared" si="2"/>
        <v>8.0330330330330355</v>
      </c>
      <c r="G34" s="172">
        <v>0</v>
      </c>
      <c r="H34" s="172">
        <v>599</v>
      </c>
      <c r="I34" s="172">
        <v>400</v>
      </c>
      <c r="J34" s="172" t="s">
        <v>48</v>
      </c>
      <c r="K34" s="172" t="s">
        <v>50</v>
      </c>
      <c r="L34" s="172" t="s">
        <v>50</v>
      </c>
      <c r="M34" s="172">
        <f t="shared" si="3"/>
        <v>999</v>
      </c>
      <c r="N34" s="234">
        <v>0</v>
      </c>
    </row>
    <row r="35" spans="1:14" ht="14">
      <c r="A35" s="232">
        <f t="shared" si="4"/>
        <v>42911</v>
      </c>
      <c r="B35" s="147">
        <v>565.67999999999995</v>
      </c>
      <c r="C35" s="147">
        <v>31.72</v>
      </c>
      <c r="D35" s="171">
        <f t="shared" si="1"/>
        <v>19.63</v>
      </c>
      <c r="E35" s="171">
        <v>0</v>
      </c>
      <c r="F35" s="233">
        <f t="shared" si="2"/>
        <v>7.3686186186186191</v>
      </c>
      <c r="G35" s="172">
        <v>0</v>
      </c>
      <c r="H35" s="172">
        <v>702</v>
      </c>
      <c r="I35" s="172">
        <v>400</v>
      </c>
      <c r="J35" s="172" t="s">
        <v>48</v>
      </c>
      <c r="K35" s="172" t="s">
        <v>50</v>
      </c>
      <c r="L35" s="172" t="s">
        <v>50</v>
      </c>
      <c r="M35" s="172">
        <f t="shared" si="3"/>
        <v>1102</v>
      </c>
      <c r="N35" s="234">
        <f t="shared" si="5"/>
        <v>0.93</v>
      </c>
    </row>
    <row r="36" spans="1:14" ht="14">
      <c r="A36" s="232">
        <f t="shared" si="4"/>
        <v>42912</v>
      </c>
      <c r="B36" s="147">
        <v>565.19000000000005</v>
      </c>
      <c r="C36" s="147">
        <v>28.32</v>
      </c>
      <c r="D36" s="171">
        <f t="shared" si="1"/>
        <v>16.23</v>
      </c>
      <c r="E36" s="171">
        <v>0</v>
      </c>
      <c r="F36" s="233">
        <f t="shared" si="2"/>
        <v>6.0923423423423433</v>
      </c>
      <c r="G36" s="172">
        <v>0</v>
      </c>
      <c r="H36" s="172">
        <v>702</v>
      </c>
      <c r="I36" s="172">
        <v>402</v>
      </c>
      <c r="J36" s="172" t="s">
        <v>48</v>
      </c>
      <c r="K36" s="172" t="s">
        <v>50</v>
      </c>
      <c r="L36" s="172" t="s">
        <v>50</v>
      </c>
      <c r="M36" s="172">
        <f t="shared" si="3"/>
        <v>1104</v>
      </c>
      <c r="N36" s="234">
        <v>0</v>
      </c>
    </row>
    <row r="37" spans="1:14" ht="14">
      <c r="A37" s="232">
        <f t="shared" si="4"/>
        <v>42913</v>
      </c>
      <c r="B37" s="147">
        <v>564.79</v>
      </c>
      <c r="C37" s="147">
        <v>25.69</v>
      </c>
      <c r="D37" s="171">
        <f t="shared" si="1"/>
        <v>13.600000000000001</v>
      </c>
      <c r="E37" s="171">
        <v>0</v>
      </c>
      <c r="F37" s="233">
        <f t="shared" si="2"/>
        <v>5.105105105105106</v>
      </c>
      <c r="G37" s="172">
        <v>0</v>
      </c>
      <c r="H37" s="172">
        <v>802</v>
      </c>
      <c r="I37" s="172">
        <v>300</v>
      </c>
      <c r="J37" s="172" t="s">
        <v>48</v>
      </c>
      <c r="K37" s="172" t="s">
        <v>50</v>
      </c>
      <c r="L37" s="172" t="s">
        <v>50</v>
      </c>
      <c r="M37" s="172">
        <f t="shared" si="3"/>
        <v>1102</v>
      </c>
      <c r="N37" s="234">
        <f t="shared" si="5"/>
        <v>7.0000000000000007E-2</v>
      </c>
    </row>
    <row r="38" spans="1:14" ht="14">
      <c r="A38" s="232">
        <f t="shared" si="4"/>
        <v>42914</v>
      </c>
      <c r="B38" s="147">
        <v>564.58000000000004</v>
      </c>
      <c r="C38" s="147">
        <v>24.32</v>
      </c>
      <c r="D38" s="171">
        <f t="shared" si="1"/>
        <v>12.23</v>
      </c>
      <c r="E38" s="171">
        <v>0</v>
      </c>
      <c r="F38" s="233">
        <f t="shared" si="2"/>
        <v>4.5908408408408414</v>
      </c>
      <c r="G38" s="172">
        <v>0</v>
      </c>
      <c r="H38" s="172">
        <v>898</v>
      </c>
      <c r="I38" s="172">
        <v>0</v>
      </c>
      <c r="J38" s="172" t="s">
        <v>48</v>
      </c>
      <c r="K38" s="172" t="s">
        <v>50</v>
      </c>
      <c r="L38" s="172" t="s">
        <v>50</v>
      </c>
      <c r="M38" s="172">
        <f t="shared" si="3"/>
        <v>898</v>
      </c>
      <c r="N38" s="234">
        <f t="shared" si="5"/>
        <v>0.83</v>
      </c>
    </row>
    <row r="39" spans="1:14" ht="14">
      <c r="A39" s="232">
        <f t="shared" si="4"/>
        <v>42915</v>
      </c>
      <c r="B39" s="147">
        <v>564.33000000000004</v>
      </c>
      <c r="C39" s="147">
        <v>22.79</v>
      </c>
      <c r="D39" s="171">
        <f t="shared" si="1"/>
        <v>10.7</v>
      </c>
      <c r="E39" s="171">
        <v>0</v>
      </c>
      <c r="F39" s="233">
        <f t="shared" si="2"/>
        <v>4.0165165165165169</v>
      </c>
      <c r="G39" s="172">
        <v>0</v>
      </c>
      <c r="H39" s="172">
        <v>898</v>
      </c>
      <c r="I39" s="172">
        <v>0</v>
      </c>
      <c r="J39" s="172" t="s">
        <v>48</v>
      </c>
      <c r="K39" s="172" t="s">
        <v>50</v>
      </c>
      <c r="L39" s="172" t="s">
        <v>50</v>
      </c>
      <c r="M39" s="172">
        <f t="shared" si="3"/>
        <v>898</v>
      </c>
      <c r="N39" s="234">
        <f t="shared" si="5"/>
        <v>0.67</v>
      </c>
    </row>
    <row r="40" spans="1:14" ht="14">
      <c r="A40" s="232">
        <f t="shared" si="4"/>
        <v>42916</v>
      </c>
      <c r="B40" s="147">
        <v>564.17999999999995</v>
      </c>
      <c r="C40" s="147">
        <v>21.88</v>
      </c>
      <c r="D40" s="171">
        <f t="shared" si="1"/>
        <v>9.7899999999999991</v>
      </c>
      <c r="E40" s="171">
        <v>0</v>
      </c>
      <c r="F40" s="233">
        <f t="shared" si="2"/>
        <v>3.674924924924925</v>
      </c>
      <c r="G40" s="172">
        <v>0</v>
      </c>
      <c r="H40" s="172">
        <v>508</v>
      </c>
      <c r="I40" s="172">
        <v>0</v>
      </c>
      <c r="J40" s="172" t="s">
        <v>48</v>
      </c>
      <c r="K40" s="172" t="s">
        <v>50</v>
      </c>
      <c r="L40" s="172" t="s">
        <v>50</v>
      </c>
      <c r="M40" s="172">
        <f t="shared" si="3"/>
        <v>508</v>
      </c>
      <c r="N40" s="234">
        <f t="shared" si="5"/>
        <v>0.33</v>
      </c>
    </row>
    <row r="41" spans="1:14" ht="14">
      <c r="A41" s="232">
        <f t="shared" si="4"/>
        <v>42917</v>
      </c>
      <c r="B41" s="147">
        <v>564.70000000000005</v>
      </c>
      <c r="C41" s="147">
        <v>25.24</v>
      </c>
      <c r="D41" s="171">
        <f t="shared" si="1"/>
        <v>13.149999999999999</v>
      </c>
      <c r="E41" s="171">
        <v>0</v>
      </c>
      <c r="F41" s="233">
        <f t="shared" si="2"/>
        <v>4.9361861861861858</v>
      </c>
      <c r="G41" s="172">
        <v>0</v>
      </c>
      <c r="H41" s="172">
        <v>0</v>
      </c>
      <c r="I41" s="172">
        <v>0</v>
      </c>
      <c r="J41" s="172" t="s">
        <v>48</v>
      </c>
      <c r="K41" s="172" t="s">
        <v>50</v>
      </c>
      <c r="L41" s="172" t="s">
        <v>50</v>
      </c>
      <c r="M41" s="172">
        <f t="shared" si="3"/>
        <v>0</v>
      </c>
      <c r="N41" s="234">
        <f t="shared" si="5"/>
        <v>3.36</v>
      </c>
    </row>
    <row r="42" spans="1:14" ht="14">
      <c r="A42" s="232">
        <f t="shared" si="4"/>
        <v>42918</v>
      </c>
      <c r="B42" s="147">
        <v>565.4</v>
      </c>
      <c r="C42" s="147">
        <v>29.78</v>
      </c>
      <c r="D42" s="171">
        <f t="shared" si="1"/>
        <v>17.690000000000001</v>
      </c>
      <c r="E42" s="171">
        <v>0</v>
      </c>
      <c r="F42" s="233">
        <f t="shared" si="2"/>
        <v>6.6403903903903911</v>
      </c>
      <c r="G42" s="172">
        <v>0</v>
      </c>
      <c r="H42" s="172">
        <v>0</v>
      </c>
      <c r="I42" s="172">
        <v>0</v>
      </c>
      <c r="J42" s="172" t="s">
        <v>48</v>
      </c>
      <c r="K42" s="172" t="s">
        <v>50</v>
      </c>
      <c r="L42" s="172" t="s">
        <v>50</v>
      </c>
      <c r="M42" s="172">
        <f t="shared" si="3"/>
        <v>0</v>
      </c>
      <c r="N42" s="234">
        <f t="shared" si="5"/>
        <v>4.54</v>
      </c>
    </row>
    <row r="43" spans="1:14" ht="14">
      <c r="A43" s="232">
        <f t="shared" si="4"/>
        <v>42919</v>
      </c>
      <c r="B43" s="147">
        <v>566.01</v>
      </c>
      <c r="C43" s="147">
        <v>34.17</v>
      </c>
      <c r="D43" s="171">
        <f t="shared" si="1"/>
        <v>22.080000000000002</v>
      </c>
      <c r="E43" s="171">
        <v>0</v>
      </c>
      <c r="F43" s="233">
        <f t="shared" si="2"/>
        <v>8.2882882882882889</v>
      </c>
      <c r="G43" s="172">
        <v>0</v>
      </c>
      <c r="H43" s="172">
        <v>0</v>
      </c>
      <c r="I43" s="172">
        <v>0</v>
      </c>
      <c r="J43" s="172" t="s">
        <v>48</v>
      </c>
      <c r="K43" s="172" t="s">
        <v>50</v>
      </c>
      <c r="L43" s="172" t="s">
        <v>50</v>
      </c>
      <c r="M43" s="172">
        <f t="shared" si="3"/>
        <v>0</v>
      </c>
      <c r="N43" s="234">
        <f t="shared" si="5"/>
        <v>4.3899999999999997</v>
      </c>
    </row>
    <row r="44" spans="1:14" ht="14">
      <c r="A44" s="232">
        <f t="shared" si="4"/>
        <v>42920</v>
      </c>
      <c r="B44" s="147">
        <v>566.5</v>
      </c>
      <c r="C44" s="147">
        <v>37.89</v>
      </c>
      <c r="D44" s="171">
        <f t="shared" si="1"/>
        <v>25.8</v>
      </c>
      <c r="E44" s="171">
        <v>0</v>
      </c>
      <c r="F44" s="233">
        <f t="shared" si="2"/>
        <v>9.6846846846846866</v>
      </c>
      <c r="G44" s="172">
        <v>0</v>
      </c>
      <c r="H44" s="172">
        <v>0</v>
      </c>
      <c r="I44" s="172">
        <v>0</v>
      </c>
      <c r="J44" s="172" t="s">
        <v>48</v>
      </c>
      <c r="K44" s="172" t="s">
        <v>50</v>
      </c>
      <c r="L44" s="172" t="s">
        <v>50</v>
      </c>
      <c r="M44" s="172">
        <f t="shared" si="3"/>
        <v>0</v>
      </c>
      <c r="N44" s="234">
        <f t="shared" si="5"/>
        <v>3.72</v>
      </c>
    </row>
    <row r="45" spans="1:14" ht="14">
      <c r="A45" s="232">
        <f t="shared" si="4"/>
        <v>42921</v>
      </c>
      <c r="B45" s="147">
        <v>567.04999999999995</v>
      </c>
      <c r="C45" s="147">
        <v>42.32</v>
      </c>
      <c r="D45" s="171">
        <f t="shared" si="1"/>
        <v>30.23</v>
      </c>
      <c r="E45" s="171">
        <v>0</v>
      </c>
      <c r="F45" s="233">
        <f t="shared" si="2"/>
        <v>11.347597597597598</v>
      </c>
      <c r="G45" s="172">
        <v>0</v>
      </c>
      <c r="H45" s="172">
        <v>0</v>
      </c>
      <c r="I45" s="172">
        <v>0</v>
      </c>
      <c r="J45" s="172" t="s">
        <v>48</v>
      </c>
      <c r="K45" s="172" t="s">
        <v>50</v>
      </c>
      <c r="L45" s="172" t="s">
        <v>50</v>
      </c>
      <c r="M45" s="172">
        <f t="shared" si="3"/>
        <v>0</v>
      </c>
      <c r="N45" s="234">
        <f t="shared" si="5"/>
        <v>4.43</v>
      </c>
    </row>
    <row r="46" spans="1:14" ht="14">
      <c r="A46" s="232">
        <f t="shared" si="4"/>
        <v>42922</v>
      </c>
      <c r="B46" s="147">
        <v>567.48</v>
      </c>
      <c r="C46" s="151">
        <v>45.94</v>
      </c>
      <c r="D46" s="171">
        <f t="shared" si="1"/>
        <v>33.849999999999994</v>
      </c>
      <c r="E46" s="171">
        <v>0</v>
      </c>
      <c r="F46" s="233">
        <f t="shared" si="2"/>
        <v>12.706456456456456</v>
      </c>
      <c r="G46" s="172">
        <v>0</v>
      </c>
      <c r="H46" s="172">
        <v>0</v>
      </c>
      <c r="I46" s="172">
        <v>0</v>
      </c>
      <c r="J46" s="172" t="s">
        <v>48</v>
      </c>
      <c r="K46" s="172" t="s">
        <v>50</v>
      </c>
      <c r="L46" s="172" t="s">
        <v>50</v>
      </c>
      <c r="M46" s="172">
        <f t="shared" si="3"/>
        <v>0</v>
      </c>
      <c r="N46" s="234">
        <f>ROUND((C47-C45)+(M46*0.002447),2)</f>
        <v>6.58</v>
      </c>
    </row>
    <row r="47" spans="1:14" ht="14">
      <c r="A47" s="232">
        <f t="shared" si="4"/>
        <v>42923</v>
      </c>
      <c r="B47" s="147">
        <v>567.80999999999995</v>
      </c>
      <c r="C47" s="147">
        <v>48.9</v>
      </c>
      <c r="D47" s="171">
        <f t="shared" si="1"/>
        <v>36.81</v>
      </c>
      <c r="E47" s="171">
        <v>1</v>
      </c>
      <c r="F47" s="233">
        <f t="shared" si="2"/>
        <v>13.81756756756757</v>
      </c>
      <c r="G47" s="172">
        <v>0</v>
      </c>
      <c r="H47" s="172">
        <v>0</v>
      </c>
      <c r="I47" s="172">
        <v>0</v>
      </c>
      <c r="J47" s="172" t="s">
        <v>48</v>
      </c>
      <c r="K47" s="172" t="s">
        <v>50</v>
      </c>
      <c r="L47" s="172" t="s">
        <v>50</v>
      </c>
      <c r="M47" s="172">
        <f t="shared" si="3"/>
        <v>0</v>
      </c>
      <c r="N47" s="234">
        <f t="shared" ref="N47:N58" si="6">ROUND((C48-C47)+(M47*0.002447),2)</f>
        <v>1.95</v>
      </c>
    </row>
    <row r="48" spans="1:14" ht="14">
      <c r="A48" s="232">
        <f t="shared" si="4"/>
        <v>42924</v>
      </c>
      <c r="B48" s="147">
        <v>568.03</v>
      </c>
      <c r="C48" s="147">
        <v>50.85</v>
      </c>
      <c r="D48" s="171">
        <f t="shared" si="1"/>
        <v>38.760000000000005</v>
      </c>
      <c r="E48" s="171">
        <v>0</v>
      </c>
      <c r="F48" s="233">
        <f t="shared" si="2"/>
        <v>14.549549549549553</v>
      </c>
      <c r="G48" s="172">
        <v>0</v>
      </c>
      <c r="H48" s="172">
        <v>0</v>
      </c>
      <c r="I48" s="172">
        <v>0</v>
      </c>
      <c r="J48" s="172" t="s">
        <v>48</v>
      </c>
      <c r="K48" s="172" t="s">
        <v>50</v>
      </c>
      <c r="L48" s="172" t="s">
        <v>50</v>
      </c>
      <c r="M48" s="172">
        <f t="shared" si="3"/>
        <v>0</v>
      </c>
      <c r="N48" s="234">
        <f t="shared" si="6"/>
        <v>1.1299999999999999</v>
      </c>
    </row>
    <row r="49" spans="1:14" ht="14">
      <c r="A49" s="232">
        <f t="shared" si="4"/>
        <v>42925</v>
      </c>
      <c r="B49" s="147">
        <v>568.15</v>
      </c>
      <c r="C49" s="147">
        <v>51.98</v>
      </c>
      <c r="D49" s="171">
        <f t="shared" si="1"/>
        <v>39.89</v>
      </c>
      <c r="E49" s="171">
        <v>0</v>
      </c>
      <c r="F49" s="233">
        <f t="shared" si="2"/>
        <v>14.973723723723726</v>
      </c>
      <c r="G49" s="172">
        <v>0</v>
      </c>
      <c r="H49" s="172">
        <v>0</v>
      </c>
      <c r="I49" s="172">
        <v>0</v>
      </c>
      <c r="J49" s="172" t="s">
        <v>48</v>
      </c>
      <c r="K49" s="172" t="s">
        <v>50</v>
      </c>
      <c r="L49" s="172" t="s">
        <v>50</v>
      </c>
      <c r="M49" s="172">
        <f t="shared" si="3"/>
        <v>0</v>
      </c>
      <c r="N49" s="234">
        <f t="shared" si="6"/>
        <v>0.86</v>
      </c>
    </row>
    <row r="50" spans="1:14" ht="14">
      <c r="A50" s="232">
        <f t="shared" si="4"/>
        <v>42926</v>
      </c>
      <c r="B50" s="147">
        <v>568.24</v>
      </c>
      <c r="C50" s="147">
        <v>52.84</v>
      </c>
      <c r="D50" s="171">
        <f t="shared" si="1"/>
        <v>40.75</v>
      </c>
      <c r="E50" s="171">
        <v>0</v>
      </c>
      <c r="F50" s="233">
        <f t="shared" si="2"/>
        <v>15.296546546546546</v>
      </c>
      <c r="G50" s="172">
        <v>0</v>
      </c>
      <c r="H50" s="172">
        <v>0</v>
      </c>
      <c r="I50" s="172">
        <v>0</v>
      </c>
      <c r="J50" s="172" t="s">
        <v>48</v>
      </c>
      <c r="K50" s="172" t="s">
        <v>50</v>
      </c>
      <c r="L50" s="172" t="s">
        <v>50</v>
      </c>
      <c r="M50" s="172">
        <f t="shared" si="3"/>
        <v>0</v>
      </c>
      <c r="N50" s="234">
        <f t="shared" si="6"/>
        <v>0.28999999999999998</v>
      </c>
    </row>
    <row r="51" spans="1:14" ht="14">
      <c r="A51" s="232">
        <f t="shared" si="4"/>
        <v>42927</v>
      </c>
      <c r="B51" s="147">
        <v>568.27</v>
      </c>
      <c r="C51" s="147">
        <v>53.13</v>
      </c>
      <c r="D51" s="171">
        <f t="shared" si="1"/>
        <v>41.040000000000006</v>
      </c>
      <c r="E51" s="171">
        <v>0</v>
      </c>
      <c r="F51" s="233">
        <f t="shared" si="2"/>
        <v>15.405405405405409</v>
      </c>
      <c r="G51" s="172">
        <v>0</v>
      </c>
      <c r="H51" s="172">
        <v>0</v>
      </c>
      <c r="I51" s="172">
        <v>0</v>
      </c>
      <c r="J51" s="172" t="s">
        <v>48</v>
      </c>
      <c r="K51" s="172" t="s">
        <v>50</v>
      </c>
      <c r="L51" s="172" t="s">
        <v>50</v>
      </c>
      <c r="M51" s="172">
        <f t="shared" si="3"/>
        <v>0</v>
      </c>
      <c r="N51" s="234">
        <f t="shared" si="6"/>
        <v>0.28999999999999998</v>
      </c>
    </row>
    <row r="52" spans="1:14" ht="14">
      <c r="A52" s="232">
        <f t="shared" si="4"/>
        <v>42928</v>
      </c>
      <c r="B52" s="147">
        <v>568.29999999999995</v>
      </c>
      <c r="C52" s="147">
        <v>53.42</v>
      </c>
      <c r="D52" s="171">
        <f t="shared" si="1"/>
        <v>41.33</v>
      </c>
      <c r="E52" s="171">
        <v>0</v>
      </c>
      <c r="F52" s="233">
        <f t="shared" si="2"/>
        <v>15.514264264264266</v>
      </c>
      <c r="G52" s="172">
        <v>0</v>
      </c>
      <c r="H52" s="172">
        <v>0</v>
      </c>
      <c r="I52" s="172">
        <v>0</v>
      </c>
      <c r="J52" s="172" t="s">
        <v>48</v>
      </c>
      <c r="K52" s="172" t="s">
        <v>50</v>
      </c>
      <c r="L52" s="172" t="s">
        <v>50</v>
      </c>
      <c r="M52" s="172">
        <f t="shared" si="3"/>
        <v>0</v>
      </c>
      <c r="N52" s="234">
        <f t="shared" si="6"/>
        <v>1.18</v>
      </c>
    </row>
    <row r="53" spans="1:14" ht="14">
      <c r="A53" s="232">
        <f t="shared" si="4"/>
        <v>42929</v>
      </c>
      <c r="B53" s="147">
        <v>568.41999999999996</v>
      </c>
      <c r="C53" s="147">
        <v>54.6</v>
      </c>
      <c r="D53" s="171">
        <f t="shared" si="1"/>
        <v>42.510000000000005</v>
      </c>
      <c r="E53" s="171">
        <v>0</v>
      </c>
      <c r="F53" s="233">
        <f t="shared" si="2"/>
        <v>15.95720720720721</v>
      </c>
      <c r="G53" s="172">
        <v>0</v>
      </c>
      <c r="H53" s="172">
        <v>0</v>
      </c>
      <c r="I53" s="172">
        <v>0</v>
      </c>
      <c r="J53" s="172" t="s">
        <v>48</v>
      </c>
      <c r="K53" s="172" t="s">
        <v>50</v>
      </c>
      <c r="L53" s="172" t="s">
        <v>50</v>
      </c>
      <c r="M53" s="172">
        <f t="shared" si="3"/>
        <v>0</v>
      </c>
      <c r="N53" s="234">
        <f t="shared" si="6"/>
        <v>1.1200000000000001</v>
      </c>
    </row>
    <row r="54" spans="1:14" ht="14">
      <c r="A54" s="232">
        <f t="shared" si="4"/>
        <v>42930</v>
      </c>
      <c r="B54" s="147">
        <v>568.54</v>
      </c>
      <c r="C54" s="147">
        <v>55.72</v>
      </c>
      <c r="D54" s="171">
        <f t="shared" si="1"/>
        <v>43.629999999999995</v>
      </c>
      <c r="E54" s="171">
        <v>2</v>
      </c>
      <c r="F54" s="233">
        <f t="shared" si="2"/>
        <v>16.377627627627628</v>
      </c>
      <c r="G54" s="172">
        <v>0</v>
      </c>
      <c r="H54" s="172">
        <v>0</v>
      </c>
      <c r="I54" s="172">
        <v>0</v>
      </c>
      <c r="J54" s="172" t="s">
        <v>48</v>
      </c>
      <c r="K54" s="172" t="s">
        <v>50</v>
      </c>
      <c r="L54" s="172" t="s">
        <v>50</v>
      </c>
      <c r="M54" s="172">
        <f t="shared" si="3"/>
        <v>0</v>
      </c>
      <c r="N54" s="234">
        <f t="shared" si="6"/>
        <v>4.7</v>
      </c>
    </row>
    <row r="55" spans="1:14" ht="14">
      <c r="A55" s="232">
        <f t="shared" si="4"/>
        <v>42931</v>
      </c>
      <c r="B55" s="147">
        <v>569</v>
      </c>
      <c r="C55" s="147">
        <v>60.42</v>
      </c>
      <c r="D55" s="171">
        <f t="shared" si="1"/>
        <v>48.33</v>
      </c>
      <c r="E55" s="171">
        <v>3</v>
      </c>
      <c r="F55" s="233">
        <f t="shared" si="2"/>
        <v>18.141891891891891</v>
      </c>
      <c r="G55" s="172">
        <v>0</v>
      </c>
      <c r="H55" s="172">
        <v>0</v>
      </c>
      <c r="I55" s="172">
        <v>0</v>
      </c>
      <c r="J55" s="172" t="s">
        <v>48</v>
      </c>
      <c r="K55" s="172" t="s">
        <v>50</v>
      </c>
      <c r="L55" s="172" t="s">
        <v>50</v>
      </c>
      <c r="M55" s="172">
        <f t="shared" si="3"/>
        <v>0</v>
      </c>
      <c r="N55" s="234">
        <f t="shared" si="6"/>
        <v>9.01</v>
      </c>
    </row>
    <row r="56" spans="1:14" ht="14">
      <c r="A56" s="232">
        <f t="shared" si="4"/>
        <v>42932</v>
      </c>
      <c r="B56" s="147">
        <v>569.85</v>
      </c>
      <c r="C56" s="147">
        <v>69.430000000000007</v>
      </c>
      <c r="D56" s="171">
        <f t="shared" si="1"/>
        <v>57.34</v>
      </c>
      <c r="E56" s="171">
        <v>0</v>
      </c>
      <c r="F56" s="233">
        <f t="shared" si="2"/>
        <v>21.524024024024026</v>
      </c>
      <c r="G56" s="172">
        <v>0</v>
      </c>
      <c r="H56" s="172">
        <v>0</v>
      </c>
      <c r="I56" s="172">
        <v>0</v>
      </c>
      <c r="J56" s="172" t="s">
        <v>48</v>
      </c>
      <c r="K56" s="172" t="s">
        <v>50</v>
      </c>
      <c r="L56" s="172" t="s">
        <v>50</v>
      </c>
      <c r="M56" s="172">
        <f t="shared" si="3"/>
        <v>0</v>
      </c>
      <c r="N56" s="234">
        <f t="shared" si="6"/>
        <v>12.85</v>
      </c>
    </row>
    <row r="57" spans="1:14" ht="14">
      <c r="A57" s="232">
        <f t="shared" si="4"/>
        <v>42933</v>
      </c>
      <c r="B57" s="147">
        <v>570.89</v>
      </c>
      <c r="C57" s="147">
        <v>82.28</v>
      </c>
      <c r="D57" s="171">
        <f t="shared" si="1"/>
        <v>70.19</v>
      </c>
      <c r="E57" s="171">
        <v>2</v>
      </c>
      <c r="F57" s="233">
        <f t="shared" si="2"/>
        <v>26.347597597597598</v>
      </c>
      <c r="G57" s="172">
        <v>0</v>
      </c>
      <c r="H57" s="172">
        <v>0</v>
      </c>
      <c r="I57" s="172">
        <v>0</v>
      </c>
      <c r="J57" s="172" t="s">
        <v>48</v>
      </c>
      <c r="K57" s="172" t="s">
        <v>50</v>
      </c>
      <c r="L57" s="172" t="s">
        <v>50</v>
      </c>
      <c r="M57" s="172">
        <f t="shared" si="3"/>
        <v>0</v>
      </c>
      <c r="N57" s="234">
        <f t="shared" si="6"/>
        <v>14.23</v>
      </c>
    </row>
    <row r="58" spans="1:14" ht="14">
      <c r="A58" s="232">
        <f t="shared" si="4"/>
        <v>42934</v>
      </c>
      <c r="B58" s="147">
        <v>571.92999999999995</v>
      </c>
      <c r="C58" s="147">
        <v>96.51</v>
      </c>
      <c r="D58" s="171">
        <f t="shared" si="1"/>
        <v>84.42</v>
      </c>
      <c r="E58" s="171">
        <v>7</v>
      </c>
      <c r="F58" s="233">
        <f t="shared" si="2"/>
        <v>31.689189189189193</v>
      </c>
      <c r="G58" s="172">
        <v>0</v>
      </c>
      <c r="H58" s="172">
        <v>0</v>
      </c>
      <c r="I58" s="172">
        <v>0</v>
      </c>
      <c r="J58" s="172" t="s">
        <v>48</v>
      </c>
      <c r="K58" s="172" t="s">
        <v>50</v>
      </c>
      <c r="L58" s="172" t="s">
        <v>50</v>
      </c>
      <c r="M58" s="172">
        <f t="shared" si="3"/>
        <v>0</v>
      </c>
      <c r="N58" s="234">
        <f t="shared" si="6"/>
        <v>14.54</v>
      </c>
    </row>
    <row r="59" spans="1:14" ht="14">
      <c r="A59" s="232">
        <f t="shared" si="4"/>
        <v>42935</v>
      </c>
      <c r="B59" s="147">
        <v>572.87</v>
      </c>
      <c r="C59" s="147">
        <v>111.05</v>
      </c>
      <c r="D59" s="171">
        <f t="shared" si="1"/>
        <v>98.96</v>
      </c>
      <c r="E59" s="171">
        <v>4</v>
      </c>
      <c r="F59" s="233">
        <f t="shared" si="2"/>
        <v>37.147147147147145</v>
      </c>
      <c r="G59" s="172">
        <v>0</v>
      </c>
      <c r="H59" s="172">
        <v>0</v>
      </c>
      <c r="I59" s="172">
        <v>0</v>
      </c>
      <c r="J59" s="172" t="s">
        <v>48</v>
      </c>
      <c r="K59" s="172" t="s">
        <v>50</v>
      </c>
      <c r="L59" s="172" t="s">
        <v>50</v>
      </c>
      <c r="M59" s="172">
        <f t="shared" si="3"/>
        <v>0</v>
      </c>
      <c r="N59" s="234">
        <f t="shared" si="5"/>
        <v>14.54</v>
      </c>
    </row>
    <row r="60" spans="1:14" ht="14">
      <c r="A60" s="232">
        <f t="shared" si="4"/>
        <v>42936</v>
      </c>
      <c r="B60" s="147">
        <v>573.63</v>
      </c>
      <c r="C60" s="147">
        <v>124.13</v>
      </c>
      <c r="D60" s="171">
        <f t="shared" si="1"/>
        <v>112.03999999999999</v>
      </c>
      <c r="E60" s="171">
        <v>5</v>
      </c>
      <c r="F60" s="233">
        <f t="shared" si="2"/>
        <v>42.057057057057058</v>
      </c>
      <c r="G60" s="172">
        <v>0</v>
      </c>
      <c r="H60" s="172">
        <v>0</v>
      </c>
      <c r="I60" s="172">
        <v>0</v>
      </c>
      <c r="J60" s="172" t="s">
        <v>48</v>
      </c>
      <c r="K60" s="172" t="s">
        <v>50</v>
      </c>
      <c r="L60" s="172" t="s">
        <v>50</v>
      </c>
      <c r="M60" s="172">
        <f t="shared" si="3"/>
        <v>0</v>
      </c>
      <c r="N60" s="234">
        <f t="shared" si="5"/>
        <v>13.08</v>
      </c>
    </row>
    <row r="61" spans="1:14" ht="14">
      <c r="A61" s="232">
        <f t="shared" si="4"/>
        <v>42937</v>
      </c>
      <c r="B61" s="147">
        <v>574.54999999999995</v>
      </c>
      <c r="C61" s="147">
        <v>141.26</v>
      </c>
      <c r="D61" s="171">
        <f t="shared" si="1"/>
        <v>129.16999999999999</v>
      </c>
      <c r="E61" s="171">
        <v>5</v>
      </c>
      <c r="F61" s="233">
        <f t="shared" si="2"/>
        <v>48.487237237237238</v>
      </c>
      <c r="G61" s="172">
        <v>0</v>
      </c>
      <c r="H61" s="172">
        <v>1204</v>
      </c>
      <c r="I61" s="172">
        <v>0</v>
      </c>
      <c r="J61" s="172" t="s">
        <v>48</v>
      </c>
      <c r="K61" s="172" t="s">
        <v>50</v>
      </c>
      <c r="L61" s="172" t="s">
        <v>50</v>
      </c>
      <c r="M61" s="172">
        <f t="shared" si="3"/>
        <v>1204</v>
      </c>
      <c r="N61" s="234">
        <f t="shared" si="5"/>
        <v>20.079999999999998</v>
      </c>
    </row>
    <row r="62" spans="1:14" ht="14">
      <c r="A62" s="232">
        <f t="shared" si="4"/>
        <v>42938</v>
      </c>
      <c r="B62" s="147">
        <v>576.07000000000005</v>
      </c>
      <c r="C62" s="147">
        <v>173.74</v>
      </c>
      <c r="D62" s="171">
        <f t="shared" si="1"/>
        <v>161.65</v>
      </c>
      <c r="E62" s="171">
        <v>1</v>
      </c>
      <c r="F62" s="233">
        <f t="shared" si="2"/>
        <v>60.679429429429433</v>
      </c>
      <c r="G62" s="172">
        <v>0</v>
      </c>
      <c r="H62" s="172">
        <v>1204</v>
      </c>
      <c r="I62" s="172">
        <v>500</v>
      </c>
      <c r="J62" s="172" t="s">
        <v>48</v>
      </c>
      <c r="K62" s="172" t="s">
        <v>50</v>
      </c>
      <c r="L62" s="172" t="s">
        <v>50</v>
      </c>
      <c r="M62" s="172">
        <f t="shared" si="3"/>
        <v>1704</v>
      </c>
      <c r="N62" s="234">
        <f t="shared" si="5"/>
        <v>36.65</v>
      </c>
    </row>
    <row r="63" spans="1:14" ht="14">
      <c r="A63" s="232">
        <f t="shared" si="4"/>
        <v>42939</v>
      </c>
      <c r="B63" s="147">
        <v>577.14</v>
      </c>
      <c r="C63" s="147">
        <v>199.63</v>
      </c>
      <c r="D63" s="171">
        <f t="shared" si="1"/>
        <v>187.54</v>
      </c>
      <c r="E63" s="171">
        <v>0</v>
      </c>
      <c r="F63" s="233">
        <f t="shared" si="2"/>
        <v>70.397897897897906</v>
      </c>
      <c r="G63" s="172">
        <v>0</v>
      </c>
      <c r="H63" s="172">
        <v>1500</v>
      </c>
      <c r="I63" s="172">
        <v>827</v>
      </c>
      <c r="J63" s="172" t="s">
        <v>48</v>
      </c>
      <c r="K63" s="172" t="s">
        <v>50</v>
      </c>
      <c r="L63" s="172" t="s">
        <v>50</v>
      </c>
      <c r="M63" s="172">
        <f t="shared" si="3"/>
        <v>2327</v>
      </c>
      <c r="N63" s="234">
        <f t="shared" si="5"/>
        <v>31.58</v>
      </c>
    </row>
    <row r="64" spans="1:14" ht="14">
      <c r="A64" s="232">
        <f t="shared" si="4"/>
        <v>42940</v>
      </c>
      <c r="B64" s="147">
        <v>577.80999999999995</v>
      </c>
      <c r="C64" s="147">
        <v>217.4</v>
      </c>
      <c r="D64" s="171">
        <f t="shared" si="1"/>
        <v>205.31</v>
      </c>
      <c r="E64" s="171">
        <v>0</v>
      </c>
      <c r="F64" s="233">
        <f t="shared" si="2"/>
        <v>77.068318318318333</v>
      </c>
      <c r="G64" s="172">
        <v>0</v>
      </c>
      <c r="H64" s="172">
        <v>1550</v>
      </c>
      <c r="I64" s="172">
        <v>827</v>
      </c>
      <c r="J64" s="172" t="s">
        <v>48</v>
      </c>
      <c r="K64" s="172" t="s">
        <v>50</v>
      </c>
      <c r="L64" s="172" t="s">
        <v>50</v>
      </c>
      <c r="M64" s="172">
        <f t="shared" si="3"/>
        <v>2377</v>
      </c>
      <c r="N64" s="234">
        <f t="shared" si="5"/>
        <v>23.59</v>
      </c>
    </row>
    <row r="65" spans="1:14" ht="14">
      <c r="A65" s="232">
        <f t="shared" si="4"/>
        <v>42941</v>
      </c>
      <c r="B65" s="147">
        <v>578.48</v>
      </c>
      <c r="C65" s="147">
        <v>236.44</v>
      </c>
      <c r="D65" s="171">
        <f t="shared" si="1"/>
        <v>224.35</v>
      </c>
      <c r="E65" s="171">
        <v>1</v>
      </c>
      <c r="F65" s="233">
        <f t="shared" si="2"/>
        <v>84.215465465465471</v>
      </c>
      <c r="G65" s="172">
        <v>0</v>
      </c>
      <c r="H65" s="172">
        <v>1550</v>
      </c>
      <c r="I65" s="172">
        <v>827</v>
      </c>
      <c r="J65" s="172" t="s">
        <v>48</v>
      </c>
      <c r="K65" s="172" t="s">
        <v>50</v>
      </c>
      <c r="L65" s="172" t="s">
        <v>50</v>
      </c>
      <c r="M65" s="172">
        <f t="shared" si="3"/>
        <v>2377</v>
      </c>
      <c r="N65" s="234">
        <f t="shared" si="5"/>
        <v>24.86</v>
      </c>
    </row>
    <row r="66" spans="1:14" ht="14">
      <c r="A66" s="232">
        <f t="shared" si="4"/>
        <v>42942</v>
      </c>
      <c r="B66" s="147">
        <v>578.82000000000005</v>
      </c>
      <c r="C66" s="147">
        <v>246.44</v>
      </c>
      <c r="D66" s="171">
        <f t="shared" si="1"/>
        <v>234.35</v>
      </c>
      <c r="E66" s="171">
        <v>0</v>
      </c>
      <c r="F66" s="233">
        <f t="shared" si="2"/>
        <v>87.969219219219212</v>
      </c>
      <c r="G66" s="172">
        <v>0</v>
      </c>
      <c r="H66" s="172">
        <v>1550</v>
      </c>
      <c r="I66" s="172">
        <v>827</v>
      </c>
      <c r="J66" s="172" t="s">
        <v>48</v>
      </c>
      <c r="K66" s="172" t="s">
        <v>50</v>
      </c>
      <c r="L66" s="172" t="s">
        <v>50</v>
      </c>
      <c r="M66" s="172">
        <f t="shared" si="3"/>
        <v>2377</v>
      </c>
      <c r="N66" s="234">
        <f t="shared" si="5"/>
        <v>15.82</v>
      </c>
    </row>
    <row r="67" spans="1:14" ht="14">
      <c r="A67" s="232">
        <f t="shared" si="4"/>
        <v>42943</v>
      </c>
      <c r="B67" s="147">
        <v>578.97</v>
      </c>
      <c r="C67" s="147">
        <v>251.07</v>
      </c>
      <c r="D67" s="171">
        <f t="shared" si="1"/>
        <v>238.98</v>
      </c>
      <c r="E67" s="171">
        <v>0</v>
      </c>
      <c r="F67" s="233">
        <f t="shared" si="2"/>
        <v>89.707207207207205</v>
      </c>
      <c r="G67" s="172">
        <v>0</v>
      </c>
      <c r="H67" s="172">
        <v>1550</v>
      </c>
      <c r="I67" s="172">
        <v>827</v>
      </c>
      <c r="J67" s="172" t="s">
        <v>48</v>
      </c>
      <c r="K67" s="172" t="s">
        <v>50</v>
      </c>
      <c r="L67" s="172" t="s">
        <v>50</v>
      </c>
      <c r="M67" s="172">
        <f t="shared" si="3"/>
        <v>2377</v>
      </c>
      <c r="N67" s="234">
        <f t="shared" si="5"/>
        <v>10.45</v>
      </c>
    </row>
    <row r="68" spans="1:14" ht="14">
      <c r="A68" s="232">
        <f t="shared" si="4"/>
        <v>42944</v>
      </c>
      <c r="B68" s="147">
        <v>579</v>
      </c>
      <c r="C68" s="147">
        <v>252</v>
      </c>
      <c r="D68" s="171">
        <f t="shared" si="1"/>
        <v>239.91</v>
      </c>
      <c r="E68" s="171">
        <v>0</v>
      </c>
      <c r="F68" s="233">
        <f t="shared" si="2"/>
        <v>90.056306306306311</v>
      </c>
      <c r="G68" s="172">
        <v>0</v>
      </c>
      <c r="H68" s="172">
        <v>1550</v>
      </c>
      <c r="I68" s="172">
        <v>827</v>
      </c>
      <c r="J68" s="172" t="s">
        <v>48</v>
      </c>
      <c r="K68" s="172" t="s">
        <v>50</v>
      </c>
      <c r="L68" s="172" t="s">
        <v>50</v>
      </c>
      <c r="M68" s="172">
        <f t="shared" si="3"/>
        <v>2377</v>
      </c>
      <c r="N68" s="234">
        <f t="shared" si="5"/>
        <v>6.75</v>
      </c>
    </row>
    <row r="69" spans="1:14" ht="14">
      <c r="A69" s="232">
        <f t="shared" si="4"/>
        <v>42945</v>
      </c>
      <c r="B69" s="147">
        <v>579.21</v>
      </c>
      <c r="C69" s="147">
        <v>258.54000000000002</v>
      </c>
      <c r="D69" s="171">
        <f t="shared" si="1"/>
        <v>246.45000000000002</v>
      </c>
      <c r="E69" s="171">
        <v>0</v>
      </c>
      <c r="F69" s="233">
        <f t="shared" si="2"/>
        <v>92.511261261261282</v>
      </c>
      <c r="G69" s="172">
        <v>0</v>
      </c>
      <c r="H69" s="172">
        <v>1204</v>
      </c>
      <c r="I69" s="172">
        <v>827</v>
      </c>
      <c r="J69" s="172" t="s">
        <v>48</v>
      </c>
      <c r="K69" s="172" t="s">
        <v>50</v>
      </c>
      <c r="L69" s="172" t="s">
        <v>50</v>
      </c>
      <c r="M69" s="172">
        <f t="shared" si="3"/>
        <v>2031</v>
      </c>
      <c r="N69" s="234">
        <f t="shared" si="5"/>
        <v>11.51</v>
      </c>
    </row>
    <row r="70" spans="1:14" ht="14">
      <c r="A70" s="232">
        <f t="shared" si="4"/>
        <v>42946</v>
      </c>
      <c r="B70" s="147">
        <v>579.41999999999996</v>
      </c>
      <c r="C70" s="147">
        <v>265.14999999999998</v>
      </c>
      <c r="D70" s="171">
        <f t="shared" si="1"/>
        <v>253.05999999999997</v>
      </c>
      <c r="E70" s="171">
        <v>0</v>
      </c>
      <c r="F70" s="233">
        <f t="shared" si="2"/>
        <v>94.992492492492488</v>
      </c>
      <c r="G70" s="172">
        <v>0</v>
      </c>
      <c r="H70" s="172">
        <v>1550</v>
      </c>
      <c r="I70" s="172">
        <v>827</v>
      </c>
      <c r="J70" s="172" t="s">
        <v>48</v>
      </c>
      <c r="K70" s="172" t="s">
        <v>50</v>
      </c>
      <c r="L70" s="172" t="s">
        <v>50</v>
      </c>
      <c r="M70" s="172">
        <f t="shared" si="3"/>
        <v>2377</v>
      </c>
      <c r="N70" s="234">
        <f t="shared" si="5"/>
        <v>12.43</v>
      </c>
    </row>
    <row r="71" spans="1:14" ht="14">
      <c r="A71" s="232">
        <f t="shared" si="4"/>
        <v>42947</v>
      </c>
      <c r="B71" s="147">
        <v>579.29999999999995</v>
      </c>
      <c r="C71" s="147">
        <v>261.36</v>
      </c>
      <c r="D71" s="171">
        <f t="shared" si="1"/>
        <v>249.27</v>
      </c>
      <c r="E71" s="171">
        <v>1</v>
      </c>
      <c r="F71" s="233">
        <f t="shared" si="2"/>
        <v>93.569819819819827</v>
      </c>
      <c r="G71" s="172">
        <v>4458</v>
      </c>
      <c r="H71" s="172">
        <v>1550</v>
      </c>
      <c r="I71" s="172">
        <v>827</v>
      </c>
      <c r="J71" s="172" t="s">
        <v>48</v>
      </c>
      <c r="K71" s="172" t="s">
        <v>50</v>
      </c>
      <c r="L71" s="172" t="s">
        <v>50</v>
      </c>
      <c r="M71" s="172">
        <f t="shared" si="3"/>
        <v>6835</v>
      </c>
      <c r="N71" s="234">
        <f t="shared" si="5"/>
        <v>12.94</v>
      </c>
    </row>
    <row r="72" spans="1:14" ht="14">
      <c r="A72" s="232">
        <f t="shared" si="4"/>
        <v>42948</v>
      </c>
      <c r="B72" s="147">
        <v>579.09</v>
      </c>
      <c r="C72" s="147">
        <v>254.79</v>
      </c>
      <c r="D72" s="171">
        <f t="shared" si="1"/>
        <v>242.7</v>
      </c>
      <c r="E72" s="171">
        <v>0</v>
      </c>
      <c r="F72" s="233">
        <f t="shared" si="2"/>
        <v>91.103603603603617</v>
      </c>
      <c r="G72" s="172">
        <v>0</v>
      </c>
      <c r="H72" s="172">
        <v>1550</v>
      </c>
      <c r="I72" s="172">
        <v>827</v>
      </c>
      <c r="J72" s="172" t="s">
        <v>48</v>
      </c>
      <c r="K72" s="172" t="s">
        <v>50</v>
      </c>
      <c r="L72" s="172" t="s">
        <v>50</v>
      </c>
      <c r="M72" s="172">
        <f t="shared" si="3"/>
        <v>2377</v>
      </c>
      <c r="N72" s="234">
        <f t="shared" si="5"/>
        <v>-0.75</v>
      </c>
    </row>
    <row r="73" spans="1:14" ht="14">
      <c r="A73" s="232">
        <f t="shared" si="4"/>
        <v>42949</v>
      </c>
      <c r="B73" s="147">
        <v>579.12</v>
      </c>
      <c r="C73" s="147">
        <v>255.73</v>
      </c>
      <c r="D73" s="171">
        <f t="shared" si="1"/>
        <v>243.64</v>
      </c>
      <c r="E73" s="171">
        <v>0</v>
      </c>
      <c r="F73" s="233">
        <f t="shared" si="2"/>
        <v>91.456456456456465</v>
      </c>
      <c r="G73" s="172">
        <v>0</v>
      </c>
      <c r="H73" s="172">
        <v>1550</v>
      </c>
      <c r="I73" s="172">
        <v>827</v>
      </c>
      <c r="J73" s="172" t="s">
        <v>48</v>
      </c>
      <c r="K73" s="172" t="s">
        <v>50</v>
      </c>
      <c r="L73" s="172" t="s">
        <v>50</v>
      </c>
      <c r="M73" s="172">
        <f t="shared" si="3"/>
        <v>2377</v>
      </c>
      <c r="N73" s="234">
        <f t="shared" si="5"/>
        <v>6.76</v>
      </c>
    </row>
    <row r="74" spans="1:14" ht="14">
      <c r="A74" s="232">
        <f t="shared" si="4"/>
        <v>42950</v>
      </c>
      <c r="B74" s="147">
        <v>579.12</v>
      </c>
      <c r="C74" s="147">
        <v>255.73</v>
      </c>
      <c r="D74" s="171">
        <f t="shared" si="1"/>
        <v>243.64</v>
      </c>
      <c r="E74" s="171">
        <v>0</v>
      </c>
      <c r="F74" s="233">
        <f t="shared" si="2"/>
        <v>91.456456456456465</v>
      </c>
      <c r="G74" s="172">
        <v>0</v>
      </c>
      <c r="H74" s="172">
        <v>1550</v>
      </c>
      <c r="I74" s="172">
        <v>827</v>
      </c>
      <c r="J74" s="172" t="s">
        <v>48</v>
      </c>
      <c r="K74" s="172" t="s">
        <v>50</v>
      </c>
      <c r="L74" s="172" t="s">
        <v>50</v>
      </c>
      <c r="M74" s="172">
        <f t="shared" si="3"/>
        <v>2377</v>
      </c>
      <c r="N74" s="234">
        <f t="shared" si="5"/>
        <v>5.82</v>
      </c>
    </row>
    <row r="75" spans="1:14" ht="14">
      <c r="A75" s="232">
        <f t="shared" si="4"/>
        <v>42951</v>
      </c>
      <c r="B75" s="147">
        <v>579.12</v>
      </c>
      <c r="C75" s="147">
        <v>255.73</v>
      </c>
      <c r="D75" s="171">
        <f t="shared" si="1"/>
        <v>243.64</v>
      </c>
      <c r="E75" s="171">
        <v>0</v>
      </c>
      <c r="F75" s="233">
        <f t="shared" si="2"/>
        <v>91.456456456456465</v>
      </c>
      <c r="G75" s="172">
        <v>0</v>
      </c>
      <c r="H75" s="172">
        <v>1550</v>
      </c>
      <c r="I75" s="172">
        <v>827</v>
      </c>
      <c r="J75" s="172" t="s">
        <v>48</v>
      </c>
      <c r="K75" s="172" t="s">
        <v>50</v>
      </c>
      <c r="L75" s="172" t="s">
        <v>50</v>
      </c>
      <c r="M75" s="172">
        <f t="shared" si="3"/>
        <v>2377</v>
      </c>
      <c r="N75" s="234">
        <f t="shared" si="5"/>
        <v>5.82</v>
      </c>
    </row>
    <row r="76" spans="1:14" ht="14">
      <c r="A76" s="232">
        <f t="shared" si="4"/>
        <v>42952</v>
      </c>
      <c r="B76" s="147">
        <v>579.12</v>
      </c>
      <c r="C76" s="147">
        <v>255.73</v>
      </c>
      <c r="D76" s="171">
        <f t="shared" ref="D76:D139" si="7">C76-12.09</f>
        <v>243.64</v>
      </c>
      <c r="E76" s="171">
        <v>0</v>
      </c>
      <c r="F76" s="233">
        <f t="shared" ref="F76:F139" si="8">D76/266.4*100</f>
        <v>91.456456456456465</v>
      </c>
      <c r="G76" s="172">
        <v>0</v>
      </c>
      <c r="H76" s="172">
        <v>1550</v>
      </c>
      <c r="I76" s="172">
        <v>827</v>
      </c>
      <c r="J76" s="172" t="s">
        <v>48</v>
      </c>
      <c r="K76" s="172" t="s">
        <v>50</v>
      </c>
      <c r="L76" s="172" t="s">
        <v>50</v>
      </c>
      <c r="M76" s="172">
        <f t="shared" ref="M76:M139" si="9">G76+H76+I76</f>
        <v>2377</v>
      </c>
      <c r="N76" s="234">
        <f t="shared" si="5"/>
        <v>5.82</v>
      </c>
    </row>
    <row r="77" spans="1:14" ht="14">
      <c r="A77" s="232">
        <f t="shared" ref="A77:A140" si="10">+A76+1</f>
        <v>42953</v>
      </c>
      <c r="B77" s="147">
        <v>579.05999999999995</v>
      </c>
      <c r="C77" s="147">
        <v>253.86</v>
      </c>
      <c r="D77" s="171">
        <f t="shared" si="7"/>
        <v>241.77</v>
      </c>
      <c r="E77" s="171">
        <v>0</v>
      </c>
      <c r="F77" s="233">
        <f t="shared" si="8"/>
        <v>90.754504504504524</v>
      </c>
      <c r="G77" s="172">
        <v>0</v>
      </c>
      <c r="H77" s="172">
        <v>1550</v>
      </c>
      <c r="I77" s="172">
        <v>827</v>
      </c>
      <c r="J77" s="172" t="s">
        <v>48</v>
      </c>
      <c r="K77" s="172" t="s">
        <v>50</v>
      </c>
      <c r="L77" s="172" t="s">
        <v>50</v>
      </c>
      <c r="M77" s="172">
        <f t="shared" si="9"/>
        <v>2377</v>
      </c>
      <c r="N77" s="234">
        <f t="shared" ref="N77:N140" si="11">ROUND((C77-C76)+(M77*0.002447),2)</f>
        <v>3.95</v>
      </c>
    </row>
    <row r="78" spans="1:14" ht="14">
      <c r="A78" s="232">
        <f t="shared" si="10"/>
        <v>42954</v>
      </c>
      <c r="B78" s="147">
        <v>578.97</v>
      </c>
      <c r="C78" s="147">
        <v>251.07</v>
      </c>
      <c r="D78" s="171">
        <f t="shared" si="7"/>
        <v>238.98</v>
      </c>
      <c r="E78" s="171">
        <v>0</v>
      </c>
      <c r="F78" s="233">
        <f t="shared" si="8"/>
        <v>89.707207207207205</v>
      </c>
      <c r="G78" s="172">
        <v>0</v>
      </c>
      <c r="H78" s="172">
        <v>1550</v>
      </c>
      <c r="I78" s="172">
        <v>827</v>
      </c>
      <c r="J78" s="172" t="s">
        <v>48</v>
      </c>
      <c r="K78" s="172" t="s">
        <v>50</v>
      </c>
      <c r="L78" s="172" t="s">
        <v>50</v>
      </c>
      <c r="M78" s="172">
        <f t="shared" si="9"/>
        <v>2377</v>
      </c>
      <c r="N78" s="234">
        <f t="shared" si="11"/>
        <v>3.03</v>
      </c>
    </row>
    <row r="79" spans="1:14" ht="14">
      <c r="A79" s="232">
        <f t="shared" si="10"/>
        <v>42955</v>
      </c>
      <c r="B79" s="147">
        <v>578.88</v>
      </c>
      <c r="C79" s="147">
        <v>248.29</v>
      </c>
      <c r="D79" s="171">
        <f t="shared" si="7"/>
        <v>236.2</v>
      </c>
      <c r="E79" s="171">
        <v>0</v>
      </c>
      <c r="F79" s="233">
        <f t="shared" si="8"/>
        <v>88.663663663663669</v>
      </c>
      <c r="G79" s="172">
        <v>0</v>
      </c>
      <c r="H79" s="172">
        <v>1550</v>
      </c>
      <c r="I79" s="172">
        <v>827</v>
      </c>
      <c r="J79" s="172" t="s">
        <v>48</v>
      </c>
      <c r="K79" s="172" t="s">
        <v>50</v>
      </c>
      <c r="L79" s="172" t="s">
        <v>50</v>
      </c>
      <c r="M79" s="172">
        <f t="shared" si="9"/>
        <v>2377</v>
      </c>
      <c r="N79" s="234">
        <f t="shared" si="11"/>
        <v>3.04</v>
      </c>
    </row>
    <row r="80" spans="1:14" ht="14">
      <c r="A80" s="232">
        <f t="shared" si="10"/>
        <v>42956</v>
      </c>
      <c r="B80" s="147">
        <v>578.78</v>
      </c>
      <c r="C80" s="147">
        <v>245.52</v>
      </c>
      <c r="D80" s="171">
        <f t="shared" si="7"/>
        <v>233.43</v>
      </c>
      <c r="E80" s="171">
        <v>0</v>
      </c>
      <c r="F80" s="233">
        <f t="shared" si="8"/>
        <v>87.623873873873876</v>
      </c>
      <c r="G80" s="172">
        <v>0</v>
      </c>
      <c r="H80" s="172">
        <v>1550</v>
      </c>
      <c r="I80" s="172">
        <v>827</v>
      </c>
      <c r="J80" s="172" t="s">
        <v>48</v>
      </c>
      <c r="K80" s="172" t="s">
        <v>50</v>
      </c>
      <c r="L80" s="172" t="s">
        <v>50</v>
      </c>
      <c r="M80" s="172">
        <f t="shared" si="9"/>
        <v>2377</v>
      </c>
      <c r="N80" s="234">
        <f t="shared" si="11"/>
        <v>3.05</v>
      </c>
    </row>
    <row r="81" spans="1:14" ht="14">
      <c r="A81" s="232">
        <f t="shared" si="10"/>
        <v>42957</v>
      </c>
      <c r="B81" s="147">
        <v>578.6</v>
      </c>
      <c r="C81" s="147">
        <v>240.04</v>
      </c>
      <c r="D81" s="171">
        <f t="shared" si="7"/>
        <v>227.95</v>
      </c>
      <c r="E81" s="171">
        <v>0</v>
      </c>
      <c r="F81" s="233">
        <f t="shared" si="8"/>
        <v>85.566816816816811</v>
      </c>
      <c r="G81" s="172">
        <v>0</v>
      </c>
      <c r="H81" s="172">
        <v>1550</v>
      </c>
      <c r="I81" s="172">
        <v>827</v>
      </c>
      <c r="J81" s="172" t="s">
        <v>48</v>
      </c>
      <c r="K81" s="172" t="s">
        <v>50</v>
      </c>
      <c r="L81" s="172" t="s">
        <v>50</v>
      </c>
      <c r="M81" s="172">
        <f t="shared" si="9"/>
        <v>2377</v>
      </c>
      <c r="N81" s="234">
        <f t="shared" si="11"/>
        <v>0.34</v>
      </c>
    </row>
    <row r="82" spans="1:14" ht="14">
      <c r="A82" s="232">
        <f t="shared" si="10"/>
        <v>42958</v>
      </c>
      <c r="B82" s="147">
        <v>578.45000000000005</v>
      </c>
      <c r="C82" s="147">
        <v>235.55</v>
      </c>
      <c r="D82" s="171">
        <f t="shared" si="7"/>
        <v>223.46</v>
      </c>
      <c r="E82" s="171">
        <v>0</v>
      </c>
      <c r="F82" s="233">
        <f t="shared" si="8"/>
        <v>83.881381381381388</v>
      </c>
      <c r="G82" s="172">
        <v>0</v>
      </c>
      <c r="H82" s="172">
        <v>1550</v>
      </c>
      <c r="I82" s="172">
        <v>827</v>
      </c>
      <c r="J82" s="172" t="s">
        <v>48</v>
      </c>
      <c r="K82" s="172" t="s">
        <v>50</v>
      </c>
      <c r="L82" s="172" t="s">
        <v>50</v>
      </c>
      <c r="M82" s="172">
        <f t="shared" si="9"/>
        <v>2377</v>
      </c>
      <c r="N82" s="234">
        <f t="shared" si="11"/>
        <v>1.33</v>
      </c>
    </row>
    <row r="83" spans="1:14" ht="14">
      <c r="A83" s="232">
        <f>+A82+1</f>
        <v>42959</v>
      </c>
      <c r="B83" s="147">
        <v>578.29999999999995</v>
      </c>
      <c r="C83" s="147">
        <v>231.12</v>
      </c>
      <c r="D83" s="171">
        <f t="shared" si="7"/>
        <v>219.03</v>
      </c>
      <c r="E83" s="171">
        <v>0</v>
      </c>
      <c r="F83" s="233">
        <f t="shared" si="8"/>
        <v>82.218468468468473</v>
      </c>
      <c r="G83" s="172">
        <v>0</v>
      </c>
      <c r="H83" s="172">
        <v>1550</v>
      </c>
      <c r="I83" s="172">
        <v>827</v>
      </c>
      <c r="J83" s="172" t="s">
        <v>48</v>
      </c>
      <c r="K83" s="172" t="s">
        <v>50</v>
      </c>
      <c r="L83" s="172" t="s">
        <v>50</v>
      </c>
      <c r="M83" s="172">
        <f t="shared" si="9"/>
        <v>2377</v>
      </c>
      <c r="N83" s="234">
        <f t="shared" si="11"/>
        <v>1.39</v>
      </c>
    </row>
    <row r="84" spans="1:14" ht="14">
      <c r="A84" s="232">
        <f t="shared" si="10"/>
        <v>42960</v>
      </c>
      <c r="B84" s="147">
        <v>578.21</v>
      </c>
      <c r="C84" s="147">
        <v>228.5</v>
      </c>
      <c r="D84" s="171">
        <f t="shared" si="7"/>
        <v>216.41</v>
      </c>
      <c r="E84" s="171">
        <v>0</v>
      </c>
      <c r="F84" s="233">
        <f t="shared" si="8"/>
        <v>81.23498498498499</v>
      </c>
      <c r="G84" s="172">
        <v>0</v>
      </c>
      <c r="H84" s="172">
        <v>1550</v>
      </c>
      <c r="I84" s="172">
        <v>827</v>
      </c>
      <c r="J84" s="172" t="s">
        <v>48</v>
      </c>
      <c r="K84" s="172" t="s">
        <v>50</v>
      </c>
      <c r="L84" s="172" t="s">
        <v>50</v>
      </c>
      <c r="M84" s="172">
        <f t="shared" si="9"/>
        <v>2377</v>
      </c>
      <c r="N84" s="234">
        <f t="shared" si="11"/>
        <v>3.2</v>
      </c>
    </row>
    <row r="85" spans="1:14" ht="14">
      <c r="A85" s="232">
        <f t="shared" si="10"/>
        <v>42961</v>
      </c>
      <c r="B85" s="147">
        <v>578.11</v>
      </c>
      <c r="C85" s="147">
        <v>225.9</v>
      </c>
      <c r="D85" s="171">
        <f t="shared" si="7"/>
        <v>213.81</v>
      </c>
      <c r="E85" s="171">
        <v>0</v>
      </c>
      <c r="F85" s="233">
        <f t="shared" si="8"/>
        <v>80.25900900900902</v>
      </c>
      <c r="G85" s="172">
        <v>0</v>
      </c>
      <c r="H85" s="172">
        <v>1550</v>
      </c>
      <c r="I85" s="172">
        <v>827</v>
      </c>
      <c r="J85" s="172" t="s">
        <v>48</v>
      </c>
      <c r="K85" s="172" t="s">
        <v>50</v>
      </c>
      <c r="L85" s="172" t="s">
        <v>50</v>
      </c>
      <c r="M85" s="172">
        <f t="shared" si="9"/>
        <v>2377</v>
      </c>
      <c r="N85" s="234">
        <f t="shared" si="11"/>
        <v>3.22</v>
      </c>
    </row>
    <row r="86" spans="1:14" ht="14">
      <c r="A86" s="232">
        <f t="shared" si="10"/>
        <v>42962</v>
      </c>
      <c r="B86" s="147">
        <v>577.96</v>
      </c>
      <c r="C86" s="147">
        <v>221.62</v>
      </c>
      <c r="D86" s="171">
        <f t="shared" si="7"/>
        <v>209.53</v>
      </c>
      <c r="E86" s="171">
        <v>0</v>
      </c>
      <c r="F86" s="233">
        <f t="shared" si="8"/>
        <v>78.652402402402416</v>
      </c>
      <c r="G86" s="172">
        <v>0</v>
      </c>
      <c r="H86" s="172">
        <v>1550</v>
      </c>
      <c r="I86" s="172">
        <v>827</v>
      </c>
      <c r="J86" s="172" t="s">
        <v>48</v>
      </c>
      <c r="K86" s="172" t="s">
        <v>50</v>
      </c>
      <c r="L86" s="172" t="s">
        <v>50</v>
      </c>
      <c r="M86" s="172">
        <f t="shared" si="9"/>
        <v>2377</v>
      </c>
      <c r="N86" s="234">
        <f t="shared" si="11"/>
        <v>1.54</v>
      </c>
    </row>
    <row r="87" spans="1:14" ht="14">
      <c r="A87" s="232">
        <f t="shared" si="10"/>
        <v>42963</v>
      </c>
      <c r="B87" s="147">
        <v>577.80999999999995</v>
      </c>
      <c r="C87" s="147">
        <v>217.4</v>
      </c>
      <c r="D87" s="171">
        <f t="shared" si="7"/>
        <v>205.31</v>
      </c>
      <c r="E87" s="171">
        <v>0</v>
      </c>
      <c r="F87" s="233">
        <f t="shared" si="8"/>
        <v>77.068318318318333</v>
      </c>
      <c r="G87" s="172">
        <v>0</v>
      </c>
      <c r="H87" s="172">
        <v>1550</v>
      </c>
      <c r="I87" s="172">
        <v>827</v>
      </c>
      <c r="J87" s="172" t="s">
        <v>48</v>
      </c>
      <c r="K87" s="172" t="s">
        <v>50</v>
      </c>
      <c r="L87" s="172" t="s">
        <v>50</v>
      </c>
      <c r="M87" s="172">
        <f t="shared" si="9"/>
        <v>2377</v>
      </c>
      <c r="N87" s="234">
        <f t="shared" si="11"/>
        <v>1.6</v>
      </c>
    </row>
    <row r="88" spans="1:14" ht="14">
      <c r="A88" s="232">
        <f t="shared" si="10"/>
        <v>42964</v>
      </c>
      <c r="B88" s="147">
        <v>577.66</v>
      </c>
      <c r="C88" s="147">
        <v>213.26</v>
      </c>
      <c r="D88" s="171">
        <f t="shared" si="7"/>
        <v>201.17</v>
      </c>
      <c r="E88" s="171">
        <v>0</v>
      </c>
      <c r="F88" s="233">
        <f t="shared" si="8"/>
        <v>75.51426426426427</v>
      </c>
      <c r="G88" s="172">
        <v>0</v>
      </c>
      <c r="H88" s="172">
        <v>1550</v>
      </c>
      <c r="I88" s="172">
        <v>827</v>
      </c>
      <c r="J88" s="172" t="s">
        <v>48</v>
      </c>
      <c r="K88" s="172" t="s">
        <v>50</v>
      </c>
      <c r="L88" s="172" t="s">
        <v>50</v>
      </c>
      <c r="M88" s="172">
        <f t="shared" si="9"/>
        <v>2377</v>
      </c>
      <c r="N88" s="234">
        <f t="shared" si="11"/>
        <v>1.68</v>
      </c>
    </row>
    <row r="89" spans="1:14" ht="14">
      <c r="A89" s="232">
        <f t="shared" si="10"/>
        <v>42965</v>
      </c>
      <c r="B89" s="147">
        <v>577.47</v>
      </c>
      <c r="C89" s="147">
        <v>208.36</v>
      </c>
      <c r="D89" s="171">
        <f t="shared" si="7"/>
        <v>196.27</v>
      </c>
      <c r="E89" s="171">
        <v>0</v>
      </c>
      <c r="F89" s="233">
        <f t="shared" si="8"/>
        <v>73.674924924924937</v>
      </c>
      <c r="G89" s="172">
        <v>0</v>
      </c>
      <c r="H89" s="172">
        <v>1550</v>
      </c>
      <c r="I89" s="172">
        <v>827</v>
      </c>
      <c r="J89" s="172" t="s">
        <v>48</v>
      </c>
      <c r="K89" s="172" t="s">
        <v>50</v>
      </c>
      <c r="L89" s="172" t="s">
        <v>50</v>
      </c>
      <c r="M89" s="172">
        <f t="shared" si="9"/>
        <v>2377</v>
      </c>
      <c r="N89" s="234">
        <f t="shared" si="11"/>
        <v>0.92</v>
      </c>
    </row>
    <row r="90" spans="1:14" ht="14">
      <c r="A90" s="232">
        <f t="shared" si="10"/>
        <v>42966</v>
      </c>
      <c r="B90" s="147">
        <v>577.29</v>
      </c>
      <c r="C90" s="147">
        <v>203.56</v>
      </c>
      <c r="D90" s="171">
        <f t="shared" si="7"/>
        <v>191.47</v>
      </c>
      <c r="E90" s="171">
        <v>0</v>
      </c>
      <c r="F90" s="233">
        <f t="shared" si="8"/>
        <v>71.873123123123122</v>
      </c>
      <c r="G90" s="172">
        <v>0</v>
      </c>
      <c r="H90" s="172">
        <v>1550</v>
      </c>
      <c r="I90" s="172">
        <v>827</v>
      </c>
      <c r="J90" s="172" t="s">
        <v>48</v>
      </c>
      <c r="K90" s="172" t="s">
        <v>50</v>
      </c>
      <c r="L90" s="172" t="s">
        <v>50</v>
      </c>
      <c r="M90" s="172">
        <f t="shared" si="9"/>
        <v>2377</v>
      </c>
      <c r="N90" s="234">
        <f t="shared" si="11"/>
        <v>1.02</v>
      </c>
    </row>
    <row r="91" spans="1:14" ht="14">
      <c r="A91" s="232">
        <f t="shared" si="10"/>
        <v>42967</v>
      </c>
      <c r="B91" s="147">
        <v>577.11</v>
      </c>
      <c r="C91" s="147">
        <v>198.85</v>
      </c>
      <c r="D91" s="171">
        <f t="shared" si="7"/>
        <v>186.76</v>
      </c>
      <c r="E91" s="171">
        <v>9</v>
      </c>
      <c r="F91" s="233">
        <f t="shared" si="8"/>
        <v>70.10510510510511</v>
      </c>
      <c r="G91" s="172">
        <v>0</v>
      </c>
      <c r="H91" s="172">
        <v>1550</v>
      </c>
      <c r="I91" s="172">
        <v>827</v>
      </c>
      <c r="J91" s="172" t="s">
        <v>48</v>
      </c>
      <c r="K91" s="172" t="s">
        <v>50</v>
      </c>
      <c r="L91" s="172" t="s">
        <v>50</v>
      </c>
      <c r="M91" s="172">
        <f t="shared" si="9"/>
        <v>2377</v>
      </c>
      <c r="N91" s="234">
        <f t="shared" si="11"/>
        <v>1.1100000000000001</v>
      </c>
    </row>
    <row r="92" spans="1:14" ht="14">
      <c r="A92" s="232">
        <f t="shared" si="10"/>
        <v>42968</v>
      </c>
      <c r="B92" s="147">
        <v>577.11</v>
      </c>
      <c r="C92" s="147">
        <v>198.85</v>
      </c>
      <c r="D92" s="171">
        <f t="shared" si="7"/>
        <v>186.76</v>
      </c>
      <c r="E92" s="171">
        <v>14</v>
      </c>
      <c r="F92" s="233">
        <f t="shared" si="8"/>
        <v>70.10510510510511</v>
      </c>
      <c r="G92" s="172">
        <v>0</v>
      </c>
      <c r="H92" s="172">
        <v>1550</v>
      </c>
      <c r="I92" s="172">
        <v>827</v>
      </c>
      <c r="J92" s="172" t="s">
        <v>48</v>
      </c>
      <c r="K92" s="172" t="s">
        <v>50</v>
      </c>
      <c r="L92" s="172" t="s">
        <v>50</v>
      </c>
      <c r="M92" s="172">
        <f t="shared" si="9"/>
        <v>2377</v>
      </c>
      <c r="N92" s="234">
        <f t="shared" si="11"/>
        <v>5.82</v>
      </c>
    </row>
    <row r="93" spans="1:14" ht="14">
      <c r="A93" s="232">
        <f t="shared" si="10"/>
        <v>42969</v>
      </c>
      <c r="B93" s="147">
        <v>577.11</v>
      </c>
      <c r="C93" s="147">
        <v>198.85</v>
      </c>
      <c r="D93" s="171">
        <f t="shared" si="7"/>
        <v>186.76</v>
      </c>
      <c r="E93" s="171">
        <v>0</v>
      </c>
      <c r="F93" s="233">
        <f t="shared" si="8"/>
        <v>70.10510510510511</v>
      </c>
      <c r="G93" s="172">
        <v>0</v>
      </c>
      <c r="H93" s="172">
        <v>1550</v>
      </c>
      <c r="I93" s="172">
        <v>827</v>
      </c>
      <c r="J93" s="172" t="s">
        <v>48</v>
      </c>
      <c r="K93" s="172" t="s">
        <v>50</v>
      </c>
      <c r="L93" s="172" t="s">
        <v>50</v>
      </c>
      <c r="M93" s="172">
        <f t="shared" si="9"/>
        <v>2377</v>
      </c>
      <c r="N93" s="234">
        <f t="shared" si="11"/>
        <v>5.82</v>
      </c>
    </row>
    <row r="94" spans="1:14" ht="14">
      <c r="A94" s="232">
        <f t="shared" si="10"/>
        <v>42970</v>
      </c>
      <c r="B94" s="147">
        <v>577.08000000000004</v>
      </c>
      <c r="C94" s="147">
        <v>198.07</v>
      </c>
      <c r="D94" s="171">
        <f t="shared" si="7"/>
        <v>185.98</v>
      </c>
      <c r="E94" s="171">
        <v>0</v>
      </c>
      <c r="F94" s="233">
        <f t="shared" si="8"/>
        <v>69.812312312312315</v>
      </c>
      <c r="G94" s="172">
        <v>0</v>
      </c>
      <c r="H94" s="172">
        <v>1550</v>
      </c>
      <c r="I94" s="172">
        <v>827</v>
      </c>
      <c r="J94" s="172" t="s">
        <v>48</v>
      </c>
      <c r="K94" s="172" t="s">
        <v>50</v>
      </c>
      <c r="L94" s="172" t="s">
        <v>50</v>
      </c>
      <c r="M94" s="172">
        <f t="shared" si="9"/>
        <v>2377</v>
      </c>
      <c r="N94" s="234">
        <f t="shared" si="11"/>
        <v>5.04</v>
      </c>
    </row>
    <row r="95" spans="1:14" ht="14">
      <c r="A95" s="232">
        <f t="shared" si="10"/>
        <v>42971</v>
      </c>
      <c r="B95" s="147">
        <v>576.92999999999995</v>
      </c>
      <c r="C95" s="147">
        <v>194.22</v>
      </c>
      <c r="D95" s="171">
        <f t="shared" si="7"/>
        <v>182.13</v>
      </c>
      <c r="E95" s="171">
        <v>0</v>
      </c>
      <c r="F95" s="233">
        <f t="shared" si="8"/>
        <v>68.367117117117132</v>
      </c>
      <c r="G95" s="172">
        <v>0</v>
      </c>
      <c r="H95" s="172">
        <v>1550</v>
      </c>
      <c r="I95" s="172">
        <v>827</v>
      </c>
      <c r="J95" s="172" t="s">
        <v>48</v>
      </c>
      <c r="K95" s="172" t="s">
        <v>50</v>
      </c>
      <c r="L95" s="172" t="s">
        <v>50</v>
      </c>
      <c r="M95" s="172">
        <f t="shared" si="9"/>
        <v>2377</v>
      </c>
      <c r="N95" s="234">
        <f t="shared" si="11"/>
        <v>1.97</v>
      </c>
    </row>
    <row r="96" spans="1:14" ht="14">
      <c r="A96" s="232">
        <f t="shared" si="10"/>
        <v>42972</v>
      </c>
      <c r="B96" s="147">
        <v>576.79999999999995</v>
      </c>
      <c r="C96" s="147">
        <v>191.19</v>
      </c>
      <c r="D96" s="171">
        <f t="shared" si="7"/>
        <v>179.1</v>
      </c>
      <c r="E96" s="171">
        <v>0</v>
      </c>
      <c r="F96" s="233">
        <f t="shared" si="8"/>
        <v>67.22972972972974</v>
      </c>
      <c r="G96" s="172">
        <v>0</v>
      </c>
      <c r="H96" s="172">
        <v>1550</v>
      </c>
      <c r="I96" s="172">
        <v>827</v>
      </c>
      <c r="J96" s="172" t="s">
        <v>48</v>
      </c>
      <c r="K96" s="172" t="s">
        <v>50</v>
      </c>
      <c r="L96" s="172" t="s">
        <v>50</v>
      </c>
      <c r="M96" s="172">
        <f t="shared" si="9"/>
        <v>2377</v>
      </c>
      <c r="N96" s="234">
        <f t="shared" si="11"/>
        <v>2.79</v>
      </c>
    </row>
    <row r="97" spans="1:14" ht="14">
      <c r="A97" s="232">
        <f t="shared" si="10"/>
        <v>42973</v>
      </c>
      <c r="B97" s="147">
        <v>576.79999999999995</v>
      </c>
      <c r="C97" s="147">
        <v>191.19</v>
      </c>
      <c r="D97" s="171">
        <f t="shared" si="7"/>
        <v>179.1</v>
      </c>
      <c r="E97" s="171">
        <v>1</v>
      </c>
      <c r="F97" s="233">
        <f t="shared" si="8"/>
        <v>67.22972972972974</v>
      </c>
      <c r="G97" s="172">
        <v>0</v>
      </c>
      <c r="H97" s="172">
        <v>1550</v>
      </c>
      <c r="I97" s="172">
        <v>827</v>
      </c>
      <c r="J97" s="172" t="s">
        <v>48</v>
      </c>
      <c r="K97" s="172" t="s">
        <v>50</v>
      </c>
      <c r="L97" s="172" t="s">
        <v>50</v>
      </c>
      <c r="M97" s="172">
        <f t="shared" si="9"/>
        <v>2377</v>
      </c>
      <c r="N97" s="234">
        <f t="shared" si="11"/>
        <v>5.82</v>
      </c>
    </row>
    <row r="98" spans="1:14" ht="14">
      <c r="A98" s="232">
        <f t="shared" si="10"/>
        <v>42974</v>
      </c>
      <c r="B98" s="147">
        <v>576.99</v>
      </c>
      <c r="C98" s="147">
        <v>195.76</v>
      </c>
      <c r="D98" s="171">
        <f t="shared" si="7"/>
        <v>183.67</v>
      </c>
      <c r="E98" s="171">
        <v>0</v>
      </c>
      <c r="F98" s="233">
        <f t="shared" si="8"/>
        <v>68.945195195195197</v>
      </c>
      <c r="G98" s="172">
        <v>0</v>
      </c>
      <c r="H98" s="172">
        <v>1550</v>
      </c>
      <c r="I98" s="172">
        <v>827</v>
      </c>
      <c r="J98" s="172" t="s">
        <v>48</v>
      </c>
      <c r="K98" s="172" t="s">
        <v>50</v>
      </c>
      <c r="L98" s="172" t="s">
        <v>50</v>
      </c>
      <c r="M98" s="172">
        <f t="shared" si="9"/>
        <v>2377</v>
      </c>
      <c r="N98" s="234">
        <f t="shared" si="11"/>
        <v>10.39</v>
      </c>
    </row>
    <row r="99" spans="1:14" ht="14">
      <c r="A99" s="232">
        <f t="shared" si="10"/>
        <v>42975</v>
      </c>
      <c r="B99" s="147">
        <v>577.20000000000005</v>
      </c>
      <c r="C99" s="147">
        <v>201.22</v>
      </c>
      <c r="D99" s="171">
        <f t="shared" si="7"/>
        <v>189.13</v>
      </c>
      <c r="E99" s="171">
        <v>6</v>
      </c>
      <c r="F99" s="233">
        <f t="shared" si="8"/>
        <v>70.99474474474475</v>
      </c>
      <c r="G99" s="172">
        <v>0</v>
      </c>
      <c r="H99" s="172">
        <v>1550</v>
      </c>
      <c r="I99" s="172">
        <v>827</v>
      </c>
      <c r="J99" s="172" t="s">
        <v>48</v>
      </c>
      <c r="K99" s="172" t="s">
        <v>50</v>
      </c>
      <c r="L99" s="172" t="s">
        <v>50</v>
      </c>
      <c r="M99" s="172">
        <f t="shared" si="9"/>
        <v>2377</v>
      </c>
      <c r="N99" s="234">
        <f t="shared" si="11"/>
        <v>11.28</v>
      </c>
    </row>
    <row r="100" spans="1:14" ht="14">
      <c r="A100" s="232">
        <f t="shared" si="10"/>
        <v>42976</v>
      </c>
      <c r="B100" s="147">
        <v>577.38</v>
      </c>
      <c r="C100" s="147">
        <v>205.95</v>
      </c>
      <c r="D100" s="171">
        <f t="shared" si="7"/>
        <v>193.85999999999999</v>
      </c>
      <c r="E100" s="171">
        <v>4</v>
      </c>
      <c r="F100" s="233">
        <f t="shared" si="8"/>
        <v>72.770270270270274</v>
      </c>
      <c r="G100" s="172">
        <v>0</v>
      </c>
      <c r="H100" s="172">
        <v>1550</v>
      </c>
      <c r="I100" s="172">
        <v>827</v>
      </c>
      <c r="J100" s="172" t="s">
        <v>48</v>
      </c>
      <c r="K100" s="172" t="s">
        <v>50</v>
      </c>
      <c r="L100" s="172" t="s">
        <v>50</v>
      </c>
      <c r="M100" s="172">
        <f t="shared" si="9"/>
        <v>2377</v>
      </c>
      <c r="N100" s="234">
        <f t="shared" si="11"/>
        <v>10.55</v>
      </c>
    </row>
    <row r="101" spans="1:14" ht="14">
      <c r="A101" s="232">
        <f t="shared" si="10"/>
        <v>42977</v>
      </c>
      <c r="B101" s="147">
        <v>578.11</v>
      </c>
      <c r="C101" s="147">
        <v>225.9</v>
      </c>
      <c r="D101" s="171">
        <f t="shared" si="7"/>
        <v>213.81</v>
      </c>
      <c r="E101" s="171">
        <v>9</v>
      </c>
      <c r="F101" s="233">
        <f t="shared" si="8"/>
        <v>80.25900900900902</v>
      </c>
      <c r="G101" s="172">
        <v>0</v>
      </c>
      <c r="H101" s="172">
        <v>1550</v>
      </c>
      <c r="I101" s="172">
        <v>727</v>
      </c>
      <c r="J101" s="172" t="s">
        <v>48</v>
      </c>
      <c r="K101" s="172" t="s">
        <v>50</v>
      </c>
      <c r="L101" s="172" t="s">
        <v>50</v>
      </c>
      <c r="M101" s="172">
        <f t="shared" si="9"/>
        <v>2277</v>
      </c>
      <c r="N101" s="234">
        <f t="shared" si="11"/>
        <v>25.52</v>
      </c>
    </row>
    <row r="102" spans="1:14" ht="14">
      <c r="A102" s="232">
        <f t="shared" si="10"/>
        <v>42978</v>
      </c>
      <c r="B102" s="147">
        <v>578.75</v>
      </c>
      <c r="C102" s="147">
        <v>244.6</v>
      </c>
      <c r="D102" s="171">
        <f t="shared" si="7"/>
        <v>232.51</v>
      </c>
      <c r="E102" s="171">
        <v>0</v>
      </c>
      <c r="F102" s="233">
        <f t="shared" si="8"/>
        <v>87.278528528528525</v>
      </c>
      <c r="G102" s="172">
        <v>0</v>
      </c>
      <c r="H102" s="172">
        <v>1550</v>
      </c>
      <c r="I102" s="172">
        <v>727</v>
      </c>
      <c r="J102" s="172" t="s">
        <v>48</v>
      </c>
      <c r="K102" s="172" t="s">
        <v>50</v>
      </c>
      <c r="L102" s="172" t="s">
        <v>50</v>
      </c>
      <c r="M102" s="172">
        <f t="shared" si="9"/>
        <v>2277</v>
      </c>
      <c r="N102" s="234">
        <f t="shared" si="11"/>
        <v>24.27</v>
      </c>
    </row>
    <row r="103" spans="1:14" ht="14">
      <c r="A103" s="232">
        <f t="shared" si="10"/>
        <v>42979</v>
      </c>
      <c r="B103" s="147">
        <v>579.17999999999995</v>
      </c>
      <c r="C103" s="147">
        <v>257.60000000000002</v>
      </c>
      <c r="D103" s="171">
        <f t="shared" si="7"/>
        <v>245.51000000000002</v>
      </c>
      <c r="E103" s="171">
        <v>0</v>
      </c>
      <c r="F103" s="233">
        <f t="shared" si="8"/>
        <v>92.15840840840842</v>
      </c>
      <c r="G103" s="172">
        <v>0</v>
      </c>
      <c r="H103" s="172">
        <v>1550</v>
      </c>
      <c r="I103" s="172">
        <v>727</v>
      </c>
      <c r="J103" s="172" t="s">
        <v>48</v>
      </c>
      <c r="K103" s="172" t="s">
        <v>50</v>
      </c>
      <c r="L103" s="172" t="s">
        <v>50</v>
      </c>
      <c r="M103" s="172">
        <f t="shared" si="9"/>
        <v>2277</v>
      </c>
      <c r="N103" s="234">
        <f t="shared" si="11"/>
        <v>18.57</v>
      </c>
    </row>
    <row r="104" spans="1:14" ht="14">
      <c r="A104" s="232">
        <f t="shared" si="10"/>
        <v>42980</v>
      </c>
      <c r="B104" s="147">
        <v>579.36</v>
      </c>
      <c r="C104" s="147">
        <v>263.25</v>
      </c>
      <c r="D104" s="171">
        <f t="shared" si="7"/>
        <v>251.16</v>
      </c>
      <c r="E104" s="171">
        <v>0</v>
      </c>
      <c r="F104" s="233">
        <f t="shared" si="8"/>
        <v>94.27927927927928</v>
      </c>
      <c r="G104" s="172">
        <v>0</v>
      </c>
      <c r="H104" s="172">
        <v>1550</v>
      </c>
      <c r="I104" s="172">
        <v>727</v>
      </c>
      <c r="J104" s="172" t="s">
        <v>48</v>
      </c>
      <c r="K104" s="172" t="s">
        <v>50</v>
      </c>
      <c r="L104" s="172" t="s">
        <v>50</v>
      </c>
      <c r="M104" s="172">
        <f t="shared" si="9"/>
        <v>2277</v>
      </c>
      <c r="N104" s="234">
        <f t="shared" si="11"/>
        <v>11.22</v>
      </c>
    </row>
    <row r="105" spans="1:14" ht="14">
      <c r="A105" s="232">
        <f t="shared" si="10"/>
        <v>42981</v>
      </c>
      <c r="B105" s="147">
        <v>579.54</v>
      </c>
      <c r="C105" s="147">
        <v>268.95</v>
      </c>
      <c r="D105" s="171">
        <f t="shared" si="7"/>
        <v>256.86</v>
      </c>
      <c r="E105" s="171">
        <v>0</v>
      </c>
      <c r="F105" s="233">
        <f t="shared" si="8"/>
        <v>96.418918918918934</v>
      </c>
      <c r="G105" s="172">
        <v>0</v>
      </c>
      <c r="H105" s="172">
        <v>1550</v>
      </c>
      <c r="I105" s="172">
        <v>727</v>
      </c>
      <c r="J105" s="172" t="s">
        <v>48</v>
      </c>
      <c r="K105" s="172" t="s">
        <v>50</v>
      </c>
      <c r="L105" s="172" t="s">
        <v>50</v>
      </c>
      <c r="M105" s="172">
        <f t="shared" si="9"/>
        <v>2277</v>
      </c>
      <c r="N105" s="234">
        <f t="shared" si="11"/>
        <v>11.27</v>
      </c>
    </row>
    <row r="106" spans="1:14" ht="14">
      <c r="A106" s="232">
        <f t="shared" si="10"/>
        <v>42982</v>
      </c>
      <c r="B106" s="147">
        <v>579.64</v>
      </c>
      <c r="C106" s="147">
        <v>270.97000000000003</v>
      </c>
      <c r="D106" s="171">
        <f t="shared" si="7"/>
        <v>258.88000000000005</v>
      </c>
      <c r="E106" s="171">
        <v>0</v>
      </c>
      <c r="F106" s="233">
        <f t="shared" si="8"/>
        <v>97.177177177177214</v>
      </c>
      <c r="G106" s="172">
        <v>0</v>
      </c>
      <c r="H106" s="172">
        <v>1550</v>
      </c>
      <c r="I106" s="172">
        <v>727</v>
      </c>
      <c r="J106" s="172" t="s">
        <v>48</v>
      </c>
      <c r="K106" s="172" t="s">
        <v>50</v>
      </c>
      <c r="L106" s="172" t="s">
        <v>50</v>
      </c>
      <c r="M106" s="172">
        <f t="shared" si="9"/>
        <v>2277</v>
      </c>
      <c r="N106" s="234">
        <f t="shared" si="11"/>
        <v>7.59</v>
      </c>
    </row>
    <row r="107" spans="1:14" ht="14">
      <c r="A107" s="232">
        <f t="shared" si="10"/>
        <v>42983</v>
      </c>
      <c r="B107" s="147">
        <v>579.54</v>
      </c>
      <c r="C107" s="147">
        <v>268.95</v>
      </c>
      <c r="D107" s="171">
        <f t="shared" si="7"/>
        <v>256.86</v>
      </c>
      <c r="E107" s="171">
        <v>0</v>
      </c>
      <c r="F107" s="233">
        <f t="shared" si="8"/>
        <v>96.418918918918934</v>
      </c>
      <c r="G107" s="172">
        <v>0</v>
      </c>
      <c r="H107" s="172">
        <v>1550</v>
      </c>
      <c r="I107" s="172">
        <v>727</v>
      </c>
      <c r="J107" s="172" t="s">
        <v>48</v>
      </c>
      <c r="K107" s="172" t="s">
        <v>50</v>
      </c>
      <c r="L107" s="172" t="s">
        <v>50</v>
      </c>
      <c r="M107" s="172">
        <f t="shared" si="9"/>
        <v>2277</v>
      </c>
      <c r="N107" s="234">
        <f t="shared" si="11"/>
        <v>3.55</v>
      </c>
    </row>
    <row r="108" spans="1:14" ht="14">
      <c r="A108" s="232">
        <f t="shared" si="10"/>
        <v>42984</v>
      </c>
      <c r="B108" s="147">
        <v>579.48</v>
      </c>
      <c r="C108" s="147">
        <v>267.04000000000002</v>
      </c>
      <c r="D108" s="171">
        <f t="shared" si="7"/>
        <v>254.95000000000002</v>
      </c>
      <c r="E108" s="171">
        <v>0</v>
      </c>
      <c r="F108" s="233">
        <f t="shared" si="8"/>
        <v>95.701951951951969</v>
      </c>
      <c r="G108" s="172">
        <v>0</v>
      </c>
      <c r="H108" s="172">
        <v>1521</v>
      </c>
      <c r="I108" s="172">
        <v>727</v>
      </c>
      <c r="J108" s="172" t="s">
        <v>48</v>
      </c>
      <c r="K108" s="172" t="s">
        <v>50</v>
      </c>
      <c r="L108" s="172" t="s">
        <v>50</v>
      </c>
      <c r="M108" s="172">
        <f t="shared" si="9"/>
        <v>2248</v>
      </c>
      <c r="N108" s="234">
        <f t="shared" si="11"/>
        <v>3.59</v>
      </c>
    </row>
    <row r="109" spans="1:14" ht="14">
      <c r="A109" s="232">
        <f t="shared" si="10"/>
        <v>42985</v>
      </c>
      <c r="B109" s="147">
        <v>579.41999999999996</v>
      </c>
      <c r="C109" s="147">
        <v>265.14999999999998</v>
      </c>
      <c r="D109" s="171">
        <f t="shared" si="7"/>
        <v>253.05999999999997</v>
      </c>
      <c r="E109" s="171">
        <v>0</v>
      </c>
      <c r="F109" s="233">
        <f t="shared" si="8"/>
        <v>94.992492492492488</v>
      </c>
      <c r="G109" s="172">
        <v>0</v>
      </c>
      <c r="H109" s="172">
        <v>1521</v>
      </c>
      <c r="I109" s="172">
        <v>727</v>
      </c>
      <c r="J109" s="172" t="s">
        <v>48</v>
      </c>
      <c r="K109" s="172" t="s">
        <v>50</v>
      </c>
      <c r="L109" s="172" t="s">
        <v>50</v>
      </c>
      <c r="M109" s="172">
        <f t="shared" si="9"/>
        <v>2248</v>
      </c>
      <c r="N109" s="234">
        <f t="shared" si="11"/>
        <v>3.61</v>
      </c>
    </row>
    <row r="110" spans="1:14" ht="14">
      <c r="A110" s="232">
        <f t="shared" si="10"/>
        <v>42986</v>
      </c>
      <c r="B110" s="147">
        <v>579.51</v>
      </c>
      <c r="C110" s="147">
        <v>267.99</v>
      </c>
      <c r="D110" s="171">
        <f t="shared" si="7"/>
        <v>255.9</v>
      </c>
      <c r="E110" s="171">
        <v>55</v>
      </c>
      <c r="F110" s="233">
        <f t="shared" si="8"/>
        <v>96.058558558558573</v>
      </c>
      <c r="G110" s="172">
        <v>0</v>
      </c>
      <c r="H110" s="172">
        <v>1299</v>
      </c>
      <c r="I110" s="172">
        <v>727</v>
      </c>
      <c r="J110" s="172" t="s">
        <v>48</v>
      </c>
      <c r="K110" s="172" t="s">
        <v>50</v>
      </c>
      <c r="L110" s="172" t="s">
        <v>50</v>
      </c>
      <c r="M110" s="172">
        <f t="shared" si="9"/>
        <v>2026</v>
      </c>
      <c r="N110" s="234">
        <f t="shared" si="11"/>
        <v>7.8</v>
      </c>
    </row>
    <row r="111" spans="1:14" ht="14">
      <c r="A111" s="232">
        <f t="shared" si="10"/>
        <v>42987</v>
      </c>
      <c r="B111" s="147">
        <v>579.70000000000005</v>
      </c>
      <c r="C111" s="147">
        <v>273.73</v>
      </c>
      <c r="D111" s="171">
        <f t="shared" si="7"/>
        <v>261.64000000000004</v>
      </c>
      <c r="E111" s="171">
        <v>0</v>
      </c>
      <c r="F111" s="233">
        <f t="shared" si="8"/>
        <v>98.213213213213237</v>
      </c>
      <c r="G111" s="172">
        <v>0</v>
      </c>
      <c r="H111" s="172">
        <v>1204</v>
      </c>
      <c r="I111" s="172">
        <v>600</v>
      </c>
      <c r="J111" s="172" t="s">
        <v>48</v>
      </c>
      <c r="K111" s="172" t="s">
        <v>50</v>
      </c>
      <c r="L111" s="172" t="s">
        <v>50</v>
      </c>
      <c r="M111" s="172">
        <f t="shared" si="9"/>
        <v>1804</v>
      </c>
      <c r="N111" s="234">
        <f t="shared" si="11"/>
        <v>10.15</v>
      </c>
    </row>
    <row r="112" spans="1:14" ht="14">
      <c r="A112" s="232">
        <f t="shared" si="10"/>
        <v>42988</v>
      </c>
      <c r="B112" s="147">
        <v>579.76</v>
      </c>
      <c r="C112" s="147">
        <v>275.64999999999998</v>
      </c>
      <c r="D112" s="171">
        <f t="shared" si="7"/>
        <v>263.56</v>
      </c>
      <c r="E112" s="171">
        <v>1</v>
      </c>
      <c r="F112" s="233">
        <f t="shared" si="8"/>
        <v>98.933933933933943</v>
      </c>
      <c r="G112" s="172">
        <v>0</v>
      </c>
      <c r="H112" s="172">
        <v>1204</v>
      </c>
      <c r="I112" s="172">
        <v>600</v>
      </c>
      <c r="J112" s="172" t="s">
        <v>48</v>
      </c>
      <c r="K112" s="172" t="s">
        <v>50</v>
      </c>
      <c r="L112" s="172" t="s">
        <v>50</v>
      </c>
      <c r="M112" s="172">
        <f t="shared" si="9"/>
        <v>1804</v>
      </c>
      <c r="N112" s="234">
        <f t="shared" si="11"/>
        <v>6.33</v>
      </c>
    </row>
    <row r="113" spans="1:14" ht="14">
      <c r="A113" s="232">
        <f t="shared" si="10"/>
        <v>42989</v>
      </c>
      <c r="B113" s="147">
        <v>579.79</v>
      </c>
      <c r="C113" s="147">
        <v>276.61</v>
      </c>
      <c r="D113" s="171">
        <f t="shared" si="7"/>
        <v>264.52000000000004</v>
      </c>
      <c r="E113" s="171">
        <v>27</v>
      </c>
      <c r="F113" s="233">
        <f t="shared" si="8"/>
        <v>99.294294294294318</v>
      </c>
      <c r="G113" s="172">
        <v>0</v>
      </c>
      <c r="H113" s="172">
        <v>1101</v>
      </c>
      <c r="I113" s="172">
        <v>600</v>
      </c>
      <c r="J113" s="172" t="s">
        <v>48</v>
      </c>
      <c r="K113" s="172" t="s">
        <v>50</v>
      </c>
      <c r="L113" s="172" t="s">
        <v>50</v>
      </c>
      <c r="M113" s="172">
        <f t="shared" si="9"/>
        <v>1701</v>
      </c>
      <c r="N113" s="234">
        <f t="shared" si="11"/>
        <v>5.12</v>
      </c>
    </row>
    <row r="114" spans="1:14" ht="14">
      <c r="A114" s="232">
        <f t="shared" si="10"/>
        <v>42990</v>
      </c>
      <c r="B114" s="147">
        <v>579.85</v>
      </c>
      <c r="C114" s="147">
        <v>278.49</v>
      </c>
      <c r="D114" s="171">
        <f t="shared" si="7"/>
        <v>266.40000000000003</v>
      </c>
      <c r="E114" s="171">
        <v>29</v>
      </c>
      <c r="F114" s="233">
        <f t="shared" si="8"/>
        <v>100.00000000000003</v>
      </c>
      <c r="G114" s="172">
        <v>0</v>
      </c>
      <c r="H114" s="172">
        <v>1101</v>
      </c>
      <c r="I114" s="172">
        <v>550</v>
      </c>
      <c r="J114" s="172" t="s">
        <v>48</v>
      </c>
      <c r="K114" s="172" t="s">
        <v>50</v>
      </c>
      <c r="L114" s="172" t="s">
        <v>50</v>
      </c>
      <c r="M114" s="172">
        <f t="shared" si="9"/>
        <v>1651</v>
      </c>
      <c r="N114" s="234">
        <f t="shared" si="11"/>
        <v>5.92</v>
      </c>
    </row>
    <row r="115" spans="1:14" ht="14">
      <c r="A115" s="232">
        <f t="shared" si="10"/>
        <v>42991</v>
      </c>
      <c r="B115" s="147">
        <v>579.85</v>
      </c>
      <c r="C115" s="147">
        <v>278.49</v>
      </c>
      <c r="D115" s="171">
        <f t="shared" si="7"/>
        <v>266.40000000000003</v>
      </c>
      <c r="E115" s="171">
        <v>4</v>
      </c>
      <c r="F115" s="233">
        <f t="shared" si="8"/>
        <v>100.00000000000003</v>
      </c>
      <c r="G115" s="172">
        <v>0</v>
      </c>
      <c r="H115" s="172">
        <v>1101</v>
      </c>
      <c r="I115" s="172">
        <v>600</v>
      </c>
      <c r="J115" s="172" t="s">
        <v>48</v>
      </c>
      <c r="K115" s="172" t="s">
        <v>50</v>
      </c>
      <c r="L115" s="172" t="s">
        <v>50</v>
      </c>
      <c r="M115" s="172">
        <f t="shared" si="9"/>
        <v>1701</v>
      </c>
      <c r="N115" s="234">
        <f t="shared" si="11"/>
        <v>4.16</v>
      </c>
    </row>
    <row r="116" spans="1:14" ht="14">
      <c r="A116" s="232">
        <f t="shared" si="10"/>
        <v>42992</v>
      </c>
      <c r="B116" s="147">
        <v>579.85</v>
      </c>
      <c r="C116" s="147">
        <v>278.49</v>
      </c>
      <c r="D116" s="171">
        <f t="shared" si="7"/>
        <v>266.40000000000003</v>
      </c>
      <c r="E116" s="171">
        <v>53</v>
      </c>
      <c r="F116" s="233">
        <f t="shared" si="8"/>
        <v>100.00000000000003</v>
      </c>
      <c r="G116" s="172">
        <v>0</v>
      </c>
      <c r="H116" s="172">
        <v>1101</v>
      </c>
      <c r="I116" s="172">
        <v>500</v>
      </c>
      <c r="J116" s="172" t="s">
        <v>48</v>
      </c>
      <c r="K116" s="172" t="s">
        <v>50</v>
      </c>
      <c r="L116" s="172" t="s">
        <v>50</v>
      </c>
      <c r="M116" s="172">
        <f t="shared" si="9"/>
        <v>1601</v>
      </c>
      <c r="N116" s="234">
        <f t="shared" si="11"/>
        <v>3.92</v>
      </c>
    </row>
    <row r="117" spans="1:14" ht="14">
      <c r="A117" s="232">
        <f t="shared" si="10"/>
        <v>42993</v>
      </c>
      <c r="B117" s="147">
        <v>579.85</v>
      </c>
      <c r="C117" s="147">
        <v>278.49</v>
      </c>
      <c r="D117" s="171">
        <f t="shared" si="7"/>
        <v>266.40000000000003</v>
      </c>
      <c r="E117" s="171">
        <v>41</v>
      </c>
      <c r="F117" s="233">
        <f t="shared" si="8"/>
        <v>100.00000000000003</v>
      </c>
      <c r="G117" s="172">
        <v>4637</v>
      </c>
      <c r="H117" s="172">
        <v>1003</v>
      </c>
      <c r="I117" s="172">
        <v>500</v>
      </c>
      <c r="J117" s="172" t="s">
        <v>48</v>
      </c>
      <c r="K117" s="172" t="s">
        <v>50</v>
      </c>
      <c r="L117" s="172" t="s">
        <v>50</v>
      </c>
      <c r="M117" s="172">
        <f t="shared" si="9"/>
        <v>6140</v>
      </c>
      <c r="N117" s="234">
        <f t="shared" si="11"/>
        <v>15.02</v>
      </c>
    </row>
    <row r="118" spans="1:14" ht="14">
      <c r="A118" s="232">
        <f t="shared" si="10"/>
        <v>42994</v>
      </c>
      <c r="B118" s="147">
        <v>579.85</v>
      </c>
      <c r="C118" s="147">
        <v>278.49</v>
      </c>
      <c r="D118" s="171">
        <f t="shared" si="7"/>
        <v>266.40000000000003</v>
      </c>
      <c r="E118" s="171">
        <v>0</v>
      </c>
      <c r="F118" s="233">
        <f t="shared" si="8"/>
        <v>100.00000000000003</v>
      </c>
      <c r="G118" s="172">
        <v>0</v>
      </c>
      <c r="H118" s="172">
        <v>1003</v>
      </c>
      <c r="I118" s="172">
        <v>500</v>
      </c>
      <c r="J118" s="172" t="s">
        <v>48</v>
      </c>
      <c r="K118" s="172" t="s">
        <v>50</v>
      </c>
      <c r="L118" s="172" t="s">
        <v>50</v>
      </c>
      <c r="M118" s="172">
        <f t="shared" si="9"/>
        <v>1503</v>
      </c>
      <c r="N118" s="234">
        <v>0</v>
      </c>
    </row>
    <row r="119" spans="1:14" ht="14">
      <c r="A119" s="232">
        <f t="shared" si="10"/>
        <v>42995</v>
      </c>
      <c r="B119" s="147">
        <v>579.85</v>
      </c>
      <c r="C119" s="147">
        <v>278.49</v>
      </c>
      <c r="D119" s="171">
        <f t="shared" si="7"/>
        <v>266.40000000000003</v>
      </c>
      <c r="E119" s="171">
        <v>0</v>
      </c>
      <c r="F119" s="233">
        <f t="shared" si="8"/>
        <v>100.00000000000003</v>
      </c>
      <c r="G119" s="172">
        <v>200</v>
      </c>
      <c r="H119" s="172">
        <v>1003</v>
      </c>
      <c r="I119" s="172">
        <v>500</v>
      </c>
      <c r="J119" s="172" t="s">
        <v>48</v>
      </c>
      <c r="K119" s="172" t="s">
        <v>50</v>
      </c>
      <c r="L119" s="172" t="s">
        <v>50</v>
      </c>
      <c r="M119" s="172">
        <f t="shared" si="9"/>
        <v>1703</v>
      </c>
      <c r="N119" s="234">
        <f t="shared" si="11"/>
        <v>4.17</v>
      </c>
    </row>
    <row r="120" spans="1:14" ht="14">
      <c r="A120" s="232">
        <f t="shared" si="10"/>
        <v>42996</v>
      </c>
      <c r="B120" s="147">
        <v>579.85</v>
      </c>
      <c r="C120" s="147">
        <v>278.49</v>
      </c>
      <c r="D120" s="171">
        <f t="shared" si="7"/>
        <v>266.40000000000003</v>
      </c>
      <c r="E120" s="171">
        <v>0</v>
      </c>
      <c r="F120" s="233">
        <f t="shared" si="8"/>
        <v>100.00000000000003</v>
      </c>
      <c r="G120" s="172">
        <v>200</v>
      </c>
      <c r="H120" s="172">
        <v>1003</v>
      </c>
      <c r="I120" s="172">
        <v>500</v>
      </c>
      <c r="J120" s="172" t="s">
        <v>48</v>
      </c>
      <c r="K120" s="172" t="s">
        <v>50</v>
      </c>
      <c r="L120" s="172" t="s">
        <v>50</v>
      </c>
      <c r="M120" s="172">
        <f t="shared" si="9"/>
        <v>1703</v>
      </c>
      <c r="N120" s="234">
        <f t="shared" si="11"/>
        <v>4.17</v>
      </c>
    </row>
    <row r="121" spans="1:14" ht="14">
      <c r="A121" s="232">
        <f t="shared" si="10"/>
        <v>42997</v>
      </c>
      <c r="B121" s="147">
        <v>579.85</v>
      </c>
      <c r="C121" s="147">
        <v>278.49</v>
      </c>
      <c r="D121" s="171">
        <f t="shared" si="7"/>
        <v>266.40000000000003</v>
      </c>
      <c r="E121" s="171">
        <v>3</v>
      </c>
      <c r="F121" s="233">
        <f t="shared" si="8"/>
        <v>100.00000000000003</v>
      </c>
      <c r="G121" s="172">
        <v>4837</v>
      </c>
      <c r="H121" s="172">
        <v>1003</v>
      </c>
      <c r="I121" s="172">
        <v>500</v>
      </c>
      <c r="J121" s="172" t="s">
        <v>48</v>
      </c>
      <c r="K121" s="172" t="s">
        <v>50</v>
      </c>
      <c r="L121" s="172" t="s">
        <v>50</v>
      </c>
      <c r="M121" s="172">
        <f t="shared" si="9"/>
        <v>6340</v>
      </c>
      <c r="N121" s="234">
        <f t="shared" si="11"/>
        <v>15.51</v>
      </c>
    </row>
    <row r="122" spans="1:14" ht="14">
      <c r="A122" s="232">
        <f t="shared" si="10"/>
        <v>42998</v>
      </c>
      <c r="B122" s="147">
        <v>579.85</v>
      </c>
      <c r="C122" s="147">
        <v>278.49</v>
      </c>
      <c r="D122" s="171">
        <f t="shared" si="7"/>
        <v>266.40000000000003</v>
      </c>
      <c r="E122" s="171">
        <v>5</v>
      </c>
      <c r="F122" s="233">
        <f t="shared" si="8"/>
        <v>100.00000000000003</v>
      </c>
      <c r="G122" s="172">
        <v>14111</v>
      </c>
      <c r="H122" s="172">
        <v>1003</v>
      </c>
      <c r="I122" s="172">
        <v>500</v>
      </c>
      <c r="J122" s="172" t="s">
        <v>48</v>
      </c>
      <c r="K122" s="172" t="s">
        <v>50</v>
      </c>
      <c r="L122" s="172" t="s">
        <v>50</v>
      </c>
      <c r="M122" s="172">
        <f t="shared" si="9"/>
        <v>15614</v>
      </c>
      <c r="N122" s="234">
        <f t="shared" si="11"/>
        <v>38.21</v>
      </c>
    </row>
    <row r="123" spans="1:14" ht="14">
      <c r="A123" s="232">
        <f t="shared" si="10"/>
        <v>42999</v>
      </c>
      <c r="B123" s="147">
        <v>579.85</v>
      </c>
      <c r="C123" s="147">
        <v>278.49</v>
      </c>
      <c r="D123" s="171">
        <f t="shared" si="7"/>
        <v>266.40000000000003</v>
      </c>
      <c r="E123" s="171">
        <v>0</v>
      </c>
      <c r="F123" s="233">
        <f t="shared" si="8"/>
        <v>100.00000000000003</v>
      </c>
      <c r="G123" s="172">
        <v>4837</v>
      </c>
      <c r="H123" s="172">
        <v>1003</v>
      </c>
      <c r="I123" s="172">
        <v>500</v>
      </c>
      <c r="J123" s="172" t="s">
        <v>48</v>
      </c>
      <c r="K123" s="172" t="s">
        <v>50</v>
      </c>
      <c r="L123" s="172" t="s">
        <v>50</v>
      </c>
      <c r="M123" s="172">
        <f t="shared" si="9"/>
        <v>6340</v>
      </c>
      <c r="N123" s="234">
        <f t="shared" si="11"/>
        <v>15.51</v>
      </c>
    </row>
    <row r="124" spans="1:14" ht="14">
      <c r="A124" s="232">
        <f t="shared" si="10"/>
        <v>43000</v>
      </c>
      <c r="B124" s="147">
        <v>579.85</v>
      </c>
      <c r="C124" s="147">
        <v>278.49</v>
      </c>
      <c r="D124" s="171">
        <f t="shared" si="7"/>
        <v>266.40000000000003</v>
      </c>
      <c r="E124" s="171">
        <v>3</v>
      </c>
      <c r="F124" s="233">
        <f t="shared" si="8"/>
        <v>100.00000000000003</v>
      </c>
      <c r="G124" s="172">
        <v>4837</v>
      </c>
      <c r="H124" s="172">
        <v>1003</v>
      </c>
      <c r="I124" s="172">
        <v>500</v>
      </c>
      <c r="J124" s="172" t="s">
        <v>48</v>
      </c>
      <c r="K124" s="172" t="s">
        <v>50</v>
      </c>
      <c r="L124" s="172" t="s">
        <v>50</v>
      </c>
      <c r="M124" s="172">
        <f t="shared" si="9"/>
        <v>6340</v>
      </c>
      <c r="N124" s="234">
        <f t="shared" si="11"/>
        <v>15.51</v>
      </c>
    </row>
    <row r="125" spans="1:14" ht="14">
      <c r="A125" s="232">
        <f t="shared" si="10"/>
        <v>43001</v>
      </c>
      <c r="B125" s="147">
        <v>579.85</v>
      </c>
      <c r="C125" s="147">
        <v>278.49</v>
      </c>
      <c r="D125" s="171">
        <f t="shared" si="7"/>
        <v>266.40000000000003</v>
      </c>
      <c r="E125" s="171">
        <v>0</v>
      </c>
      <c r="F125" s="233">
        <f t="shared" si="8"/>
        <v>100.00000000000003</v>
      </c>
      <c r="G125" s="172">
        <v>4837</v>
      </c>
      <c r="H125" s="172">
        <v>1003</v>
      </c>
      <c r="I125" s="172">
        <v>500</v>
      </c>
      <c r="J125" s="172" t="s">
        <v>48</v>
      </c>
      <c r="K125" s="172" t="s">
        <v>50</v>
      </c>
      <c r="L125" s="172" t="s">
        <v>50</v>
      </c>
      <c r="M125" s="172">
        <f t="shared" si="9"/>
        <v>6340</v>
      </c>
      <c r="N125" s="234">
        <f t="shared" si="11"/>
        <v>15.51</v>
      </c>
    </row>
    <row r="126" spans="1:14" ht="14">
      <c r="A126" s="232">
        <f t="shared" si="10"/>
        <v>43002</v>
      </c>
      <c r="B126" s="147">
        <v>579.85</v>
      </c>
      <c r="C126" s="147">
        <v>278.49</v>
      </c>
      <c r="D126" s="171">
        <f t="shared" si="7"/>
        <v>266.40000000000003</v>
      </c>
      <c r="E126" s="171">
        <v>0</v>
      </c>
      <c r="F126" s="233">
        <f t="shared" si="8"/>
        <v>100.00000000000003</v>
      </c>
      <c r="G126" s="172">
        <v>200</v>
      </c>
      <c r="H126" s="172">
        <v>1003</v>
      </c>
      <c r="I126" s="172">
        <v>500</v>
      </c>
      <c r="J126" s="172" t="s">
        <v>48</v>
      </c>
      <c r="K126" s="172" t="s">
        <v>50</v>
      </c>
      <c r="L126" s="172" t="s">
        <v>50</v>
      </c>
      <c r="M126" s="172">
        <f t="shared" si="9"/>
        <v>1703</v>
      </c>
      <c r="N126" s="234">
        <f t="shared" si="11"/>
        <v>4.17</v>
      </c>
    </row>
    <row r="127" spans="1:14" ht="14">
      <c r="A127" s="232">
        <f t="shared" si="10"/>
        <v>43003</v>
      </c>
      <c r="B127" s="147">
        <v>579.85</v>
      </c>
      <c r="C127" s="147">
        <v>278.49</v>
      </c>
      <c r="D127" s="171">
        <f t="shared" si="7"/>
        <v>266.40000000000003</v>
      </c>
      <c r="E127" s="171">
        <v>2</v>
      </c>
      <c r="F127" s="233">
        <f t="shared" si="8"/>
        <v>100.00000000000003</v>
      </c>
      <c r="G127" s="172">
        <v>200</v>
      </c>
      <c r="H127" s="172">
        <v>1003</v>
      </c>
      <c r="I127" s="172">
        <v>500</v>
      </c>
      <c r="J127" s="172" t="s">
        <v>48</v>
      </c>
      <c r="K127" s="172" t="s">
        <v>50</v>
      </c>
      <c r="L127" s="172" t="s">
        <v>50</v>
      </c>
      <c r="M127" s="172">
        <f t="shared" si="9"/>
        <v>1703</v>
      </c>
      <c r="N127" s="234">
        <f t="shared" si="11"/>
        <v>4.17</v>
      </c>
    </row>
    <row r="128" spans="1:14" ht="14">
      <c r="A128" s="232">
        <f t="shared" si="10"/>
        <v>43004</v>
      </c>
      <c r="B128" s="147">
        <v>579.85</v>
      </c>
      <c r="C128" s="147">
        <v>278.49</v>
      </c>
      <c r="D128" s="171">
        <f t="shared" si="7"/>
        <v>266.40000000000003</v>
      </c>
      <c r="E128" s="171">
        <v>0</v>
      </c>
      <c r="F128" s="233">
        <f t="shared" si="8"/>
        <v>100.00000000000003</v>
      </c>
      <c r="G128" s="172">
        <v>200</v>
      </c>
      <c r="H128" s="172">
        <v>898</v>
      </c>
      <c r="I128" s="172">
        <v>500</v>
      </c>
      <c r="J128" s="172" t="s">
        <v>48</v>
      </c>
      <c r="K128" s="172" t="s">
        <v>50</v>
      </c>
      <c r="L128" s="172" t="s">
        <v>50</v>
      </c>
      <c r="M128" s="172">
        <f t="shared" si="9"/>
        <v>1598</v>
      </c>
      <c r="N128" s="234">
        <f t="shared" si="11"/>
        <v>3.91</v>
      </c>
    </row>
    <row r="129" spans="1:14" ht="14">
      <c r="A129" s="232">
        <f t="shared" si="10"/>
        <v>43005</v>
      </c>
      <c r="B129" s="147">
        <v>579.85</v>
      </c>
      <c r="C129" s="147">
        <v>278.49</v>
      </c>
      <c r="D129" s="171">
        <f t="shared" si="7"/>
        <v>266.40000000000003</v>
      </c>
      <c r="E129" s="171">
        <v>0</v>
      </c>
      <c r="F129" s="233">
        <f t="shared" si="8"/>
        <v>100.00000000000003</v>
      </c>
      <c r="G129" s="172">
        <v>200</v>
      </c>
      <c r="H129" s="172">
        <v>898</v>
      </c>
      <c r="I129" s="172">
        <v>500</v>
      </c>
      <c r="J129" s="172" t="s">
        <v>48</v>
      </c>
      <c r="K129" s="172" t="s">
        <v>50</v>
      </c>
      <c r="L129" s="172" t="s">
        <v>50</v>
      </c>
      <c r="M129" s="172">
        <f t="shared" si="9"/>
        <v>1598</v>
      </c>
      <c r="N129" s="234">
        <f t="shared" si="11"/>
        <v>3.91</v>
      </c>
    </row>
    <row r="130" spans="1:14" ht="14">
      <c r="A130" s="232">
        <f t="shared" si="10"/>
        <v>43006</v>
      </c>
      <c r="B130" s="147">
        <v>579.85</v>
      </c>
      <c r="C130" s="147">
        <v>278.49</v>
      </c>
      <c r="D130" s="171">
        <f t="shared" si="7"/>
        <v>266.40000000000003</v>
      </c>
      <c r="E130" s="171">
        <v>0</v>
      </c>
      <c r="F130" s="233">
        <f t="shared" si="8"/>
        <v>100.00000000000003</v>
      </c>
      <c r="G130" s="172">
        <v>200</v>
      </c>
      <c r="H130" s="172">
        <v>898</v>
      </c>
      <c r="I130" s="172">
        <v>550</v>
      </c>
      <c r="J130" s="172" t="s">
        <v>48</v>
      </c>
      <c r="K130" s="172" t="s">
        <v>50</v>
      </c>
      <c r="L130" s="172" t="s">
        <v>50</v>
      </c>
      <c r="M130" s="172">
        <f t="shared" si="9"/>
        <v>1648</v>
      </c>
      <c r="N130" s="234">
        <f t="shared" si="11"/>
        <v>4.03</v>
      </c>
    </row>
    <row r="131" spans="1:14" ht="14">
      <c r="A131" s="232">
        <f t="shared" si="10"/>
        <v>43007</v>
      </c>
      <c r="B131" s="147">
        <v>579.85</v>
      </c>
      <c r="C131" s="147">
        <v>278.49</v>
      </c>
      <c r="D131" s="171">
        <f t="shared" si="7"/>
        <v>266.40000000000003</v>
      </c>
      <c r="E131" s="171">
        <v>16</v>
      </c>
      <c r="F131" s="233">
        <f t="shared" si="8"/>
        <v>100.00000000000003</v>
      </c>
      <c r="G131" s="172">
        <v>400</v>
      </c>
      <c r="H131" s="172">
        <v>898</v>
      </c>
      <c r="I131" s="172">
        <v>550</v>
      </c>
      <c r="J131" s="172" t="s">
        <v>48</v>
      </c>
      <c r="K131" s="172" t="s">
        <v>50</v>
      </c>
      <c r="L131" s="172" t="s">
        <v>50</v>
      </c>
      <c r="M131" s="172">
        <f t="shared" si="9"/>
        <v>1848</v>
      </c>
      <c r="N131" s="234">
        <f t="shared" si="11"/>
        <v>4.5199999999999996</v>
      </c>
    </row>
    <row r="132" spans="1:14" ht="14">
      <c r="A132" s="232">
        <f t="shared" si="10"/>
        <v>43008</v>
      </c>
      <c r="B132" s="147">
        <v>579.85</v>
      </c>
      <c r="C132" s="147">
        <v>278.49</v>
      </c>
      <c r="D132" s="171">
        <f t="shared" si="7"/>
        <v>266.40000000000003</v>
      </c>
      <c r="E132" s="171">
        <v>5</v>
      </c>
      <c r="F132" s="233">
        <f t="shared" si="8"/>
        <v>100.00000000000003</v>
      </c>
      <c r="G132" s="172">
        <v>0</v>
      </c>
      <c r="H132" s="172">
        <v>898</v>
      </c>
      <c r="I132" s="172">
        <v>500</v>
      </c>
      <c r="J132" s="172" t="s">
        <v>48</v>
      </c>
      <c r="K132" s="172" t="s">
        <v>50</v>
      </c>
      <c r="L132" s="172" t="s">
        <v>50</v>
      </c>
      <c r="M132" s="172">
        <f t="shared" si="9"/>
        <v>1398</v>
      </c>
      <c r="N132" s="234">
        <f t="shared" si="11"/>
        <v>3.42</v>
      </c>
    </row>
    <row r="133" spans="1:14" ht="14">
      <c r="A133" s="232">
        <f t="shared" si="10"/>
        <v>43009</v>
      </c>
      <c r="B133" s="147">
        <v>579.85</v>
      </c>
      <c r="C133" s="147">
        <v>278.49</v>
      </c>
      <c r="D133" s="171">
        <f t="shared" si="7"/>
        <v>266.40000000000003</v>
      </c>
      <c r="E133" s="171">
        <v>0</v>
      </c>
      <c r="F133" s="233">
        <f t="shared" si="8"/>
        <v>100.00000000000003</v>
      </c>
      <c r="G133" s="172">
        <v>200</v>
      </c>
      <c r="H133" s="172">
        <v>898</v>
      </c>
      <c r="I133" s="172">
        <v>500</v>
      </c>
      <c r="J133" s="172" t="s">
        <v>48</v>
      </c>
      <c r="K133" s="172" t="s">
        <v>50</v>
      </c>
      <c r="L133" s="172" t="s">
        <v>50</v>
      </c>
      <c r="M133" s="172">
        <f t="shared" si="9"/>
        <v>1598</v>
      </c>
      <c r="N133" s="234">
        <f t="shared" si="11"/>
        <v>3.91</v>
      </c>
    </row>
    <row r="134" spans="1:14" ht="14">
      <c r="A134" s="232">
        <f t="shared" si="10"/>
        <v>43010</v>
      </c>
      <c r="B134" s="147">
        <v>579.85</v>
      </c>
      <c r="C134" s="147">
        <v>278.49</v>
      </c>
      <c r="D134" s="171">
        <f t="shared" si="7"/>
        <v>266.40000000000003</v>
      </c>
      <c r="E134" s="171">
        <v>0</v>
      </c>
      <c r="F134" s="233">
        <f t="shared" si="8"/>
        <v>100.00000000000003</v>
      </c>
      <c r="G134" s="172">
        <v>200</v>
      </c>
      <c r="H134" s="172">
        <v>898</v>
      </c>
      <c r="I134" s="172">
        <v>500</v>
      </c>
      <c r="J134" s="172" t="s">
        <v>48</v>
      </c>
      <c r="K134" s="172" t="s">
        <v>50</v>
      </c>
      <c r="L134" s="172" t="s">
        <v>50</v>
      </c>
      <c r="M134" s="172">
        <f t="shared" si="9"/>
        <v>1598</v>
      </c>
      <c r="N134" s="234">
        <f t="shared" si="11"/>
        <v>3.91</v>
      </c>
    </row>
    <row r="135" spans="1:14" ht="14">
      <c r="A135" s="232">
        <f t="shared" si="10"/>
        <v>43011</v>
      </c>
      <c r="B135" s="147">
        <v>579.85</v>
      </c>
      <c r="C135" s="147">
        <v>278.49</v>
      </c>
      <c r="D135" s="171">
        <f t="shared" si="7"/>
        <v>266.40000000000003</v>
      </c>
      <c r="E135" s="171">
        <v>10</v>
      </c>
      <c r="F135" s="233">
        <f t="shared" si="8"/>
        <v>100.00000000000003</v>
      </c>
      <c r="G135" s="172">
        <v>0</v>
      </c>
      <c r="H135" s="172">
        <v>898</v>
      </c>
      <c r="I135" s="172">
        <v>550</v>
      </c>
      <c r="J135" s="172" t="s">
        <v>48</v>
      </c>
      <c r="K135" s="172" t="s">
        <v>50</v>
      </c>
      <c r="L135" s="172" t="s">
        <v>50</v>
      </c>
      <c r="M135" s="172">
        <f t="shared" si="9"/>
        <v>1448</v>
      </c>
      <c r="N135" s="234">
        <f t="shared" si="11"/>
        <v>3.54</v>
      </c>
    </row>
    <row r="136" spans="1:14" ht="14">
      <c r="A136" s="232">
        <f t="shared" si="10"/>
        <v>43012</v>
      </c>
      <c r="B136" s="147">
        <v>579.85</v>
      </c>
      <c r="C136" s="147">
        <v>278.49</v>
      </c>
      <c r="D136" s="171">
        <f t="shared" si="7"/>
        <v>266.40000000000003</v>
      </c>
      <c r="E136" s="171">
        <v>0</v>
      </c>
      <c r="F136" s="233">
        <f t="shared" si="8"/>
        <v>100.00000000000003</v>
      </c>
      <c r="G136" s="172">
        <v>0</v>
      </c>
      <c r="H136" s="172">
        <v>898</v>
      </c>
      <c r="I136" s="172">
        <v>600</v>
      </c>
      <c r="J136" s="172" t="s">
        <v>48</v>
      </c>
      <c r="K136" s="172" t="s">
        <v>50</v>
      </c>
      <c r="L136" s="172" t="s">
        <v>50</v>
      </c>
      <c r="M136" s="172">
        <f t="shared" si="9"/>
        <v>1498</v>
      </c>
      <c r="N136" s="234">
        <f t="shared" si="11"/>
        <v>3.67</v>
      </c>
    </row>
    <row r="137" spans="1:14" ht="14">
      <c r="A137" s="232">
        <f t="shared" si="10"/>
        <v>43013</v>
      </c>
      <c r="B137" s="147">
        <v>579.85</v>
      </c>
      <c r="C137" s="147">
        <v>278.49</v>
      </c>
      <c r="D137" s="171">
        <f t="shared" si="7"/>
        <v>266.40000000000003</v>
      </c>
      <c r="E137" s="171">
        <v>0</v>
      </c>
      <c r="F137" s="233">
        <f t="shared" si="8"/>
        <v>100.00000000000003</v>
      </c>
      <c r="G137" s="172">
        <v>0</v>
      </c>
      <c r="H137" s="172">
        <v>898</v>
      </c>
      <c r="I137" s="172">
        <v>575</v>
      </c>
      <c r="J137" s="172" t="s">
        <v>48</v>
      </c>
      <c r="K137" s="172" t="s">
        <v>50</v>
      </c>
      <c r="L137" s="172" t="s">
        <v>50</v>
      </c>
      <c r="M137" s="172">
        <f t="shared" si="9"/>
        <v>1473</v>
      </c>
      <c r="N137" s="234">
        <f t="shared" si="11"/>
        <v>3.6</v>
      </c>
    </row>
    <row r="138" spans="1:14" ht="14">
      <c r="A138" s="232">
        <f t="shared" si="10"/>
        <v>43014</v>
      </c>
      <c r="B138" s="147">
        <v>579.85</v>
      </c>
      <c r="C138" s="147">
        <v>278.49</v>
      </c>
      <c r="D138" s="171">
        <f t="shared" si="7"/>
        <v>266.40000000000003</v>
      </c>
      <c r="E138" s="171">
        <v>0</v>
      </c>
      <c r="F138" s="233">
        <f t="shared" si="8"/>
        <v>100.00000000000003</v>
      </c>
      <c r="G138" s="172">
        <v>0</v>
      </c>
      <c r="H138" s="172">
        <v>898</v>
      </c>
      <c r="I138" s="172">
        <v>575</v>
      </c>
      <c r="J138" s="172" t="s">
        <v>48</v>
      </c>
      <c r="K138" s="172" t="s">
        <v>50</v>
      </c>
      <c r="L138" s="172" t="s">
        <v>50</v>
      </c>
      <c r="M138" s="172">
        <f t="shared" si="9"/>
        <v>1473</v>
      </c>
      <c r="N138" s="234">
        <f t="shared" si="11"/>
        <v>3.6</v>
      </c>
    </row>
    <row r="139" spans="1:14" ht="14">
      <c r="A139" s="232">
        <f t="shared" si="10"/>
        <v>43015</v>
      </c>
      <c r="B139" s="147">
        <v>579.85</v>
      </c>
      <c r="C139" s="147">
        <v>278.49</v>
      </c>
      <c r="D139" s="171">
        <f t="shared" si="7"/>
        <v>266.40000000000003</v>
      </c>
      <c r="E139" s="171">
        <v>34</v>
      </c>
      <c r="F139" s="233">
        <f t="shared" si="8"/>
        <v>100.00000000000003</v>
      </c>
      <c r="G139" s="172">
        <v>0</v>
      </c>
      <c r="H139" s="172">
        <v>898</v>
      </c>
      <c r="I139" s="172">
        <v>550</v>
      </c>
      <c r="J139" s="172" t="s">
        <v>48</v>
      </c>
      <c r="K139" s="172" t="s">
        <v>50</v>
      </c>
      <c r="L139" s="172" t="s">
        <v>50</v>
      </c>
      <c r="M139" s="172">
        <f t="shared" si="9"/>
        <v>1448</v>
      </c>
      <c r="N139" s="234">
        <f t="shared" si="11"/>
        <v>3.54</v>
      </c>
    </row>
    <row r="140" spans="1:14" ht="14">
      <c r="A140" s="232">
        <f t="shared" si="10"/>
        <v>43016</v>
      </c>
      <c r="B140" s="147">
        <v>579.85</v>
      </c>
      <c r="C140" s="147">
        <v>278.49</v>
      </c>
      <c r="D140" s="171">
        <f t="shared" ref="D140:D163" si="12">C140-12.09</f>
        <v>266.40000000000003</v>
      </c>
      <c r="E140" s="171">
        <v>0</v>
      </c>
      <c r="F140" s="233">
        <f t="shared" ref="F140:F163" si="13">D140/266.4*100</f>
        <v>100.00000000000003</v>
      </c>
      <c r="G140" s="172">
        <v>200</v>
      </c>
      <c r="H140" s="172">
        <v>898</v>
      </c>
      <c r="I140" s="172">
        <v>550</v>
      </c>
      <c r="J140" s="172" t="s">
        <v>48</v>
      </c>
      <c r="K140" s="172" t="s">
        <v>50</v>
      </c>
      <c r="L140" s="172" t="s">
        <v>50</v>
      </c>
      <c r="M140" s="172">
        <f t="shared" ref="M140:M163" si="14">G140+H140+I140</f>
        <v>1648</v>
      </c>
      <c r="N140" s="234">
        <f t="shared" si="11"/>
        <v>4.03</v>
      </c>
    </row>
    <row r="141" spans="1:14" ht="14">
      <c r="A141" s="232">
        <f t="shared" ref="A141:A163" si="15">+A140+1</f>
        <v>43017</v>
      </c>
      <c r="B141" s="147">
        <v>579.85</v>
      </c>
      <c r="C141" s="147">
        <v>278.49</v>
      </c>
      <c r="D141" s="171">
        <f t="shared" si="12"/>
        <v>266.40000000000003</v>
      </c>
      <c r="E141" s="171">
        <v>22</v>
      </c>
      <c r="F141" s="233">
        <f t="shared" si="13"/>
        <v>100.00000000000003</v>
      </c>
      <c r="G141" s="172">
        <v>200</v>
      </c>
      <c r="H141" s="172">
        <v>702</v>
      </c>
      <c r="I141" s="172">
        <v>450</v>
      </c>
      <c r="J141" s="172" t="s">
        <v>48</v>
      </c>
      <c r="K141" s="172" t="s">
        <v>50</v>
      </c>
      <c r="L141" s="172" t="s">
        <v>50</v>
      </c>
      <c r="M141" s="172">
        <f t="shared" si="14"/>
        <v>1352</v>
      </c>
      <c r="N141" s="234">
        <f t="shared" ref="N141:N163" si="16">ROUND((C141-C140)+(M141*0.002447),2)</f>
        <v>3.31</v>
      </c>
    </row>
    <row r="142" spans="1:14" ht="14">
      <c r="A142" s="232">
        <f t="shared" si="15"/>
        <v>43018</v>
      </c>
      <c r="B142" s="147">
        <v>579.85</v>
      </c>
      <c r="C142" s="147">
        <v>278.49</v>
      </c>
      <c r="D142" s="171">
        <f t="shared" si="12"/>
        <v>266.40000000000003</v>
      </c>
      <c r="E142" s="171">
        <v>0</v>
      </c>
      <c r="F142" s="233">
        <f t="shared" si="13"/>
        <v>100.00000000000003</v>
      </c>
      <c r="G142" s="172">
        <v>4837</v>
      </c>
      <c r="H142" s="172">
        <v>702</v>
      </c>
      <c r="I142" s="172">
        <v>350</v>
      </c>
      <c r="J142" s="172" t="s">
        <v>48</v>
      </c>
      <c r="K142" s="172" t="s">
        <v>50</v>
      </c>
      <c r="L142" s="172" t="s">
        <v>50</v>
      </c>
      <c r="M142" s="172">
        <f t="shared" si="14"/>
        <v>5889</v>
      </c>
      <c r="N142" s="234">
        <f t="shared" si="16"/>
        <v>14.41</v>
      </c>
    </row>
    <row r="143" spans="1:14" ht="14">
      <c r="A143" s="232">
        <f t="shared" si="15"/>
        <v>43019</v>
      </c>
      <c r="B143" s="147">
        <v>579.85</v>
      </c>
      <c r="C143" s="147">
        <v>278.49</v>
      </c>
      <c r="D143" s="171">
        <f t="shared" si="12"/>
        <v>266.40000000000003</v>
      </c>
      <c r="E143" s="171">
        <v>27</v>
      </c>
      <c r="F143" s="233">
        <f t="shared" si="13"/>
        <v>100.00000000000003</v>
      </c>
      <c r="G143" s="172">
        <v>200</v>
      </c>
      <c r="H143" s="172">
        <v>599</v>
      </c>
      <c r="I143" s="172">
        <v>350</v>
      </c>
      <c r="J143" s="172" t="s">
        <v>48</v>
      </c>
      <c r="K143" s="172" t="s">
        <v>50</v>
      </c>
      <c r="L143" s="172" t="s">
        <v>50</v>
      </c>
      <c r="M143" s="172">
        <f t="shared" si="14"/>
        <v>1149</v>
      </c>
      <c r="N143" s="234">
        <f t="shared" si="16"/>
        <v>2.81</v>
      </c>
    </row>
    <row r="144" spans="1:14" ht="14">
      <c r="A144" s="232">
        <f t="shared" si="15"/>
        <v>43020</v>
      </c>
      <c r="B144" s="147">
        <v>579.85</v>
      </c>
      <c r="C144" s="147">
        <v>278.49</v>
      </c>
      <c r="D144" s="171">
        <f t="shared" si="12"/>
        <v>266.40000000000003</v>
      </c>
      <c r="E144" s="171">
        <v>0</v>
      </c>
      <c r="F144" s="233">
        <f t="shared" si="13"/>
        <v>100.00000000000003</v>
      </c>
      <c r="G144" s="172">
        <v>700</v>
      </c>
      <c r="H144" s="172">
        <v>508</v>
      </c>
      <c r="I144" s="172">
        <v>350</v>
      </c>
      <c r="J144" s="172" t="s">
        <v>48</v>
      </c>
      <c r="K144" s="172" t="s">
        <v>50</v>
      </c>
      <c r="L144" s="172" t="s">
        <v>50</v>
      </c>
      <c r="M144" s="172">
        <f t="shared" si="14"/>
        <v>1558</v>
      </c>
      <c r="N144" s="234">
        <f t="shared" si="16"/>
        <v>3.81</v>
      </c>
    </row>
    <row r="145" spans="1:14" ht="14">
      <c r="A145" s="232">
        <f t="shared" si="15"/>
        <v>43021</v>
      </c>
      <c r="B145" s="147">
        <v>579.85</v>
      </c>
      <c r="C145" s="147">
        <v>278.49</v>
      </c>
      <c r="D145" s="171">
        <f t="shared" si="12"/>
        <v>266.40000000000003</v>
      </c>
      <c r="E145" s="171">
        <v>0</v>
      </c>
      <c r="F145" s="233">
        <f t="shared" si="13"/>
        <v>100.00000000000003</v>
      </c>
      <c r="G145" s="172">
        <v>700</v>
      </c>
      <c r="H145" s="172">
        <v>399</v>
      </c>
      <c r="I145" s="172">
        <v>250</v>
      </c>
      <c r="J145" s="172" t="s">
        <v>48</v>
      </c>
      <c r="K145" s="172" t="s">
        <v>50</v>
      </c>
      <c r="L145" s="172" t="s">
        <v>50</v>
      </c>
      <c r="M145" s="172">
        <f t="shared" si="14"/>
        <v>1349</v>
      </c>
      <c r="N145" s="234">
        <f t="shared" si="16"/>
        <v>3.3</v>
      </c>
    </row>
    <row r="146" spans="1:14" ht="14">
      <c r="A146" s="232">
        <f t="shared" si="15"/>
        <v>43022</v>
      </c>
      <c r="B146" s="147">
        <v>579.85</v>
      </c>
      <c r="C146" s="147">
        <v>278.49</v>
      </c>
      <c r="D146" s="171">
        <f t="shared" si="12"/>
        <v>266.40000000000003</v>
      </c>
      <c r="E146" s="171">
        <v>15</v>
      </c>
      <c r="F146" s="233">
        <f t="shared" si="13"/>
        <v>100.00000000000003</v>
      </c>
      <c r="G146" s="172">
        <v>1000</v>
      </c>
      <c r="H146" s="172">
        <v>0</v>
      </c>
      <c r="I146" s="172">
        <v>399</v>
      </c>
      <c r="J146" s="172" t="s">
        <v>48</v>
      </c>
      <c r="K146" s="172" t="s">
        <v>50</v>
      </c>
      <c r="L146" s="172" t="s">
        <v>50</v>
      </c>
      <c r="M146" s="172">
        <f t="shared" si="14"/>
        <v>1399</v>
      </c>
      <c r="N146" s="234">
        <f t="shared" si="16"/>
        <v>3.42</v>
      </c>
    </row>
    <row r="147" spans="1:14" ht="14">
      <c r="A147" s="232">
        <f t="shared" si="15"/>
        <v>43023</v>
      </c>
      <c r="B147" s="147">
        <v>579.85</v>
      </c>
      <c r="C147" s="147">
        <v>278.49</v>
      </c>
      <c r="D147" s="171">
        <f t="shared" si="12"/>
        <v>266.40000000000003</v>
      </c>
      <c r="E147" s="171">
        <v>4</v>
      </c>
      <c r="F147" s="233">
        <f t="shared" si="13"/>
        <v>100.00000000000003</v>
      </c>
      <c r="G147" s="172">
        <v>800</v>
      </c>
      <c r="H147" s="172">
        <v>0</v>
      </c>
      <c r="I147" s="172">
        <v>0</v>
      </c>
      <c r="J147" s="172" t="s">
        <v>48</v>
      </c>
      <c r="K147" s="172" t="s">
        <v>50</v>
      </c>
      <c r="L147" s="172" t="s">
        <v>50</v>
      </c>
      <c r="M147" s="172">
        <f t="shared" si="14"/>
        <v>800</v>
      </c>
      <c r="N147" s="234">
        <f t="shared" si="16"/>
        <v>1.96</v>
      </c>
    </row>
    <row r="148" spans="1:14" ht="14">
      <c r="A148" s="232">
        <f t="shared" si="15"/>
        <v>43024</v>
      </c>
      <c r="B148" s="147">
        <v>579.85</v>
      </c>
      <c r="C148" s="147">
        <v>278.49</v>
      </c>
      <c r="D148" s="171">
        <f t="shared" si="12"/>
        <v>266.40000000000003</v>
      </c>
      <c r="E148" s="171">
        <v>2</v>
      </c>
      <c r="F148" s="233">
        <f t="shared" si="13"/>
        <v>100.00000000000003</v>
      </c>
      <c r="G148" s="172">
        <v>5437</v>
      </c>
      <c r="H148" s="172">
        <v>0</v>
      </c>
      <c r="I148" s="172">
        <v>0</v>
      </c>
      <c r="J148" s="172" t="s">
        <v>48</v>
      </c>
      <c r="K148" s="172" t="s">
        <v>50</v>
      </c>
      <c r="L148" s="172" t="s">
        <v>50</v>
      </c>
      <c r="M148" s="172">
        <f t="shared" si="14"/>
        <v>5437</v>
      </c>
      <c r="N148" s="234">
        <f t="shared" si="16"/>
        <v>13.3</v>
      </c>
    </row>
    <row r="149" spans="1:14" ht="14">
      <c r="A149" s="232">
        <f t="shared" si="15"/>
        <v>43025</v>
      </c>
      <c r="B149" s="147">
        <v>579.85</v>
      </c>
      <c r="C149" s="147">
        <v>278.49</v>
      </c>
      <c r="D149" s="171">
        <f t="shared" si="12"/>
        <v>266.40000000000003</v>
      </c>
      <c r="E149" s="171">
        <v>0</v>
      </c>
      <c r="F149" s="233">
        <f t="shared" si="13"/>
        <v>100.00000000000003</v>
      </c>
      <c r="G149" s="172">
        <v>800</v>
      </c>
      <c r="H149" s="172">
        <v>0</v>
      </c>
      <c r="I149" s="172">
        <v>0</v>
      </c>
      <c r="J149" s="172" t="s">
        <v>48</v>
      </c>
      <c r="K149" s="172" t="s">
        <v>50</v>
      </c>
      <c r="L149" s="172" t="s">
        <v>50</v>
      </c>
      <c r="M149" s="172">
        <f t="shared" si="14"/>
        <v>800</v>
      </c>
      <c r="N149" s="234">
        <f t="shared" si="16"/>
        <v>1.96</v>
      </c>
    </row>
    <row r="150" spans="1:14" ht="14">
      <c r="A150" s="232">
        <f t="shared" si="15"/>
        <v>43026</v>
      </c>
      <c r="B150" s="147">
        <v>579.85</v>
      </c>
      <c r="C150" s="147">
        <v>278.49</v>
      </c>
      <c r="D150" s="171">
        <f t="shared" si="12"/>
        <v>266.40000000000003</v>
      </c>
      <c r="E150" s="171">
        <v>0</v>
      </c>
      <c r="F150" s="233">
        <f t="shared" si="13"/>
        <v>100.00000000000003</v>
      </c>
      <c r="G150" s="172">
        <v>800</v>
      </c>
      <c r="H150" s="172">
        <v>0</v>
      </c>
      <c r="I150" s="172">
        <v>0</v>
      </c>
      <c r="J150" s="172" t="s">
        <v>48</v>
      </c>
      <c r="K150" s="172" t="s">
        <v>50</v>
      </c>
      <c r="L150" s="172" t="s">
        <v>50</v>
      </c>
      <c r="M150" s="172">
        <f t="shared" si="14"/>
        <v>800</v>
      </c>
      <c r="N150" s="234">
        <f t="shared" si="16"/>
        <v>1.96</v>
      </c>
    </row>
    <row r="151" spans="1:14" ht="14">
      <c r="A151" s="232">
        <f t="shared" si="15"/>
        <v>43027</v>
      </c>
      <c r="B151" s="147">
        <v>579.85</v>
      </c>
      <c r="C151" s="147">
        <v>278.49</v>
      </c>
      <c r="D151" s="171">
        <f t="shared" si="12"/>
        <v>266.40000000000003</v>
      </c>
      <c r="E151" s="171">
        <v>0</v>
      </c>
      <c r="F151" s="233">
        <f t="shared" si="13"/>
        <v>100.00000000000003</v>
      </c>
      <c r="G151" s="172">
        <v>800</v>
      </c>
      <c r="H151" s="172">
        <v>0</v>
      </c>
      <c r="I151" s="172">
        <v>0</v>
      </c>
      <c r="J151" s="172" t="s">
        <v>48</v>
      </c>
      <c r="K151" s="172" t="s">
        <v>50</v>
      </c>
      <c r="L151" s="172" t="s">
        <v>50</v>
      </c>
      <c r="M151" s="172">
        <f t="shared" si="14"/>
        <v>800</v>
      </c>
      <c r="N151" s="234">
        <f t="shared" si="16"/>
        <v>1.96</v>
      </c>
    </row>
    <row r="152" spans="1:14" ht="14">
      <c r="A152" s="232">
        <f t="shared" si="15"/>
        <v>43028</v>
      </c>
      <c r="B152" s="147">
        <v>579.85</v>
      </c>
      <c r="C152" s="147">
        <v>278.49</v>
      </c>
      <c r="D152" s="171">
        <f t="shared" si="12"/>
        <v>266.40000000000003</v>
      </c>
      <c r="E152" s="171">
        <v>0</v>
      </c>
      <c r="F152" s="233">
        <f t="shared" si="13"/>
        <v>100.00000000000003</v>
      </c>
      <c r="G152" s="172">
        <v>800</v>
      </c>
      <c r="H152" s="172">
        <v>0</v>
      </c>
      <c r="I152" s="172">
        <v>0</v>
      </c>
      <c r="J152" s="172" t="s">
        <v>48</v>
      </c>
      <c r="K152" s="172" t="s">
        <v>50</v>
      </c>
      <c r="L152" s="172" t="s">
        <v>50</v>
      </c>
      <c r="M152" s="172">
        <f t="shared" si="14"/>
        <v>800</v>
      </c>
      <c r="N152" s="234">
        <f t="shared" si="16"/>
        <v>1.96</v>
      </c>
    </row>
    <row r="153" spans="1:14" ht="14">
      <c r="A153" s="232">
        <f t="shared" si="15"/>
        <v>43029</v>
      </c>
      <c r="B153" s="147">
        <v>579.85</v>
      </c>
      <c r="C153" s="147">
        <v>278.49</v>
      </c>
      <c r="D153" s="171">
        <f t="shared" si="12"/>
        <v>266.40000000000003</v>
      </c>
      <c r="E153" s="171">
        <v>0</v>
      </c>
      <c r="F153" s="233">
        <f t="shared" si="13"/>
        <v>100.00000000000003</v>
      </c>
      <c r="G153" s="172">
        <v>800</v>
      </c>
      <c r="H153" s="172">
        <v>0</v>
      </c>
      <c r="I153" s="172">
        <v>0</v>
      </c>
      <c r="J153" s="172" t="s">
        <v>48</v>
      </c>
      <c r="K153" s="172" t="s">
        <v>50</v>
      </c>
      <c r="L153" s="172" t="s">
        <v>50</v>
      </c>
      <c r="M153" s="172">
        <f t="shared" si="14"/>
        <v>800</v>
      </c>
      <c r="N153" s="234">
        <f t="shared" si="16"/>
        <v>1.96</v>
      </c>
    </row>
    <row r="154" spans="1:14" ht="14">
      <c r="A154" s="232">
        <f t="shared" si="15"/>
        <v>43030</v>
      </c>
      <c r="B154" s="147">
        <v>579.85</v>
      </c>
      <c r="C154" s="147">
        <v>278.49</v>
      </c>
      <c r="D154" s="171">
        <f t="shared" si="12"/>
        <v>266.40000000000003</v>
      </c>
      <c r="E154" s="171">
        <v>0</v>
      </c>
      <c r="F154" s="233">
        <f t="shared" si="13"/>
        <v>100.00000000000003</v>
      </c>
      <c r="G154" s="172">
        <v>800</v>
      </c>
      <c r="H154" s="172">
        <v>0</v>
      </c>
      <c r="I154" s="172">
        <v>0</v>
      </c>
      <c r="J154" s="172" t="s">
        <v>48</v>
      </c>
      <c r="K154" s="172" t="s">
        <v>50</v>
      </c>
      <c r="L154" s="172" t="s">
        <v>50</v>
      </c>
      <c r="M154" s="172">
        <f t="shared" si="14"/>
        <v>800</v>
      </c>
      <c r="N154" s="234">
        <v>0</v>
      </c>
    </row>
    <row r="155" spans="1:14" ht="14">
      <c r="A155" s="232">
        <f t="shared" si="15"/>
        <v>43031</v>
      </c>
      <c r="B155" s="147">
        <v>579.85</v>
      </c>
      <c r="C155" s="147">
        <v>278.49</v>
      </c>
      <c r="D155" s="171">
        <f t="shared" si="12"/>
        <v>266.40000000000003</v>
      </c>
      <c r="E155" s="171">
        <v>0</v>
      </c>
      <c r="F155" s="233">
        <f t="shared" si="13"/>
        <v>100.00000000000003</v>
      </c>
      <c r="G155" s="172">
        <v>800</v>
      </c>
      <c r="H155" s="172">
        <v>0</v>
      </c>
      <c r="I155" s="172">
        <v>0</v>
      </c>
      <c r="J155" s="172" t="s">
        <v>48</v>
      </c>
      <c r="K155" s="172" t="s">
        <v>50</v>
      </c>
      <c r="L155" s="172" t="s">
        <v>50</v>
      </c>
      <c r="M155" s="172">
        <f t="shared" si="14"/>
        <v>800</v>
      </c>
      <c r="N155" s="234">
        <f t="shared" si="16"/>
        <v>1.96</v>
      </c>
    </row>
    <row r="156" spans="1:14" ht="14">
      <c r="A156" s="232">
        <f t="shared" si="15"/>
        <v>43032</v>
      </c>
      <c r="B156" s="147">
        <v>579.85</v>
      </c>
      <c r="C156" s="147">
        <v>278.49</v>
      </c>
      <c r="D156" s="171">
        <f t="shared" si="12"/>
        <v>266.40000000000003</v>
      </c>
      <c r="E156" s="171">
        <v>0</v>
      </c>
      <c r="F156" s="233">
        <f t="shared" si="13"/>
        <v>100.00000000000003</v>
      </c>
      <c r="G156" s="172">
        <v>800</v>
      </c>
      <c r="H156" s="172">
        <v>0</v>
      </c>
      <c r="I156" s="172">
        <v>0</v>
      </c>
      <c r="J156" s="172" t="s">
        <v>48</v>
      </c>
      <c r="K156" s="172" t="s">
        <v>50</v>
      </c>
      <c r="L156" s="172" t="s">
        <v>50</v>
      </c>
      <c r="M156" s="172">
        <f t="shared" si="14"/>
        <v>800</v>
      </c>
      <c r="N156" s="234">
        <v>0</v>
      </c>
    </row>
    <row r="157" spans="1:14" ht="14">
      <c r="A157" s="232">
        <f t="shared" si="15"/>
        <v>43033</v>
      </c>
      <c r="B157" s="147">
        <v>579.85</v>
      </c>
      <c r="C157" s="147">
        <v>278.49</v>
      </c>
      <c r="D157" s="171">
        <f t="shared" si="12"/>
        <v>266.40000000000003</v>
      </c>
      <c r="E157" s="171">
        <v>0</v>
      </c>
      <c r="F157" s="233">
        <f t="shared" si="13"/>
        <v>100.00000000000003</v>
      </c>
      <c r="G157" s="172">
        <v>800</v>
      </c>
      <c r="H157" s="172">
        <v>0</v>
      </c>
      <c r="I157" s="172">
        <v>0</v>
      </c>
      <c r="J157" s="172" t="s">
        <v>48</v>
      </c>
      <c r="K157" s="172" t="s">
        <v>50</v>
      </c>
      <c r="L157" s="172" t="s">
        <v>50</v>
      </c>
      <c r="M157" s="172">
        <f t="shared" si="14"/>
        <v>800</v>
      </c>
      <c r="N157" s="234">
        <f t="shared" si="16"/>
        <v>1.96</v>
      </c>
    </row>
    <row r="158" spans="1:14" ht="14">
      <c r="A158" s="232">
        <f t="shared" si="15"/>
        <v>43034</v>
      </c>
      <c r="B158" s="147">
        <v>579.85</v>
      </c>
      <c r="C158" s="147">
        <v>278.49</v>
      </c>
      <c r="D158" s="171">
        <f t="shared" si="12"/>
        <v>266.40000000000003</v>
      </c>
      <c r="E158" s="171">
        <v>0</v>
      </c>
      <c r="F158" s="233">
        <f t="shared" si="13"/>
        <v>100.00000000000003</v>
      </c>
      <c r="G158" s="172">
        <v>600</v>
      </c>
      <c r="H158" s="172">
        <v>0</v>
      </c>
      <c r="I158" s="172">
        <v>0</v>
      </c>
      <c r="J158" s="172" t="s">
        <v>48</v>
      </c>
      <c r="K158" s="172" t="s">
        <v>50</v>
      </c>
      <c r="L158" s="172" t="s">
        <v>50</v>
      </c>
      <c r="M158" s="172">
        <f t="shared" si="14"/>
        <v>600</v>
      </c>
      <c r="N158" s="234">
        <f t="shared" si="16"/>
        <v>1.47</v>
      </c>
    </row>
    <row r="159" spans="1:14" ht="14">
      <c r="A159" s="232">
        <f t="shared" si="15"/>
        <v>43035</v>
      </c>
      <c r="B159" s="147">
        <v>579.85</v>
      </c>
      <c r="C159" s="147">
        <v>278.49</v>
      </c>
      <c r="D159" s="171">
        <f t="shared" si="12"/>
        <v>266.40000000000003</v>
      </c>
      <c r="E159" s="171">
        <v>0</v>
      </c>
      <c r="F159" s="233">
        <f t="shared" si="13"/>
        <v>100.00000000000003</v>
      </c>
      <c r="G159" s="172">
        <v>600</v>
      </c>
      <c r="H159" s="172">
        <v>0</v>
      </c>
      <c r="I159" s="172">
        <v>0</v>
      </c>
      <c r="J159" s="172" t="s">
        <v>48</v>
      </c>
      <c r="K159" s="172" t="s">
        <v>50</v>
      </c>
      <c r="L159" s="172" t="s">
        <v>50</v>
      </c>
      <c r="M159" s="172">
        <f t="shared" si="14"/>
        <v>600</v>
      </c>
      <c r="N159" s="234">
        <f t="shared" si="16"/>
        <v>1.47</v>
      </c>
    </row>
    <row r="160" spans="1:14" ht="14">
      <c r="A160" s="232">
        <f t="shared" si="15"/>
        <v>43036</v>
      </c>
      <c r="B160" s="147">
        <v>579.85</v>
      </c>
      <c r="C160" s="147">
        <v>278.49</v>
      </c>
      <c r="D160" s="171">
        <f t="shared" si="12"/>
        <v>266.40000000000003</v>
      </c>
      <c r="E160" s="171">
        <v>0</v>
      </c>
      <c r="F160" s="233">
        <f t="shared" si="13"/>
        <v>100.00000000000003</v>
      </c>
      <c r="G160" s="172">
        <v>600</v>
      </c>
      <c r="H160" s="172">
        <v>0</v>
      </c>
      <c r="I160" s="172">
        <v>0</v>
      </c>
      <c r="J160" s="172" t="s">
        <v>48</v>
      </c>
      <c r="K160" s="172" t="s">
        <v>50</v>
      </c>
      <c r="L160" s="172" t="s">
        <v>50</v>
      </c>
      <c r="M160" s="172">
        <f t="shared" si="14"/>
        <v>600</v>
      </c>
      <c r="N160" s="234">
        <f t="shared" si="16"/>
        <v>1.47</v>
      </c>
    </row>
    <row r="161" spans="1:16" ht="14">
      <c r="A161" s="232">
        <f t="shared" si="15"/>
        <v>43037</v>
      </c>
      <c r="B161" s="147">
        <v>579.85</v>
      </c>
      <c r="C161" s="147">
        <v>278.49</v>
      </c>
      <c r="D161" s="171">
        <f t="shared" si="12"/>
        <v>266.40000000000003</v>
      </c>
      <c r="E161" s="171">
        <v>0</v>
      </c>
      <c r="F161" s="233">
        <f t="shared" si="13"/>
        <v>100.00000000000003</v>
      </c>
      <c r="G161" s="172">
        <v>600</v>
      </c>
      <c r="H161" s="172">
        <v>0</v>
      </c>
      <c r="I161" s="172">
        <v>0</v>
      </c>
      <c r="J161" s="172" t="s">
        <v>48</v>
      </c>
      <c r="K161" s="172" t="s">
        <v>50</v>
      </c>
      <c r="L161" s="172" t="s">
        <v>50</v>
      </c>
      <c r="M161" s="172">
        <f t="shared" si="14"/>
        <v>600</v>
      </c>
      <c r="N161" s="234">
        <f t="shared" si="16"/>
        <v>1.47</v>
      </c>
    </row>
    <row r="162" spans="1:16" ht="14">
      <c r="A162" s="232">
        <f t="shared" si="15"/>
        <v>43038</v>
      </c>
      <c r="B162" s="147">
        <v>579.85</v>
      </c>
      <c r="C162" s="147">
        <v>278.49</v>
      </c>
      <c r="D162" s="171">
        <f t="shared" si="12"/>
        <v>266.40000000000003</v>
      </c>
      <c r="E162" s="171">
        <v>0</v>
      </c>
      <c r="F162" s="233">
        <f t="shared" si="13"/>
        <v>100.00000000000003</v>
      </c>
      <c r="G162" s="172">
        <v>0</v>
      </c>
      <c r="H162" s="172">
        <v>0</v>
      </c>
      <c r="I162" s="172">
        <v>0</v>
      </c>
      <c r="J162" s="172" t="s">
        <v>48</v>
      </c>
      <c r="K162" s="172" t="s">
        <v>50</v>
      </c>
      <c r="L162" s="172" t="s">
        <v>50</v>
      </c>
      <c r="M162" s="172">
        <f t="shared" si="14"/>
        <v>0</v>
      </c>
      <c r="N162" s="234">
        <f t="shared" si="16"/>
        <v>0</v>
      </c>
    </row>
    <row r="163" spans="1:16" ht="14">
      <c r="A163" s="232">
        <f t="shared" si="15"/>
        <v>43039</v>
      </c>
      <c r="B163" s="147">
        <v>579.85</v>
      </c>
      <c r="C163" s="147">
        <v>278.49</v>
      </c>
      <c r="D163" s="171">
        <f t="shared" si="12"/>
        <v>266.40000000000003</v>
      </c>
      <c r="E163" s="171">
        <v>0</v>
      </c>
      <c r="F163" s="233">
        <f t="shared" si="13"/>
        <v>100.00000000000003</v>
      </c>
      <c r="G163" s="172">
        <v>0</v>
      </c>
      <c r="H163" s="172">
        <v>0</v>
      </c>
      <c r="I163" s="172">
        <v>0</v>
      </c>
      <c r="J163" s="172" t="s">
        <v>48</v>
      </c>
      <c r="K163" s="172" t="s">
        <v>50</v>
      </c>
      <c r="L163" s="172" t="s">
        <v>50</v>
      </c>
      <c r="M163" s="172">
        <f t="shared" si="14"/>
        <v>0</v>
      </c>
      <c r="N163" s="234">
        <f t="shared" si="16"/>
        <v>0</v>
      </c>
    </row>
    <row r="164" spans="1:16" ht="23.2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59">
        <f>SUM(M11:M163)</f>
        <v>241466</v>
      </c>
      <c r="N164" s="133">
        <f>SUM(N11:N163)</f>
        <v>844.33999999999946</v>
      </c>
      <c r="O164" s="33">
        <v>177739</v>
      </c>
      <c r="P164" s="33">
        <v>562.04999999999995</v>
      </c>
    </row>
    <row r="165" spans="1:16" ht="31.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20">
        <f>C163-C11</f>
        <v>266.26</v>
      </c>
      <c r="K165" s="420"/>
      <c r="L165" s="420"/>
      <c r="M165" s="159">
        <f>M164*0.002447</f>
        <v>590.867302</v>
      </c>
      <c r="N165" s="133">
        <f>M165+J165</f>
        <v>857.12730199999999</v>
      </c>
    </row>
    <row r="166" spans="1:16" ht="126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</row>
    <row r="167" spans="1:16" ht="33" customHeight="1">
      <c r="A167" s="362" t="s">
        <v>84</v>
      </c>
      <c r="B167" s="363"/>
      <c r="C167" s="135">
        <f>SUM(E11:E40)</f>
        <v>55</v>
      </c>
      <c r="D167" s="135">
        <f>SUM(E41:E71)</f>
        <v>32</v>
      </c>
      <c r="E167" s="135">
        <f>SUM(E72:E102)</f>
        <v>43</v>
      </c>
      <c r="F167" s="348">
        <f>SUM(E103:E132)</f>
        <v>244</v>
      </c>
      <c r="G167" s="349"/>
      <c r="H167" s="348">
        <f>SUM(E133:E163)</f>
        <v>114</v>
      </c>
      <c r="I167" s="349"/>
      <c r="J167" s="348">
        <f>C167+D167+E167+F167+H167</f>
        <v>488</v>
      </c>
      <c r="K167" s="353"/>
      <c r="L167" s="344">
        <f>N164-N165</f>
        <v>-12.787302000000523</v>
      </c>
      <c r="M167" s="345"/>
      <c r="N167" s="373">
        <f>N165</f>
        <v>857.12730199999999</v>
      </c>
    </row>
    <row r="168" spans="1:16" ht="37.5" customHeight="1">
      <c r="A168" s="362" t="s">
        <v>93</v>
      </c>
      <c r="B168" s="363"/>
      <c r="C168" s="136">
        <f>SUM(N11:N40)</f>
        <v>7.4700000000000006</v>
      </c>
      <c r="D168" s="136">
        <f>SUM(N41:N71)</f>
        <v>323.44999999999993</v>
      </c>
      <c r="E168" s="136">
        <f>SUM(N72:N102)</f>
        <v>163.16000000000003</v>
      </c>
      <c r="F168" s="350">
        <f>SUM(N103:N132)</f>
        <v>254.53999999999996</v>
      </c>
      <c r="G168" s="351"/>
      <c r="H168" s="350">
        <f>SUM(N133:N163)</f>
        <v>95.719999999999956</v>
      </c>
      <c r="I168" s="351"/>
      <c r="J168" s="350">
        <f>C168+D168+E168+F168+H168</f>
        <v>844.3399999999998</v>
      </c>
      <c r="K168" s="352"/>
      <c r="L168" s="346"/>
      <c r="M168" s="347"/>
      <c r="N168" s="374"/>
    </row>
    <row r="169" spans="1:16" ht="17.5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101"/>
      <c r="N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10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101"/>
      <c r="N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101"/>
      <c r="N173" s="31"/>
    </row>
  </sheetData>
  <mergeCells count="39">
    <mergeCell ref="F7:F8"/>
    <mergeCell ref="G7:M7"/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4:L164"/>
    <mergeCell ref="J165:L165"/>
    <mergeCell ref="F166:G166"/>
    <mergeCell ref="J5:K5"/>
    <mergeCell ref="A166:B166"/>
    <mergeCell ref="J167:K167"/>
    <mergeCell ref="A6:N6"/>
    <mergeCell ref="A7:A8"/>
    <mergeCell ref="B7:B8"/>
    <mergeCell ref="C7:C8"/>
    <mergeCell ref="D7:D8"/>
    <mergeCell ref="E7:E8"/>
    <mergeCell ref="N7:N8"/>
    <mergeCell ref="N167:N168"/>
    <mergeCell ref="A164:I165"/>
    <mergeCell ref="H166:I166"/>
    <mergeCell ref="J168:K168"/>
    <mergeCell ref="L167:M168"/>
    <mergeCell ref="F168:G168"/>
    <mergeCell ref="H168:I168"/>
    <mergeCell ref="A168:B168"/>
    <mergeCell ref="A167:B167"/>
    <mergeCell ref="F167:G167"/>
    <mergeCell ref="H167:I167"/>
  </mergeCells>
  <pageMargins left="0.9" right="0.5" top="0.45" bottom="0.4" header="0.3" footer="0.25"/>
  <pageSetup paperSize="9" scale="75" orientation="portrait" r:id="rId1"/>
  <headerFooter>
    <oddHeader>&amp;C23.Veer</oddHeader>
    <oddFooter xml:space="preserve">&amp;C&amp;"DV-TTSurekh,Normal"&amp;18 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O174"/>
  <sheetViews>
    <sheetView workbookViewId="0">
      <selection activeCell="B10" sqref="B10:D164"/>
    </sheetView>
  </sheetViews>
  <sheetFormatPr defaultColWidth="9.1796875" defaultRowHeight="12.5"/>
  <cols>
    <col min="1" max="1" width="13" style="36" customWidth="1"/>
    <col min="2" max="2" width="10.26953125" style="36" customWidth="1"/>
    <col min="3" max="3" width="10.81640625" style="53" customWidth="1"/>
    <col min="4" max="4" width="8.7265625" style="36" customWidth="1"/>
    <col min="5" max="5" width="7.7265625" style="36" customWidth="1"/>
    <col min="6" max="6" width="8" style="36" customWidth="1"/>
    <col min="7" max="7" width="6.453125" style="36" bestFit="1" customWidth="1"/>
    <col min="8" max="8" width="8.7265625" style="36" customWidth="1"/>
    <col min="9" max="10" width="5.7265625" style="36" customWidth="1"/>
    <col min="11" max="11" width="5.81640625" style="36" bestFit="1" customWidth="1"/>
    <col min="12" max="12" width="8.26953125" style="36" bestFit="1" customWidth="1"/>
    <col min="13" max="13" width="10.81640625" style="36" customWidth="1"/>
    <col min="14" max="15" width="10" style="36" customWidth="1"/>
    <col min="16" max="16384" width="9.1796875" style="36"/>
  </cols>
  <sheetData>
    <row r="1" spans="1:15" ht="25">
      <c r="A1" s="462" t="s">
        <v>42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4"/>
    </row>
    <row r="2" spans="1:15" ht="23">
      <c r="A2" s="465" t="s">
        <v>43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7"/>
      <c r="O2" s="38"/>
    </row>
    <row r="3" spans="1:15" ht="19.5" customHeight="1">
      <c r="A3" s="409" t="str">
        <f>Ghod!A3:A5</f>
        <v>Name of Reservoir</v>
      </c>
      <c r="B3" s="411" t="s">
        <v>158</v>
      </c>
      <c r="C3" s="412"/>
      <c r="D3" s="417" t="s">
        <v>159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  <c r="O3" s="39"/>
    </row>
    <row r="4" spans="1:15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  <c r="O4" s="41"/>
    </row>
    <row r="5" spans="1:15" ht="21.75" customHeight="1">
      <c r="A5" s="331"/>
      <c r="B5" s="415"/>
      <c r="C5" s="416"/>
      <c r="D5" s="378"/>
      <c r="E5" s="380"/>
      <c r="F5" s="358">
        <v>677.02</v>
      </c>
      <c r="G5" s="359"/>
      <c r="H5" s="360">
        <v>22.321999999999999</v>
      </c>
      <c r="I5" s="361"/>
      <c r="J5" s="468">
        <v>16.638000000000002</v>
      </c>
      <c r="K5" s="469"/>
      <c r="L5" s="239">
        <v>5.6840000000000002</v>
      </c>
      <c r="M5" s="138">
        <v>63015</v>
      </c>
      <c r="N5" s="167">
        <v>517</v>
      </c>
      <c r="O5" s="55"/>
    </row>
    <row r="6" spans="1:15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43"/>
    </row>
    <row r="7" spans="1:15" ht="24.7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  <c r="O7" s="39"/>
    </row>
    <row r="8" spans="1:15" ht="60" customHeight="1">
      <c r="A8" s="318"/>
      <c r="B8" s="365"/>
      <c r="C8" s="318"/>
      <c r="D8" s="318"/>
      <c r="E8" s="318"/>
      <c r="F8" s="355"/>
      <c r="G8" s="140" t="s">
        <v>72</v>
      </c>
      <c r="H8" s="140" t="s">
        <v>160</v>
      </c>
      <c r="I8" s="63" t="s">
        <v>41</v>
      </c>
      <c r="J8" s="140" t="s">
        <v>80</v>
      </c>
      <c r="K8" s="140" t="s">
        <v>157</v>
      </c>
      <c r="L8" s="140" t="s">
        <v>129</v>
      </c>
      <c r="M8" s="140" t="s">
        <v>77</v>
      </c>
      <c r="N8" s="318"/>
      <c r="O8" s="39"/>
    </row>
    <row r="9" spans="1:15" ht="17.5">
      <c r="A9" s="134">
        <v>1</v>
      </c>
      <c r="B9" s="134">
        <v>2</v>
      </c>
      <c r="C9" s="172">
        <v>3</v>
      </c>
      <c r="D9" s="134">
        <v>5</v>
      </c>
      <c r="E9" s="134">
        <v>4</v>
      </c>
      <c r="F9" s="231">
        <v>6</v>
      </c>
      <c r="G9" s="134">
        <v>7</v>
      </c>
      <c r="H9" s="134">
        <v>8</v>
      </c>
      <c r="I9" s="134">
        <v>9</v>
      </c>
      <c r="J9" s="134">
        <v>10</v>
      </c>
      <c r="K9" s="134">
        <v>11</v>
      </c>
      <c r="L9" s="134">
        <v>12</v>
      </c>
      <c r="M9" s="134">
        <v>13</v>
      </c>
      <c r="N9" s="134">
        <v>14</v>
      </c>
      <c r="O9" s="44"/>
    </row>
    <row r="10" spans="1:15" ht="17.5">
      <c r="A10" s="245"/>
      <c r="B10" s="171">
        <v>658.75</v>
      </c>
      <c r="C10" s="171">
        <v>0</v>
      </c>
      <c r="D10" s="171">
        <f t="shared" ref="D10:D75" si="0">IF(C10&lt;5.684,0,C10-5.684)</f>
        <v>0</v>
      </c>
      <c r="E10" s="245"/>
      <c r="F10" s="231"/>
      <c r="G10" s="245"/>
      <c r="H10" s="245"/>
      <c r="I10" s="245"/>
      <c r="J10" s="245"/>
      <c r="K10" s="245"/>
      <c r="L10" s="245"/>
      <c r="M10" s="245"/>
      <c r="N10" s="279"/>
      <c r="O10" s="44"/>
    </row>
    <row r="11" spans="1:15" ht="17.5">
      <c r="A11" s="232">
        <v>42887</v>
      </c>
      <c r="B11" s="230">
        <v>667.81</v>
      </c>
      <c r="C11" s="147">
        <v>2.16</v>
      </c>
      <c r="D11" s="171">
        <f t="shared" si="0"/>
        <v>0</v>
      </c>
      <c r="E11" s="171">
        <v>0</v>
      </c>
      <c r="F11" s="233">
        <f>D11/16.638*100</f>
        <v>0</v>
      </c>
      <c r="G11" s="172">
        <v>0</v>
      </c>
      <c r="H11" s="236">
        <v>0</v>
      </c>
      <c r="I11" s="172" t="s">
        <v>50</v>
      </c>
      <c r="J11" s="172" t="s">
        <v>50</v>
      </c>
      <c r="K11" s="172" t="s">
        <v>50</v>
      </c>
      <c r="L11" s="172" t="s">
        <v>50</v>
      </c>
      <c r="M11" s="171">
        <f>G11+H11</f>
        <v>0</v>
      </c>
      <c r="N11" s="234">
        <v>0</v>
      </c>
      <c r="O11" s="46"/>
    </row>
    <row r="12" spans="1:15" ht="17.5">
      <c r="A12" s="232">
        <f>+A11+1</f>
        <v>42888</v>
      </c>
      <c r="B12" s="230">
        <v>667.79</v>
      </c>
      <c r="C12" s="147">
        <v>2.1139999999999999</v>
      </c>
      <c r="D12" s="171">
        <f t="shared" si="0"/>
        <v>0</v>
      </c>
      <c r="E12" s="171">
        <v>34</v>
      </c>
      <c r="F12" s="233">
        <f t="shared" ref="F12:F75" si="1">D12/16.638*100</f>
        <v>0</v>
      </c>
      <c r="G12" s="172">
        <v>0</v>
      </c>
      <c r="H12" s="236">
        <v>0</v>
      </c>
      <c r="I12" s="172" t="s">
        <v>50</v>
      </c>
      <c r="J12" s="172" t="s">
        <v>50</v>
      </c>
      <c r="K12" s="172" t="s">
        <v>50</v>
      </c>
      <c r="L12" s="172" t="s">
        <v>50</v>
      </c>
      <c r="M12" s="171">
        <f t="shared" ref="M12:M75" si="2">G12+H12</f>
        <v>0</v>
      </c>
      <c r="N12" s="234">
        <v>0</v>
      </c>
      <c r="O12" s="46"/>
    </row>
    <row r="13" spans="1:15" ht="17.5">
      <c r="A13" s="232">
        <f t="shared" ref="A13:A76" si="3">+A12+1</f>
        <v>42889</v>
      </c>
      <c r="B13" s="147">
        <v>667.76</v>
      </c>
      <c r="C13" s="147">
        <v>2.1179999999999999</v>
      </c>
      <c r="D13" s="171">
        <f t="shared" si="0"/>
        <v>0</v>
      </c>
      <c r="E13" s="171">
        <v>0</v>
      </c>
      <c r="F13" s="233">
        <f t="shared" si="1"/>
        <v>0</v>
      </c>
      <c r="G13" s="172">
        <v>0</v>
      </c>
      <c r="H13" s="236">
        <v>0</v>
      </c>
      <c r="I13" s="172" t="s">
        <v>50</v>
      </c>
      <c r="J13" s="172" t="s">
        <v>50</v>
      </c>
      <c r="K13" s="172" t="s">
        <v>50</v>
      </c>
      <c r="L13" s="172" t="s">
        <v>50</v>
      </c>
      <c r="M13" s="171">
        <f t="shared" si="2"/>
        <v>0</v>
      </c>
      <c r="N13" s="234">
        <v>0</v>
      </c>
      <c r="O13" s="46"/>
    </row>
    <row r="14" spans="1:15" ht="17.5">
      <c r="A14" s="232">
        <f t="shared" si="3"/>
        <v>42890</v>
      </c>
      <c r="B14" s="147">
        <v>667.73</v>
      </c>
      <c r="C14" s="147">
        <v>2.093</v>
      </c>
      <c r="D14" s="171">
        <f t="shared" si="0"/>
        <v>0</v>
      </c>
      <c r="E14" s="171">
        <v>2</v>
      </c>
      <c r="F14" s="233">
        <f t="shared" si="1"/>
        <v>0</v>
      </c>
      <c r="G14" s="172">
        <v>0</v>
      </c>
      <c r="H14" s="236">
        <v>0</v>
      </c>
      <c r="I14" s="172" t="s">
        <v>50</v>
      </c>
      <c r="J14" s="172" t="s">
        <v>50</v>
      </c>
      <c r="K14" s="172" t="s">
        <v>50</v>
      </c>
      <c r="L14" s="172" t="s">
        <v>50</v>
      </c>
      <c r="M14" s="171">
        <f t="shared" si="2"/>
        <v>0</v>
      </c>
      <c r="N14" s="234">
        <v>0</v>
      </c>
      <c r="O14" s="46"/>
    </row>
    <row r="15" spans="1:15" ht="17.5">
      <c r="A15" s="232">
        <f t="shared" si="3"/>
        <v>42891</v>
      </c>
      <c r="B15" s="147">
        <v>667.7</v>
      </c>
      <c r="C15" s="147">
        <v>2.0670000000000002</v>
      </c>
      <c r="D15" s="171">
        <f t="shared" si="0"/>
        <v>0</v>
      </c>
      <c r="E15" s="171">
        <v>19</v>
      </c>
      <c r="F15" s="233">
        <f t="shared" si="1"/>
        <v>0</v>
      </c>
      <c r="G15" s="172">
        <v>0</v>
      </c>
      <c r="H15" s="236">
        <v>0</v>
      </c>
      <c r="I15" s="172" t="s">
        <v>50</v>
      </c>
      <c r="J15" s="172" t="s">
        <v>50</v>
      </c>
      <c r="K15" s="172" t="s">
        <v>50</v>
      </c>
      <c r="L15" s="172" t="s">
        <v>50</v>
      </c>
      <c r="M15" s="171">
        <f t="shared" si="2"/>
        <v>0</v>
      </c>
      <c r="N15" s="234">
        <v>0</v>
      </c>
      <c r="O15" s="46"/>
    </row>
    <row r="16" spans="1:15" ht="17.5">
      <c r="A16" s="232">
        <f t="shared" si="3"/>
        <v>42892</v>
      </c>
      <c r="B16" s="147">
        <v>667.68</v>
      </c>
      <c r="C16" s="147">
        <v>2.0499999999999998</v>
      </c>
      <c r="D16" s="171">
        <f t="shared" si="0"/>
        <v>0</v>
      </c>
      <c r="E16" s="171">
        <v>0</v>
      </c>
      <c r="F16" s="233">
        <f t="shared" si="1"/>
        <v>0</v>
      </c>
      <c r="G16" s="172">
        <v>0</v>
      </c>
      <c r="H16" s="236">
        <v>0</v>
      </c>
      <c r="I16" s="172" t="s">
        <v>50</v>
      </c>
      <c r="J16" s="172" t="s">
        <v>50</v>
      </c>
      <c r="K16" s="172" t="s">
        <v>50</v>
      </c>
      <c r="L16" s="172" t="s">
        <v>50</v>
      </c>
      <c r="M16" s="171">
        <f t="shared" si="2"/>
        <v>0</v>
      </c>
      <c r="N16" s="234">
        <v>0</v>
      </c>
      <c r="O16" s="46"/>
    </row>
    <row r="17" spans="1:15" ht="17.5">
      <c r="A17" s="232">
        <f t="shared" si="3"/>
        <v>42893</v>
      </c>
      <c r="B17" s="147">
        <v>667.65</v>
      </c>
      <c r="C17" s="147">
        <v>2.0249999999999999</v>
      </c>
      <c r="D17" s="171">
        <f t="shared" si="0"/>
        <v>0</v>
      </c>
      <c r="E17" s="171">
        <v>1</v>
      </c>
      <c r="F17" s="233">
        <f t="shared" si="1"/>
        <v>0</v>
      </c>
      <c r="G17" s="172">
        <v>0</v>
      </c>
      <c r="H17" s="236">
        <v>0</v>
      </c>
      <c r="I17" s="172" t="s">
        <v>50</v>
      </c>
      <c r="J17" s="172" t="s">
        <v>50</v>
      </c>
      <c r="K17" s="172" t="s">
        <v>50</v>
      </c>
      <c r="L17" s="172" t="s">
        <v>50</v>
      </c>
      <c r="M17" s="171">
        <f t="shared" si="2"/>
        <v>0</v>
      </c>
      <c r="N17" s="234">
        <v>0</v>
      </c>
      <c r="O17" s="46"/>
    </row>
    <row r="18" spans="1:15" ht="17.5">
      <c r="A18" s="232">
        <f t="shared" si="3"/>
        <v>42894</v>
      </c>
      <c r="B18" s="147">
        <v>667.62</v>
      </c>
      <c r="C18" s="147">
        <v>1.9990000000000001</v>
      </c>
      <c r="D18" s="171">
        <f t="shared" si="0"/>
        <v>0</v>
      </c>
      <c r="E18" s="171">
        <v>0</v>
      </c>
      <c r="F18" s="233">
        <f t="shared" si="1"/>
        <v>0</v>
      </c>
      <c r="G18" s="172">
        <v>0</v>
      </c>
      <c r="H18" s="236">
        <v>0</v>
      </c>
      <c r="I18" s="172" t="s">
        <v>50</v>
      </c>
      <c r="J18" s="172" t="s">
        <v>50</v>
      </c>
      <c r="K18" s="172" t="s">
        <v>50</v>
      </c>
      <c r="L18" s="172" t="s">
        <v>50</v>
      </c>
      <c r="M18" s="171">
        <f t="shared" si="2"/>
        <v>0</v>
      </c>
      <c r="N18" s="234">
        <v>0</v>
      </c>
      <c r="O18" s="46"/>
    </row>
    <row r="19" spans="1:15" ht="17.5">
      <c r="A19" s="232">
        <f t="shared" si="3"/>
        <v>42895</v>
      </c>
      <c r="B19" s="147">
        <v>667.59</v>
      </c>
      <c r="C19" s="147">
        <v>1.974</v>
      </c>
      <c r="D19" s="171">
        <f t="shared" si="0"/>
        <v>0</v>
      </c>
      <c r="E19" s="171">
        <v>0</v>
      </c>
      <c r="F19" s="233">
        <f t="shared" si="1"/>
        <v>0</v>
      </c>
      <c r="G19" s="172">
        <v>0</v>
      </c>
      <c r="H19" s="236">
        <v>0</v>
      </c>
      <c r="I19" s="172" t="s">
        <v>50</v>
      </c>
      <c r="J19" s="172" t="s">
        <v>50</v>
      </c>
      <c r="K19" s="172" t="s">
        <v>50</v>
      </c>
      <c r="L19" s="172" t="s">
        <v>50</v>
      </c>
      <c r="M19" s="171">
        <f t="shared" si="2"/>
        <v>0</v>
      </c>
      <c r="N19" s="234">
        <v>0</v>
      </c>
      <c r="O19" s="46"/>
    </row>
    <row r="20" spans="1:15" ht="17.5">
      <c r="A20" s="232">
        <f t="shared" si="3"/>
        <v>42896</v>
      </c>
      <c r="B20" s="147">
        <v>667.56</v>
      </c>
      <c r="C20" s="147">
        <v>1.948</v>
      </c>
      <c r="D20" s="171">
        <f t="shared" si="0"/>
        <v>0</v>
      </c>
      <c r="E20" s="171">
        <v>10</v>
      </c>
      <c r="F20" s="233">
        <f t="shared" si="1"/>
        <v>0</v>
      </c>
      <c r="G20" s="172">
        <v>0</v>
      </c>
      <c r="H20" s="236">
        <v>0</v>
      </c>
      <c r="I20" s="172" t="s">
        <v>50</v>
      </c>
      <c r="J20" s="172" t="s">
        <v>50</v>
      </c>
      <c r="K20" s="172" t="s">
        <v>50</v>
      </c>
      <c r="L20" s="172" t="s">
        <v>50</v>
      </c>
      <c r="M20" s="171">
        <f t="shared" si="2"/>
        <v>0</v>
      </c>
      <c r="N20" s="234">
        <v>0</v>
      </c>
      <c r="O20" s="46"/>
    </row>
    <row r="21" spans="1:15" ht="17.5">
      <c r="A21" s="232">
        <f t="shared" si="3"/>
        <v>42897</v>
      </c>
      <c r="B21" s="147">
        <v>667.53</v>
      </c>
      <c r="C21" s="147">
        <v>1.923</v>
      </c>
      <c r="D21" s="171">
        <f t="shared" si="0"/>
        <v>0</v>
      </c>
      <c r="E21" s="171">
        <v>0</v>
      </c>
      <c r="F21" s="233">
        <f t="shared" si="1"/>
        <v>0</v>
      </c>
      <c r="G21" s="172">
        <v>0</v>
      </c>
      <c r="H21" s="236">
        <v>0</v>
      </c>
      <c r="I21" s="172" t="s">
        <v>50</v>
      </c>
      <c r="J21" s="172" t="s">
        <v>50</v>
      </c>
      <c r="K21" s="172" t="s">
        <v>50</v>
      </c>
      <c r="L21" s="172" t="s">
        <v>50</v>
      </c>
      <c r="M21" s="171">
        <f t="shared" si="2"/>
        <v>0</v>
      </c>
      <c r="N21" s="234">
        <v>0</v>
      </c>
      <c r="O21" s="46"/>
    </row>
    <row r="22" spans="1:15" ht="17.5">
      <c r="A22" s="232">
        <f t="shared" si="3"/>
        <v>42898</v>
      </c>
      <c r="B22" s="147">
        <v>667.5</v>
      </c>
      <c r="C22" s="147">
        <v>1.897</v>
      </c>
      <c r="D22" s="171">
        <f t="shared" si="0"/>
        <v>0</v>
      </c>
      <c r="E22" s="171">
        <v>49</v>
      </c>
      <c r="F22" s="233">
        <f t="shared" si="1"/>
        <v>0</v>
      </c>
      <c r="G22" s="172">
        <v>0</v>
      </c>
      <c r="H22" s="236">
        <v>0</v>
      </c>
      <c r="I22" s="172" t="s">
        <v>50</v>
      </c>
      <c r="J22" s="172" t="s">
        <v>50</v>
      </c>
      <c r="K22" s="172" t="s">
        <v>50</v>
      </c>
      <c r="L22" s="172" t="s">
        <v>50</v>
      </c>
      <c r="M22" s="171">
        <f t="shared" si="2"/>
        <v>0</v>
      </c>
      <c r="N22" s="234">
        <v>0</v>
      </c>
      <c r="O22" s="46"/>
    </row>
    <row r="23" spans="1:15" ht="17.5">
      <c r="A23" s="232">
        <f t="shared" si="3"/>
        <v>42899</v>
      </c>
      <c r="B23" s="147">
        <v>667.47</v>
      </c>
      <c r="C23" s="147">
        <v>1.879</v>
      </c>
      <c r="D23" s="171">
        <f t="shared" si="0"/>
        <v>0</v>
      </c>
      <c r="E23" s="171">
        <v>19</v>
      </c>
      <c r="F23" s="233">
        <f t="shared" si="1"/>
        <v>0</v>
      </c>
      <c r="G23" s="172">
        <v>0</v>
      </c>
      <c r="H23" s="236">
        <v>0</v>
      </c>
      <c r="I23" s="172" t="s">
        <v>50</v>
      </c>
      <c r="J23" s="172" t="s">
        <v>50</v>
      </c>
      <c r="K23" s="172" t="s">
        <v>50</v>
      </c>
      <c r="L23" s="172" t="s">
        <v>50</v>
      </c>
      <c r="M23" s="171">
        <f t="shared" si="2"/>
        <v>0</v>
      </c>
      <c r="N23" s="234">
        <v>0</v>
      </c>
      <c r="O23" s="46"/>
    </row>
    <row r="24" spans="1:15" ht="17.5">
      <c r="A24" s="232">
        <f t="shared" si="3"/>
        <v>42900</v>
      </c>
      <c r="B24" s="147">
        <v>667.45</v>
      </c>
      <c r="C24" s="147">
        <v>1.8660000000000001</v>
      </c>
      <c r="D24" s="171">
        <f t="shared" si="0"/>
        <v>0</v>
      </c>
      <c r="E24" s="171">
        <v>0</v>
      </c>
      <c r="F24" s="233">
        <f t="shared" si="1"/>
        <v>0</v>
      </c>
      <c r="G24" s="172">
        <v>0</v>
      </c>
      <c r="H24" s="236">
        <v>0</v>
      </c>
      <c r="I24" s="172" t="s">
        <v>50</v>
      </c>
      <c r="J24" s="172" t="s">
        <v>50</v>
      </c>
      <c r="K24" s="172" t="s">
        <v>50</v>
      </c>
      <c r="L24" s="172" t="s">
        <v>50</v>
      </c>
      <c r="M24" s="171">
        <f t="shared" si="2"/>
        <v>0</v>
      </c>
      <c r="N24" s="234">
        <v>0</v>
      </c>
      <c r="O24" s="46"/>
    </row>
    <row r="25" spans="1:15" ht="17.5">
      <c r="A25" s="232">
        <f t="shared" si="3"/>
        <v>42901</v>
      </c>
      <c r="B25" s="147">
        <v>667.42</v>
      </c>
      <c r="C25" s="147">
        <v>1.847</v>
      </c>
      <c r="D25" s="171">
        <f t="shared" si="0"/>
        <v>0</v>
      </c>
      <c r="E25" s="171">
        <v>0</v>
      </c>
      <c r="F25" s="233">
        <f t="shared" si="1"/>
        <v>0</v>
      </c>
      <c r="G25" s="172">
        <v>0</v>
      </c>
      <c r="H25" s="236">
        <v>0</v>
      </c>
      <c r="I25" s="172" t="s">
        <v>50</v>
      </c>
      <c r="J25" s="172" t="s">
        <v>50</v>
      </c>
      <c r="K25" s="172" t="s">
        <v>50</v>
      </c>
      <c r="L25" s="172" t="s">
        <v>50</v>
      </c>
      <c r="M25" s="171">
        <f t="shared" si="2"/>
        <v>0</v>
      </c>
      <c r="N25" s="234">
        <v>0</v>
      </c>
      <c r="O25" s="46"/>
    </row>
    <row r="26" spans="1:15" ht="17.5">
      <c r="A26" s="232">
        <f t="shared" si="3"/>
        <v>42902</v>
      </c>
      <c r="B26" s="147">
        <v>667.39</v>
      </c>
      <c r="C26" s="147">
        <v>1.829</v>
      </c>
      <c r="D26" s="171">
        <f t="shared" si="0"/>
        <v>0</v>
      </c>
      <c r="E26" s="171">
        <v>6</v>
      </c>
      <c r="F26" s="233">
        <f t="shared" si="1"/>
        <v>0</v>
      </c>
      <c r="G26" s="172">
        <v>0</v>
      </c>
      <c r="H26" s="236">
        <v>0</v>
      </c>
      <c r="I26" s="172" t="s">
        <v>50</v>
      </c>
      <c r="J26" s="172" t="s">
        <v>50</v>
      </c>
      <c r="K26" s="172" t="s">
        <v>50</v>
      </c>
      <c r="L26" s="172" t="s">
        <v>50</v>
      </c>
      <c r="M26" s="171">
        <f t="shared" si="2"/>
        <v>0</v>
      </c>
      <c r="N26" s="234">
        <v>0</v>
      </c>
      <c r="O26" s="46"/>
    </row>
    <row r="27" spans="1:15" ht="17.5">
      <c r="A27" s="232">
        <f t="shared" si="3"/>
        <v>42903</v>
      </c>
      <c r="B27" s="147">
        <v>667.36</v>
      </c>
      <c r="C27" s="147">
        <v>1.81</v>
      </c>
      <c r="D27" s="171">
        <f t="shared" si="0"/>
        <v>0</v>
      </c>
      <c r="E27" s="171">
        <v>25</v>
      </c>
      <c r="F27" s="233">
        <f t="shared" si="1"/>
        <v>0</v>
      </c>
      <c r="G27" s="172">
        <v>0</v>
      </c>
      <c r="H27" s="236">
        <v>0</v>
      </c>
      <c r="I27" s="172" t="s">
        <v>50</v>
      </c>
      <c r="J27" s="172" t="s">
        <v>50</v>
      </c>
      <c r="K27" s="172" t="s">
        <v>50</v>
      </c>
      <c r="L27" s="172" t="s">
        <v>50</v>
      </c>
      <c r="M27" s="171">
        <f t="shared" si="2"/>
        <v>0</v>
      </c>
      <c r="N27" s="234">
        <v>0</v>
      </c>
      <c r="O27" s="46"/>
    </row>
    <row r="28" spans="1:15" ht="17.5">
      <c r="A28" s="232">
        <f t="shared" si="3"/>
        <v>42904</v>
      </c>
      <c r="B28" s="147">
        <v>667.32</v>
      </c>
      <c r="C28" s="147">
        <v>1.7849999999999999</v>
      </c>
      <c r="D28" s="171">
        <f t="shared" si="0"/>
        <v>0</v>
      </c>
      <c r="E28" s="171">
        <v>0</v>
      </c>
      <c r="F28" s="233">
        <f t="shared" si="1"/>
        <v>0</v>
      </c>
      <c r="G28" s="172">
        <v>0</v>
      </c>
      <c r="H28" s="236">
        <v>0</v>
      </c>
      <c r="I28" s="172" t="s">
        <v>50</v>
      </c>
      <c r="J28" s="172" t="s">
        <v>50</v>
      </c>
      <c r="K28" s="172" t="s">
        <v>50</v>
      </c>
      <c r="L28" s="172" t="s">
        <v>50</v>
      </c>
      <c r="M28" s="171">
        <f t="shared" si="2"/>
        <v>0</v>
      </c>
      <c r="N28" s="234">
        <v>0</v>
      </c>
      <c r="O28" s="46"/>
    </row>
    <row r="29" spans="1:15" ht="17.5">
      <c r="A29" s="232">
        <f t="shared" si="3"/>
        <v>42905</v>
      </c>
      <c r="B29" s="147">
        <v>667.29</v>
      </c>
      <c r="C29" s="147">
        <v>1.766</v>
      </c>
      <c r="D29" s="171">
        <f t="shared" si="0"/>
        <v>0</v>
      </c>
      <c r="E29" s="171">
        <v>0</v>
      </c>
      <c r="F29" s="233">
        <f t="shared" si="1"/>
        <v>0</v>
      </c>
      <c r="G29" s="172">
        <v>0</v>
      </c>
      <c r="H29" s="236">
        <v>0</v>
      </c>
      <c r="I29" s="172" t="s">
        <v>50</v>
      </c>
      <c r="J29" s="172" t="s">
        <v>50</v>
      </c>
      <c r="K29" s="172" t="s">
        <v>50</v>
      </c>
      <c r="L29" s="172" t="s">
        <v>50</v>
      </c>
      <c r="M29" s="171">
        <f t="shared" si="2"/>
        <v>0</v>
      </c>
      <c r="N29" s="234">
        <v>0</v>
      </c>
      <c r="O29" s="46"/>
    </row>
    <row r="30" spans="1:15" ht="17.5">
      <c r="A30" s="232">
        <f t="shared" si="3"/>
        <v>42906</v>
      </c>
      <c r="B30" s="147">
        <v>667.26</v>
      </c>
      <c r="C30" s="147">
        <v>1.748</v>
      </c>
      <c r="D30" s="171">
        <f t="shared" si="0"/>
        <v>0</v>
      </c>
      <c r="E30" s="171">
        <v>0</v>
      </c>
      <c r="F30" s="233">
        <f t="shared" si="1"/>
        <v>0</v>
      </c>
      <c r="G30" s="172">
        <v>0</v>
      </c>
      <c r="H30" s="236">
        <v>0</v>
      </c>
      <c r="I30" s="172" t="s">
        <v>50</v>
      </c>
      <c r="J30" s="172" t="s">
        <v>50</v>
      </c>
      <c r="K30" s="172" t="s">
        <v>50</v>
      </c>
      <c r="L30" s="172" t="s">
        <v>50</v>
      </c>
      <c r="M30" s="171">
        <f t="shared" si="2"/>
        <v>0</v>
      </c>
      <c r="N30" s="234">
        <v>0</v>
      </c>
      <c r="O30" s="46"/>
    </row>
    <row r="31" spans="1:15" ht="17.5">
      <c r="A31" s="232">
        <f t="shared" si="3"/>
        <v>42907</v>
      </c>
      <c r="B31" s="147">
        <v>667.23</v>
      </c>
      <c r="C31" s="147">
        <v>1.7290000000000001</v>
      </c>
      <c r="D31" s="171">
        <f t="shared" si="0"/>
        <v>0</v>
      </c>
      <c r="E31" s="171">
        <v>0</v>
      </c>
      <c r="F31" s="233">
        <f t="shared" si="1"/>
        <v>0</v>
      </c>
      <c r="G31" s="172">
        <v>0</v>
      </c>
      <c r="H31" s="236">
        <v>0</v>
      </c>
      <c r="I31" s="172" t="s">
        <v>50</v>
      </c>
      <c r="J31" s="172" t="s">
        <v>50</v>
      </c>
      <c r="K31" s="172" t="s">
        <v>50</v>
      </c>
      <c r="L31" s="172" t="s">
        <v>50</v>
      </c>
      <c r="M31" s="171">
        <f t="shared" si="2"/>
        <v>0</v>
      </c>
      <c r="N31" s="234">
        <v>0</v>
      </c>
      <c r="O31" s="46"/>
    </row>
    <row r="32" spans="1:15" ht="17.5">
      <c r="A32" s="232">
        <f t="shared" si="3"/>
        <v>42908</v>
      </c>
      <c r="B32" s="147">
        <v>667.2</v>
      </c>
      <c r="C32" s="147">
        <v>1.71</v>
      </c>
      <c r="D32" s="171">
        <f t="shared" si="0"/>
        <v>0</v>
      </c>
      <c r="E32" s="171">
        <v>0</v>
      </c>
      <c r="F32" s="233">
        <f t="shared" si="1"/>
        <v>0</v>
      </c>
      <c r="G32" s="172">
        <v>0</v>
      </c>
      <c r="H32" s="236">
        <v>0</v>
      </c>
      <c r="I32" s="172" t="s">
        <v>50</v>
      </c>
      <c r="J32" s="172" t="s">
        <v>50</v>
      </c>
      <c r="K32" s="172" t="s">
        <v>50</v>
      </c>
      <c r="L32" s="172" t="s">
        <v>50</v>
      </c>
      <c r="M32" s="171">
        <f t="shared" si="2"/>
        <v>0</v>
      </c>
      <c r="N32" s="234">
        <v>0</v>
      </c>
      <c r="O32" s="46"/>
    </row>
    <row r="33" spans="1:15" ht="17.5">
      <c r="A33" s="232">
        <f t="shared" si="3"/>
        <v>42909</v>
      </c>
      <c r="B33" s="147">
        <v>667.17</v>
      </c>
      <c r="C33" s="147">
        <v>1.6919999999999999</v>
      </c>
      <c r="D33" s="171">
        <f t="shared" si="0"/>
        <v>0</v>
      </c>
      <c r="E33" s="171">
        <v>0</v>
      </c>
      <c r="F33" s="233">
        <f t="shared" si="1"/>
        <v>0</v>
      </c>
      <c r="G33" s="172">
        <v>0</v>
      </c>
      <c r="H33" s="236">
        <v>0</v>
      </c>
      <c r="I33" s="172" t="s">
        <v>50</v>
      </c>
      <c r="J33" s="172" t="s">
        <v>50</v>
      </c>
      <c r="K33" s="172" t="s">
        <v>50</v>
      </c>
      <c r="L33" s="172" t="s">
        <v>50</v>
      </c>
      <c r="M33" s="171">
        <f t="shared" si="2"/>
        <v>0</v>
      </c>
      <c r="N33" s="234">
        <v>0</v>
      </c>
      <c r="O33" s="46"/>
    </row>
    <row r="34" spans="1:15" ht="17.5">
      <c r="A34" s="232">
        <f t="shared" si="3"/>
        <v>42910</v>
      </c>
      <c r="B34" s="147">
        <v>667.14</v>
      </c>
      <c r="C34" s="147">
        <v>1.673</v>
      </c>
      <c r="D34" s="171">
        <f t="shared" si="0"/>
        <v>0</v>
      </c>
      <c r="E34" s="171">
        <v>0</v>
      </c>
      <c r="F34" s="233">
        <f t="shared" si="1"/>
        <v>0</v>
      </c>
      <c r="G34" s="172">
        <v>0</v>
      </c>
      <c r="H34" s="236">
        <v>0</v>
      </c>
      <c r="I34" s="172" t="s">
        <v>50</v>
      </c>
      <c r="J34" s="172" t="s">
        <v>50</v>
      </c>
      <c r="K34" s="172" t="s">
        <v>50</v>
      </c>
      <c r="L34" s="172" t="s">
        <v>50</v>
      </c>
      <c r="M34" s="171">
        <f t="shared" si="2"/>
        <v>0</v>
      </c>
      <c r="N34" s="234">
        <v>0</v>
      </c>
      <c r="O34" s="46"/>
    </row>
    <row r="35" spans="1:15" ht="17.5">
      <c r="A35" s="232">
        <f t="shared" si="3"/>
        <v>42911</v>
      </c>
      <c r="B35" s="147">
        <v>667.11</v>
      </c>
      <c r="C35" s="147">
        <v>1.6539999999999999</v>
      </c>
      <c r="D35" s="171">
        <f t="shared" si="0"/>
        <v>0</v>
      </c>
      <c r="E35" s="171">
        <v>0</v>
      </c>
      <c r="F35" s="233">
        <f t="shared" si="1"/>
        <v>0</v>
      </c>
      <c r="G35" s="172">
        <v>0</v>
      </c>
      <c r="H35" s="236">
        <v>0</v>
      </c>
      <c r="I35" s="172" t="s">
        <v>50</v>
      </c>
      <c r="J35" s="172" t="s">
        <v>50</v>
      </c>
      <c r="K35" s="172" t="s">
        <v>50</v>
      </c>
      <c r="L35" s="172" t="s">
        <v>50</v>
      </c>
      <c r="M35" s="171">
        <f t="shared" si="2"/>
        <v>0</v>
      </c>
      <c r="N35" s="234">
        <v>0</v>
      </c>
      <c r="O35" s="46"/>
    </row>
    <row r="36" spans="1:15" ht="17.5">
      <c r="A36" s="232">
        <f t="shared" si="3"/>
        <v>42912</v>
      </c>
      <c r="B36" s="147">
        <v>667.09</v>
      </c>
      <c r="C36" s="147">
        <v>1.6419999999999999</v>
      </c>
      <c r="D36" s="171">
        <f t="shared" si="0"/>
        <v>0</v>
      </c>
      <c r="E36" s="171">
        <v>0</v>
      </c>
      <c r="F36" s="233">
        <f t="shared" si="1"/>
        <v>0</v>
      </c>
      <c r="G36" s="172">
        <v>0</v>
      </c>
      <c r="H36" s="236">
        <v>0</v>
      </c>
      <c r="I36" s="172" t="s">
        <v>50</v>
      </c>
      <c r="J36" s="172" t="s">
        <v>50</v>
      </c>
      <c r="K36" s="172" t="s">
        <v>50</v>
      </c>
      <c r="L36" s="172" t="s">
        <v>50</v>
      </c>
      <c r="M36" s="171">
        <f t="shared" si="2"/>
        <v>0</v>
      </c>
      <c r="N36" s="234">
        <v>0</v>
      </c>
      <c r="O36" s="46"/>
    </row>
    <row r="37" spans="1:15" ht="17.5">
      <c r="A37" s="232">
        <f t="shared" si="3"/>
        <v>42913</v>
      </c>
      <c r="B37" s="147">
        <v>667.07</v>
      </c>
      <c r="C37" s="147">
        <v>1.629</v>
      </c>
      <c r="D37" s="171">
        <f t="shared" si="0"/>
        <v>0</v>
      </c>
      <c r="E37" s="171">
        <v>1</v>
      </c>
      <c r="F37" s="233">
        <f t="shared" si="1"/>
        <v>0</v>
      </c>
      <c r="G37" s="172">
        <v>0</v>
      </c>
      <c r="H37" s="236">
        <v>0</v>
      </c>
      <c r="I37" s="172" t="s">
        <v>50</v>
      </c>
      <c r="J37" s="172" t="s">
        <v>50</v>
      </c>
      <c r="K37" s="172" t="s">
        <v>50</v>
      </c>
      <c r="L37" s="172" t="s">
        <v>50</v>
      </c>
      <c r="M37" s="171">
        <f t="shared" si="2"/>
        <v>0</v>
      </c>
      <c r="N37" s="234">
        <v>0</v>
      </c>
      <c r="O37" s="46"/>
    </row>
    <row r="38" spans="1:15" ht="17.5">
      <c r="A38" s="232">
        <f t="shared" si="3"/>
        <v>42914</v>
      </c>
      <c r="B38" s="147">
        <v>667.05</v>
      </c>
      <c r="C38" s="147">
        <v>1.617</v>
      </c>
      <c r="D38" s="171">
        <f t="shared" si="0"/>
        <v>0</v>
      </c>
      <c r="E38" s="171">
        <v>0</v>
      </c>
      <c r="F38" s="233">
        <f t="shared" si="1"/>
        <v>0</v>
      </c>
      <c r="G38" s="172">
        <v>0</v>
      </c>
      <c r="H38" s="236">
        <v>0</v>
      </c>
      <c r="I38" s="172" t="s">
        <v>50</v>
      </c>
      <c r="J38" s="172" t="s">
        <v>50</v>
      </c>
      <c r="K38" s="172" t="s">
        <v>50</v>
      </c>
      <c r="L38" s="172" t="s">
        <v>50</v>
      </c>
      <c r="M38" s="171">
        <f t="shared" si="2"/>
        <v>0</v>
      </c>
      <c r="N38" s="234">
        <v>0</v>
      </c>
      <c r="O38" s="46"/>
    </row>
    <row r="39" spans="1:15" ht="17.5">
      <c r="A39" s="232">
        <f t="shared" si="3"/>
        <v>42915</v>
      </c>
      <c r="B39" s="147">
        <v>667.03</v>
      </c>
      <c r="C39" s="147">
        <v>1.6040000000000001</v>
      </c>
      <c r="D39" s="171">
        <f t="shared" si="0"/>
        <v>0</v>
      </c>
      <c r="E39" s="171">
        <v>0</v>
      </c>
      <c r="F39" s="233">
        <f t="shared" si="1"/>
        <v>0</v>
      </c>
      <c r="G39" s="172">
        <v>0</v>
      </c>
      <c r="H39" s="236">
        <v>0</v>
      </c>
      <c r="I39" s="172" t="s">
        <v>50</v>
      </c>
      <c r="J39" s="172" t="s">
        <v>50</v>
      </c>
      <c r="K39" s="172" t="s">
        <v>50</v>
      </c>
      <c r="L39" s="172" t="s">
        <v>50</v>
      </c>
      <c r="M39" s="171">
        <f t="shared" si="2"/>
        <v>0</v>
      </c>
      <c r="N39" s="234">
        <v>0</v>
      </c>
      <c r="O39" s="46"/>
    </row>
    <row r="40" spans="1:15" ht="17.5">
      <c r="A40" s="232">
        <f t="shared" si="3"/>
        <v>42916</v>
      </c>
      <c r="B40" s="147">
        <v>667.01</v>
      </c>
      <c r="C40" s="147">
        <v>1.5920000000000001</v>
      </c>
      <c r="D40" s="171">
        <f t="shared" si="0"/>
        <v>0</v>
      </c>
      <c r="E40" s="171">
        <v>1</v>
      </c>
      <c r="F40" s="233">
        <f t="shared" si="1"/>
        <v>0</v>
      </c>
      <c r="G40" s="172">
        <v>0</v>
      </c>
      <c r="H40" s="236">
        <v>0</v>
      </c>
      <c r="I40" s="172" t="s">
        <v>50</v>
      </c>
      <c r="J40" s="172" t="s">
        <v>50</v>
      </c>
      <c r="K40" s="172" t="s">
        <v>50</v>
      </c>
      <c r="L40" s="172" t="s">
        <v>50</v>
      </c>
      <c r="M40" s="171">
        <f t="shared" si="2"/>
        <v>0</v>
      </c>
      <c r="N40" s="234">
        <v>0</v>
      </c>
      <c r="O40" s="46"/>
    </row>
    <row r="41" spans="1:15" ht="17.5">
      <c r="A41" s="232">
        <f t="shared" si="3"/>
        <v>42917</v>
      </c>
      <c r="B41" s="147">
        <v>666.99</v>
      </c>
      <c r="C41" s="147">
        <v>1.58</v>
      </c>
      <c r="D41" s="171">
        <f t="shared" si="0"/>
        <v>0</v>
      </c>
      <c r="E41" s="171">
        <v>0</v>
      </c>
      <c r="F41" s="233">
        <f t="shared" si="1"/>
        <v>0</v>
      </c>
      <c r="G41" s="172">
        <v>0</v>
      </c>
      <c r="H41" s="236">
        <v>0</v>
      </c>
      <c r="I41" s="172" t="s">
        <v>50</v>
      </c>
      <c r="J41" s="172" t="s">
        <v>50</v>
      </c>
      <c r="K41" s="172" t="s">
        <v>50</v>
      </c>
      <c r="L41" s="172" t="s">
        <v>50</v>
      </c>
      <c r="M41" s="171">
        <f t="shared" si="2"/>
        <v>0</v>
      </c>
      <c r="N41" s="234">
        <v>0</v>
      </c>
      <c r="O41" s="46"/>
    </row>
    <row r="42" spans="1:15" ht="17.5">
      <c r="A42" s="232">
        <f t="shared" si="3"/>
        <v>42918</v>
      </c>
      <c r="B42" s="147">
        <v>666.97</v>
      </c>
      <c r="C42" s="147">
        <v>1.569</v>
      </c>
      <c r="D42" s="171">
        <f t="shared" si="0"/>
        <v>0</v>
      </c>
      <c r="E42" s="171">
        <v>0</v>
      </c>
      <c r="F42" s="233">
        <f t="shared" si="1"/>
        <v>0</v>
      </c>
      <c r="G42" s="172">
        <v>0</v>
      </c>
      <c r="H42" s="236">
        <v>0</v>
      </c>
      <c r="I42" s="172" t="s">
        <v>50</v>
      </c>
      <c r="J42" s="172" t="s">
        <v>50</v>
      </c>
      <c r="K42" s="172" t="s">
        <v>50</v>
      </c>
      <c r="L42" s="172" t="s">
        <v>50</v>
      </c>
      <c r="M42" s="171">
        <f t="shared" si="2"/>
        <v>0</v>
      </c>
      <c r="N42" s="234">
        <v>0</v>
      </c>
      <c r="O42" s="46"/>
    </row>
    <row r="43" spans="1:15" ht="17.5">
      <c r="A43" s="232">
        <f t="shared" si="3"/>
        <v>42919</v>
      </c>
      <c r="B43" s="147">
        <v>666.95</v>
      </c>
      <c r="C43" s="147">
        <v>1.5569999999999999</v>
      </c>
      <c r="D43" s="171">
        <f t="shared" si="0"/>
        <v>0</v>
      </c>
      <c r="E43" s="171">
        <v>3</v>
      </c>
      <c r="F43" s="233">
        <f t="shared" si="1"/>
        <v>0</v>
      </c>
      <c r="G43" s="172">
        <v>0</v>
      </c>
      <c r="H43" s="236">
        <v>0</v>
      </c>
      <c r="I43" s="172" t="s">
        <v>50</v>
      </c>
      <c r="J43" s="172" t="s">
        <v>50</v>
      </c>
      <c r="K43" s="172" t="s">
        <v>50</v>
      </c>
      <c r="L43" s="172" t="s">
        <v>50</v>
      </c>
      <c r="M43" s="171">
        <f t="shared" si="2"/>
        <v>0</v>
      </c>
      <c r="N43" s="234">
        <v>0</v>
      </c>
      <c r="O43" s="46"/>
    </row>
    <row r="44" spans="1:15" ht="17.5">
      <c r="A44" s="232">
        <f t="shared" si="3"/>
        <v>42920</v>
      </c>
      <c r="B44" s="147">
        <v>666.93</v>
      </c>
      <c r="C44" s="147">
        <v>1.546</v>
      </c>
      <c r="D44" s="171">
        <f t="shared" si="0"/>
        <v>0</v>
      </c>
      <c r="E44" s="171">
        <v>0</v>
      </c>
      <c r="F44" s="233">
        <f t="shared" si="1"/>
        <v>0</v>
      </c>
      <c r="G44" s="172">
        <v>0</v>
      </c>
      <c r="H44" s="236">
        <v>0</v>
      </c>
      <c r="I44" s="172" t="s">
        <v>50</v>
      </c>
      <c r="J44" s="172" t="s">
        <v>50</v>
      </c>
      <c r="K44" s="172" t="s">
        <v>50</v>
      </c>
      <c r="L44" s="172" t="s">
        <v>50</v>
      </c>
      <c r="M44" s="171">
        <f t="shared" si="2"/>
        <v>0</v>
      </c>
      <c r="N44" s="234">
        <v>0</v>
      </c>
      <c r="O44" s="46"/>
    </row>
    <row r="45" spans="1:15" ht="17.5">
      <c r="A45" s="232">
        <f t="shared" si="3"/>
        <v>42921</v>
      </c>
      <c r="B45" s="147">
        <v>666.91</v>
      </c>
      <c r="C45" s="147">
        <v>1.5349999999999999</v>
      </c>
      <c r="D45" s="171">
        <f t="shared" si="0"/>
        <v>0</v>
      </c>
      <c r="E45" s="171">
        <v>1</v>
      </c>
      <c r="F45" s="233">
        <f t="shared" si="1"/>
        <v>0</v>
      </c>
      <c r="G45" s="172">
        <v>0</v>
      </c>
      <c r="H45" s="236">
        <v>0</v>
      </c>
      <c r="I45" s="172" t="s">
        <v>50</v>
      </c>
      <c r="J45" s="172" t="s">
        <v>50</v>
      </c>
      <c r="K45" s="172" t="s">
        <v>50</v>
      </c>
      <c r="L45" s="172" t="s">
        <v>50</v>
      </c>
      <c r="M45" s="171">
        <f t="shared" si="2"/>
        <v>0</v>
      </c>
      <c r="N45" s="234">
        <v>0</v>
      </c>
      <c r="O45" s="46"/>
    </row>
    <row r="46" spans="1:15" ht="17.5">
      <c r="A46" s="232">
        <f t="shared" si="3"/>
        <v>42922</v>
      </c>
      <c r="B46" s="147">
        <v>666.89</v>
      </c>
      <c r="C46" s="147">
        <v>1.5229999999999999</v>
      </c>
      <c r="D46" s="171">
        <f t="shared" si="0"/>
        <v>0</v>
      </c>
      <c r="E46" s="171">
        <v>0</v>
      </c>
      <c r="F46" s="233">
        <f t="shared" si="1"/>
        <v>0</v>
      </c>
      <c r="G46" s="172">
        <v>0</v>
      </c>
      <c r="H46" s="236">
        <v>0</v>
      </c>
      <c r="I46" s="172" t="s">
        <v>50</v>
      </c>
      <c r="J46" s="172" t="s">
        <v>50</v>
      </c>
      <c r="K46" s="172" t="s">
        <v>50</v>
      </c>
      <c r="L46" s="172" t="s">
        <v>50</v>
      </c>
      <c r="M46" s="171">
        <f t="shared" si="2"/>
        <v>0</v>
      </c>
      <c r="N46" s="234">
        <v>0</v>
      </c>
      <c r="O46" s="46"/>
    </row>
    <row r="47" spans="1:15" ht="17.5">
      <c r="A47" s="232">
        <f t="shared" si="3"/>
        <v>42923</v>
      </c>
      <c r="B47" s="147">
        <v>666.87</v>
      </c>
      <c r="C47" s="147">
        <v>1.512</v>
      </c>
      <c r="D47" s="171">
        <f t="shared" si="0"/>
        <v>0</v>
      </c>
      <c r="E47" s="171">
        <v>0</v>
      </c>
      <c r="F47" s="233">
        <f t="shared" si="1"/>
        <v>0</v>
      </c>
      <c r="G47" s="172">
        <v>0</v>
      </c>
      <c r="H47" s="236">
        <v>0</v>
      </c>
      <c r="I47" s="172" t="s">
        <v>50</v>
      </c>
      <c r="J47" s="172" t="s">
        <v>50</v>
      </c>
      <c r="K47" s="172" t="s">
        <v>50</v>
      </c>
      <c r="L47" s="172" t="s">
        <v>50</v>
      </c>
      <c r="M47" s="171">
        <f t="shared" si="2"/>
        <v>0</v>
      </c>
      <c r="N47" s="234">
        <v>0</v>
      </c>
      <c r="O47" s="46"/>
    </row>
    <row r="48" spans="1:15" ht="17.5">
      <c r="A48" s="232">
        <f t="shared" si="3"/>
        <v>42924</v>
      </c>
      <c r="B48" s="147">
        <v>666.85</v>
      </c>
      <c r="C48" s="147">
        <v>1.5009999999999999</v>
      </c>
      <c r="D48" s="171">
        <f t="shared" si="0"/>
        <v>0</v>
      </c>
      <c r="E48" s="171">
        <v>0</v>
      </c>
      <c r="F48" s="233">
        <f t="shared" si="1"/>
        <v>0</v>
      </c>
      <c r="G48" s="172">
        <v>0</v>
      </c>
      <c r="H48" s="236">
        <v>0</v>
      </c>
      <c r="I48" s="172" t="s">
        <v>50</v>
      </c>
      <c r="J48" s="172" t="s">
        <v>50</v>
      </c>
      <c r="K48" s="172" t="s">
        <v>50</v>
      </c>
      <c r="L48" s="172" t="s">
        <v>50</v>
      </c>
      <c r="M48" s="171">
        <f t="shared" si="2"/>
        <v>0</v>
      </c>
      <c r="N48" s="234">
        <v>0</v>
      </c>
      <c r="O48" s="46"/>
    </row>
    <row r="49" spans="1:15" ht="17.5">
      <c r="A49" s="232">
        <f t="shared" si="3"/>
        <v>42925</v>
      </c>
      <c r="B49" s="147">
        <v>666.83</v>
      </c>
      <c r="C49" s="147">
        <v>1.4890000000000001</v>
      </c>
      <c r="D49" s="171">
        <f t="shared" si="0"/>
        <v>0</v>
      </c>
      <c r="E49" s="171">
        <v>0</v>
      </c>
      <c r="F49" s="233">
        <f t="shared" si="1"/>
        <v>0</v>
      </c>
      <c r="G49" s="172">
        <v>0</v>
      </c>
      <c r="H49" s="236">
        <v>0</v>
      </c>
      <c r="I49" s="172" t="s">
        <v>50</v>
      </c>
      <c r="J49" s="172" t="s">
        <v>50</v>
      </c>
      <c r="K49" s="172" t="s">
        <v>50</v>
      </c>
      <c r="L49" s="172" t="s">
        <v>50</v>
      </c>
      <c r="M49" s="171">
        <f t="shared" si="2"/>
        <v>0</v>
      </c>
      <c r="N49" s="234">
        <v>0</v>
      </c>
      <c r="O49" s="46"/>
    </row>
    <row r="50" spans="1:15" ht="17.5">
      <c r="A50" s="232">
        <f t="shared" si="3"/>
        <v>42926</v>
      </c>
      <c r="B50" s="147">
        <v>666.8</v>
      </c>
      <c r="C50" s="147">
        <v>1.472</v>
      </c>
      <c r="D50" s="171">
        <f t="shared" si="0"/>
        <v>0</v>
      </c>
      <c r="E50" s="171">
        <v>0</v>
      </c>
      <c r="F50" s="233">
        <f t="shared" si="1"/>
        <v>0</v>
      </c>
      <c r="G50" s="172">
        <v>0</v>
      </c>
      <c r="H50" s="236">
        <v>0</v>
      </c>
      <c r="I50" s="172" t="s">
        <v>50</v>
      </c>
      <c r="J50" s="172" t="s">
        <v>50</v>
      </c>
      <c r="K50" s="172" t="s">
        <v>50</v>
      </c>
      <c r="L50" s="172" t="s">
        <v>50</v>
      </c>
      <c r="M50" s="171">
        <f t="shared" si="2"/>
        <v>0</v>
      </c>
      <c r="N50" s="234">
        <v>0</v>
      </c>
      <c r="O50" s="46"/>
    </row>
    <row r="51" spans="1:15" ht="17.5">
      <c r="A51" s="232">
        <f t="shared" si="3"/>
        <v>42927</v>
      </c>
      <c r="B51" s="147">
        <v>666.78</v>
      </c>
      <c r="C51" s="147">
        <v>1.4610000000000001</v>
      </c>
      <c r="D51" s="171">
        <f t="shared" si="0"/>
        <v>0</v>
      </c>
      <c r="E51" s="171">
        <v>0</v>
      </c>
      <c r="F51" s="233">
        <f t="shared" si="1"/>
        <v>0</v>
      </c>
      <c r="G51" s="172">
        <v>0</v>
      </c>
      <c r="H51" s="236">
        <v>0</v>
      </c>
      <c r="I51" s="172" t="s">
        <v>50</v>
      </c>
      <c r="J51" s="172" t="s">
        <v>50</v>
      </c>
      <c r="K51" s="172" t="s">
        <v>50</v>
      </c>
      <c r="L51" s="172" t="s">
        <v>50</v>
      </c>
      <c r="M51" s="171">
        <f t="shared" si="2"/>
        <v>0</v>
      </c>
      <c r="N51" s="234">
        <v>0</v>
      </c>
      <c r="O51" s="46"/>
    </row>
    <row r="52" spans="1:15" ht="17.5">
      <c r="A52" s="232">
        <f t="shared" si="3"/>
        <v>42928</v>
      </c>
      <c r="B52" s="147">
        <v>666.76</v>
      </c>
      <c r="C52" s="147">
        <v>1.45</v>
      </c>
      <c r="D52" s="171">
        <f t="shared" si="0"/>
        <v>0</v>
      </c>
      <c r="E52" s="171">
        <v>0</v>
      </c>
      <c r="F52" s="233">
        <f t="shared" si="1"/>
        <v>0</v>
      </c>
      <c r="G52" s="172">
        <v>0</v>
      </c>
      <c r="H52" s="236">
        <v>0</v>
      </c>
      <c r="I52" s="172" t="s">
        <v>50</v>
      </c>
      <c r="J52" s="172" t="s">
        <v>50</v>
      </c>
      <c r="K52" s="172" t="s">
        <v>50</v>
      </c>
      <c r="L52" s="172" t="s">
        <v>50</v>
      </c>
      <c r="M52" s="171">
        <f t="shared" si="2"/>
        <v>0</v>
      </c>
      <c r="N52" s="234">
        <v>0</v>
      </c>
      <c r="O52" s="46"/>
    </row>
    <row r="53" spans="1:15" ht="17.5">
      <c r="A53" s="232">
        <f t="shared" si="3"/>
        <v>42929</v>
      </c>
      <c r="B53" s="147">
        <v>666.74</v>
      </c>
      <c r="C53" s="147">
        <v>1.4379999999999999</v>
      </c>
      <c r="D53" s="171">
        <f t="shared" si="0"/>
        <v>0</v>
      </c>
      <c r="E53" s="171">
        <v>1</v>
      </c>
      <c r="F53" s="233">
        <f t="shared" si="1"/>
        <v>0</v>
      </c>
      <c r="G53" s="172">
        <v>0</v>
      </c>
      <c r="H53" s="236">
        <v>0</v>
      </c>
      <c r="I53" s="172" t="s">
        <v>50</v>
      </c>
      <c r="J53" s="172" t="s">
        <v>50</v>
      </c>
      <c r="K53" s="172" t="s">
        <v>50</v>
      </c>
      <c r="L53" s="172" t="s">
        <v>50</v>
      </c>
      <c r="M53" s="171">
        <f t="shared" si="2"/>
        <v>0</v>
      </c>
      <c r="N53" s="234">
        <v>0</v>
      </c>
      <c r="O53" s="46"/>
    </row>
    <row r="54" spans="1:15" ht="17.5">
      <c r="A54" s="232">
        <f t="shared" si="3"/>
        <v>42930</v>
      </c>
      <c r="B54" s="147">
        <v>666.72</v>
      </c>
      <c r="C54" s="147">
        <v>1.427</v>
      </c>
      <c r="D54" s="171">
        <f t="shared" si="0"/>
        <v>0</v>
      </c>
      <c r="E54" s="171">
        <v>1</v>
      </c>
      <c r="F54" s="233">
        <f t="shared" si="1"/>
        <v>0</v>
      </c>
      <c r="G54" s="172">
        <v>0</v>
      </c>
      <c r="H54" s="236">
        <v>0</v>
      </c>
      <c r="I54" s="172" t="s">
        <v>50</v>
      </c>
      <c r="J54" s="172" t="s">
        <v>50</v>
      </c>
      <c r="K54" s="172" t="s">
        <v>50</v>
      </c>
      <c r="L54" s="172" t="s">
        <v>50</v>
      </c>
      <c r="M54" s="171">
        <f t="shared" si="2"/>
        <v>0</v>
      </c>
      <c r="N54" s="234">
        <v>0</v>
      </c>
      <c r="O54" s="46"/>
    </row>
    <row r="55" spans="1:15" ht="17.5">
      <c r="A55" s="232">
        <f t="shared" si="3"/>
        <v>42931</v>
      </c>
      <c r="B55" s="147">
        <v>666.7</v>
      </c>
      <c r="C55" s="147">
        <v>1.4159999999999999</v>
      </c>
      <c r="D55" s="171">
        <f t="shared" si="0"/>
        <v>0</v>
      </c>
      <c r="E55" s="171">
        <v>3</v>
      </c>
      <c r="F55" s="233">
        <f t="shared" si="1"/>
        <v>0</v>
      </c>
      <c r="G55" s="172">
        <v>0</v>
      </c>
      <c r="H55" s="236">
        <v>0</v>
      </c>
      <c r="I55" s="172" t="s">
        <v>50</v>
      </c>
      <c r="J55" s="172" t="s">
        <v>50</v>
      </c>
      <c r="K55" s="172" t="s">
        <v>50</v>
      </c>
      <c r="L55" s="172" t="s">
        <v>50</v>
      </c>
      <c r="M55" s="171">
        <f t="shared" si="2"/>
        <v>0</v>
      </c>
      <c r="N55" s="234">
        <v>0</v>
      </c>
      <c r="O55" s="46"/>
    </row>
    <row r="56" spans="1:15" ht="17.5">
      <c r="A56" s="232">
        <f t="shared" si="3"/>
        <v>42932</v>
      </c>
      <c r="B56" s="147">
        <v>666.68</v>
      </c>
      <c r="C56" s="147">
        <v>1.405</v>
      </c>
      <c r="D56" s="171">
        <f t="shared" si="0"/>
        <v>0</v>
      </c>
      <c r="E56" s="171">
        <v>0</v>
      </c>
      <c r="F56" s="233">
        <f t="shared" si="1"/>
        <v>0</v>
      </c>
      <c r="G56" s="172">
        <v>0</v>
      </c>
      <c r="H56" s="236">
        <v>0</v>
      </c>
      <c r="I56" s="172" t="s">
        <v>50</v>
      </c>
      <c r="J56" s="172" t="s">
        <v>50</v>
      </c>
      <c r="K56" s="172" t="s">
        <v>50</v>
      </c>
      <c r="L56" s="172" t="s">
        <v>50</v>
      </c>
      <c r="M56" s="171">
        <f t="shared" si="2"/>
        <v>0</v>
      </c>
      <c r="N56" s="234">
        <v>0</v>
      </c>
      <c r="O56" s="46"/>
    </row>
    <row r="57" spans="1:15" ht="17.5">
      <c r="A57" s="232">
        <f t="shared" si="3"/>
        <v>42933</v>
      </c>
      <c r="B57" s="147">
        <v>666.66</v>
      </c>
      <c r="C57" s="147">
        <v>1.393</v>
      </c>
      <c r="D57" s="171">
        <f t="shared" si="0"/>
        <v>0</v>
      </c>
      <c r="E57" s="171">
        <v>2</v>
      </c>
      <c r="F57" s="233">
        <f t="shared" si="1"/>
        <v>0</v>
      </c>
      <c r="G57" s="172">
        <v>0</v>
      </c>
      <c r="H57" s="236">
        <v>0</v>
      </c>
      <c r="I57" s="172" t="s">
        <v>50</v>
      </c>
      <c r="J57" s="172" t="s">
        <v>50</v>
      </c>
      <c r="K57" s="172" t="s">
        <v>50</v>
      </c>
      <c r="L57" s="172" t="s">
        <v>50</v>
      </c>
      <c r="M57" s="171">
        <f t="shared" si="2"/>
        <v>0</v>
      </c>
      <c r="N57" s="234">
        <v>0</v>
      </c>
      <c r="O57" s="46"/>
    </row>
    <row r="58" spans="1:15" ht="17.5">
      <c r="A58" s="232">
        <f t="shared" si="3"/>
        <v>42934</v>
      </c>
      <c r="B58" s="147">
        <v>666.64</v>
      </c>
      <c r="C58" s="147">
        <v>1.3819999999999999</v>
      </c>
      <c r="D58" s="171">
        <f t="shared" si="0"/>
        <v>0</v>
      </c>
      <c r="E58" s="171">
        <v>5</v>
      </c>
      <c r="F58" s="233">
        <f t="shared" si="1"/>
        <v>0</v>
      </c>
      <c r="G58" s="172">
        <v>0</v>
      </c>
      <c r="H58" s="236">
        <v>0</v>
      </c>
      <c r="I58" s="172" t="s">
        <v>50</v>
      </c>
      <c r="J58" s="172" t="s">
        <v>50</v>
      </c>
      <c r="K58" s="172" t="s">
        <v>50</v>
      </c>
      <c r="L58" s="172" t="s">
        <v>50</v>
      </c>
      <c r="M58" s="171">
        <f t="shared" si="2"/>
        <v>0</v>
      </c>
      <c r="N58" s="234">
        <v>0</v>
      </c>
      <c r="O58" s="46"/>
    </row>
    <row r="59" spans="1:15" ht="17.5">
      <c r="A59" s="232">
        <f t="shared" si="3"/>
        <v>42935</v>
      </c>
      <c r="B59" s="147">
        <v>666.62</v>
      </c>
      <c r="C59" s="147">
        <v>1.371</v>
      </c>
      <c r="D59" s="171">
        <f t="shared" si="0"/>
        <v>0</v>
      </c>
      <c r="E59" s="171">
        <v>1</v>
      </c>
      <c r="F59" s="233">
        <f t="shared" si="1"/>
        <v>0</v>
      </c>
      <c r="G59" s="172">
        <v>0</v>
      </c>
      <c r="H59" s="236">
        <v>0</v>
      </c>
      <c r="I59" s="172" t="s">
        <v>50</v>
      </c>
      <c r="J59" s="172" t="s">
        <v>50</v>
      </c>
      <c r="K59" s="172" t="s">
        <v>50</v>
      </c>
      <c r="L59" s="172" t="s">
        <v>50</v>
      </c>
      <c r="M59" s="171">
        <f t="shared" si="2"/>
        <v>0</v>
      </c>
      <c r="N59" s="234">
        <v>0</v>
      </c>
      <c r="O59" s="46"/>
    </row>
    <row r="60" spans="1:15" ht="17.5">
      <c r="A60" s="232">
        <f t="shared" si="3"/>
        <v>42936</v>
      </c>
      <c r="B60" s="147">
        <v>666.6</v>
      </c>
      <c r="C60" s="147">
        <v>1.359</v>
      </c>
      <c r="D60" s="171">
        <f t="shared" si="0"/>
        <v>0</v>
      </c>
      <c r="E60" s="171">
        <v>2</v>
      </c>
      <c r="F60" s="233">
        <f t="shared" si="1"/>
        <v>0</v>
      </c>
      <c r="G60" s="172">
        <v>0</v>
      </c>
      <c r="H60" s="236">
        <v>0</v>
      </c>
      <c r="I60" s="172" t="s">
        <v>50</v>
      </c>
      <c r="J60" s="172" t="s">
        <v>50</v>
      </c>
      <c r="K60" s="172" t="s">
        <v>50</v>
      </c>
      <c r="L60" s="172" t="s">
        <v>50</v>
      </c>
      <c r="M60" s="171">
        <f t="shared" si="2"/>
        <v>0</v>
      </c>
      <c r="N60" s="234">
        <v>0</v>
      </c>
      <c r="O60" s="46"/>
    </row>
    <row r="61" spans="1:15" ht="17.5">
      <c r="A61" s="232">
        <f t="shared" si="3"/>
        <v>42937</v>
      </c>
      <c r="B61" s="147">
        <v>666.58</v>
      </c>
      <c r="C61" s="147">
        <v>1.3480000000000001</v>
      </c>
      <c r="D61" s="171">
        <f t="shared" si="0"/>
        <v>0</v>
      </c>
      <c r="E61" s="171">
        <v>5</v>
      </c>
      <c r="F61" s="233">
        <f t="shared" si="1"/>
        <v>0</v>
      </c>
      <c r="G61" s="172">
        <v>0</v>
      </c>
      <c r="H61" s="236">
        <v>0</v>
      </c>
      <c r="I61" s="172" t="s">
        <v>50</v>
      </c>
      <c r="J61" s="172" t="s">
        <v>50</v>
      </c>
      <c r="K61" s="172" t="s">
        <v>50</v>
      </c>
      <c r="L61" s="172" t="s">
        <v>50</v>
      </c>
      <c r="M61" s="171">
        <f t="shared" si="2"/>
        <v>0</v>
      </c>
      <c r="N61" s="234">
        <v>0</v>
      </c>
      <c r="O61" s="46"/>
    </row>
    <row r="62" spans="1:15" ht="17.5">
      <c r="A62" s="232">
        <f t="shared" si="3"/>
        <v>42938</v>
      </c>
      <c r="B62" s="147">
        <v>666.56</v>
      </c>
      <c r="C62" s="147">
        <v>1.337</v>
      </c>
      <c r="D62" s="171">
        <f t="shared" si="0"/>
        <v>0</v>
      </c>
      <c r="E62" s="171">
        <v>3</v>
      </c>
      <c r="F62" s="233">
        <f t="shared" si="1"/>
        <v>0</v>
      </c>
      <c r="G62" s="172">
        <v>0</v>
      </c>
      <c r="H62" s="236">
        <v>0</v>
      </c>
      <c r="I62" s="172" t="s">
        <v>50</v>
      </c>
      <c r="J62" s="172" t="s">
        <v>50</v>
      </c>
      <c r="K62" s="172" t="s">
        <v>50</v>
      </c>
      <c r="L62" s="172" t="s">
        <v>50</v>
      </c>
      <c r="M62" s="171">
        <f t="shared" si="2"/>
        <v>0</v>
      </c>
      <c r="N62" s="234">
        <v>0</v>
      </c>
      <c r="O62" s="46"/>
    </row>
    <row r="63" spans="1:15" ht="17.5">
      <c r="A63" s="232">
        <f t="shared" si="3"/>
        <v>42939</v>
      </c>
      <c r="B63" s="147">
        <v>666.54</v>
      </c>
      <c r="C63" s="147">
        <v>1.325</v>
      </c>
      <c r="D63" s="171">
        <f t="shared" si="0"/>
        <v>0</v>
      </c>
      <c r="E63" s="171">
        <v>3</v>
      </c>
      <c r="F63" s="233">
        <f t="shared" si="1"/>
        <v>0</v>
      </c>
      <c r="G63" s="172">
        <v>0</v>
      </c>
      <c r="H63" s="236">
        <v>0</v>
      </c>
      <c r="I63" s="172" t="s">
        <v>50</v>
      </c>
      <c r="J63" s="172" t="s">
        <v>50</v>
      </c>
      <c r="K63" s="172" t="s">
        <v>50</v>
      </c>
      <c r="L63" s="172" t="s">
        <v>50</v>
      </c>
      <c r="M63" s="171">
        <f t="shared" si="2"/>
        <v>0</v>
      </c>
      <c r="N63" s="234">
        <v>0</v>
      </c>
      <c r="O63" s="46"/>
    </row>
    <row r="64" spans="1:15" ht="17.5">
      <c r="A64" s="232">
        <f t="shared" si="3"/>
        <v>42940</v>
      </c>
      <c r="B64" s="147">
        <v>666.52</v>
      </c>
      <c r="C64" s="147">
        <v>1.3140000000000001</v>
      </c>
      <c r="D64" s="171">
        <f t="shared" si="0"/>
        <v>0</v>
      </c>
      <c r="E64" s="171">
        <v>2</v>
      </c>
      <c r="F64" s="233">
        <f t="shared" si="1"/>
        <v>0</v>
      </c>
      <c r="G64" s="172">
        <v>0</v>
      </c>
      <c r="H64" s="236">
        <v>0</v>
      </c>
      <c r="I64" s="172" t="s">
        <v>50</v>
      </c>
      <c r="J64" s="172" t="s">
        <v>50</v>
      </c>
      <c r="K64" s="172" t="s">
        <v>50</v>
      </c>
      <c r="L64" s="172" t="s">
        <v>50</v>
      </c>
      <c r="M64" s="171">
        <f t="shared" si="2"/>
        <v>0</v>
      </c>
      <c r="N64" s="234">
        <v>0</v>
      </c>
      <c r="O64" s="46"/>
    </row>
    <row r="65" spans="1:15" ht="17.5">
      <c r="A65" s="232">
        <f t="shared" si="3"/>
        <v>42941</v>
      </c>
      <c r="B65" s="147">
        <v>666.5</v>
      </c>
      <c r="C65" s="147">
        <v>1.3029999999999999</v>
      </c>
      <c r="D65" s="171">
        <f t="shared" si="0"/>
        <v>0</v>
      </c>
      <c r="E65" s="171">
        <v>1</v>
      </c>
      <c r="F65" s="233">
        <f t="shared" si="1"/>
        <v>0</v>
      </c>
      <c r="G65" s="172">
        <v>0</v>
      </c>
      <c r="H65" s="236">
        <v>0</v>
      </c>
      <c r="I65" s="172" t="s">
        <v>50</v>
      </c>
      <c r="J65" s="172" t="s">
        <v>50</v>
      </c>
      <c r="K65" s="172" t="s">
        <v>50</v>
      </c>
      <c r="L65" s="172" t="s">
        <v>50</v>
      </c>
      <c r="M65" s="171">
        <f t="shared" si="2"/>
        <v>0</v>
      </c>
      <c r="N65" s="234">
        <v>0</v>
      </c>
      <c r="O65" s="46"/>
    </row>
    <row r="66" spans="1:15" ht="17.5">
      <c r="A66" s="232">
        <f t="shared" si="3"/>
        <v>42942</v>
      </c>
      <c r="B66" s="147">
        <v>666.47</v>
      </c>
      <c r="C66" s="147">
        <v>1.29</v>
      </c>
      <c r="D66" s="171">
        <f t="shared" si="0"/>
        <v>0</v>
      </c>
      <c r="E66" s="171">
        <v>0</v>
      </c>
      <c r="F66" s="233">
        <f t="shared" si="1"/>
        <v>0</v>
      </c>
      <c r="G66" s="172">
        <v>0</v>
      </c>
      <c r="H66" s="236">
        <v>0</v>
      </c>
      <c r="I66" s="172" t="s">
        <v>50</v>
      </c>
      <c r="J66" s="172" t="s">
        <v>50</v>
      </c>
      <c r="K66" s="172" t="s">
        <v>50</v>
      </c>
      <c r="L66" s="172" t="s">
        <v>50</v>
      </c>
      <c r="M66" s="171">
        <f t="shared" si="2"/>
        <v>0</v>
      </c>
      <c r="N66" s="234">
        <v>0</v>
      </c>
      <c r="O66" s="46"/>
    </row>
    <row r="67" spans="1:15" ht="17.5">
      <c r="A67" s="232">
        <f t="shared" si="3"/>
        <v>42943</v>
      </c>
      <c r="B67" s="147">
        <v>666.45</v>
      </c>
      <c r="C67" s="147">
        <v>1.2789999999999999</v>
      </c>
      <c r="D67" s="171">
        <f t="shared" si="0"/>
        <v>0</v>
      </c>
      <c r="E67" s="171">
        <v>0</v>
      </c>
      <c r="F67" s="233">
        <f t="shared" si="1"/>
        <v>0</v>
      </c>
      <c r="G67" s="172">
        <v>0</v>
      </c>
      <c r="H67" s="236">
        <v>0</v>
      </c>
      <c r="I67" s="172" t="s">
        <v>50</v>
      </c>
      <c r="J67" s="172" t="s">
        <v>50</v>
      </c>
      <c r="K67" s="172" t="s">
        <v>50</v>
      </c>
      <c r="L67" s="172" t="s">
        <v>50</v>
      </c>
      <c r="M67" s="171">
        <f t="shared" si="2"/>
        <v>0</v>
      </c>
      <c r="N67" s="234">
        <v>0</v>
      </c>
      <c r="O67" s="46"/>
    </row>
    <row r="68" spans="1:15" ht="17.5">
      <c r="A68" s="232">
        <f t="shared" si="3"/>
        <v>42944</v>
      </c>
      <c r="B68" s="147">
        <v>666.43</v>
      </c>
      <c r="C68" s="147">
        <v>1.2689999999999999</v>
      </c>
      <c r="D68" s="171">
        <f t="shared" si="0"/>
        <v>0</v>
      </c>
      <c r="E68" s="171">
        <v>0</v>
      </c>
      <c r="F68" s="233">
        <f t="shared" si="1"/>
        <v>0</v>
      </c>
      <c r="G68" s="172">
        <v>0</v>
      </c>
      <c r="H68" s="236">
        <v>0</v>
      </c>
      <c r="I68" s="172" t="s">
        <v>50</v>
      </c>
      <c r="J68" s="172" t="s">
        <v>50</v>
      </c>
      <c r="K68" s="172" t="s">
        <v>50</v>
      </c>
      <c r="L68" s="172" t="s">
        <v>50</v>
      </c>
      <c r="M68" s="171">
        <f t="shared" si="2"/>
        <v>0</v>
      </c>
      <c r="N68" s="234">
        <v>0</v>
      </c>
      <c r="O68" s="46"/>
    </row>
    <row r="69" spans="1:15" ht="17.5">
      <c r="A69" s="232">
        <f t="shared" si="3"/>
        <v>42945</v>
      </c>
      <c r="B69" s="147">
        <v>666.41</v>
      </c>
      <c r="C69" s="147">
        <v>1.2589999999999999</v>
      </c>
      <c r="D69" s="171">
        <f t="shared" si="0"/>
        <v>0</v>
      </c>
      <c r="E69" s="171">
        <v>1</v>
      </c>
      <c r="F69" s="233">
        <f t="shared" si="1"/>
        <v>0</v>
      </c>
      <c r="G69" s="172">
        <v>0</v>
      </c>
      <c r="H69" s="236">
        <v>0</v>
      </c>
      <c r="I69" s="172" t="s">
        <v>50</v>
      </c>
      <c r="J69" s="172" t="s">
        <v>50</v>
      </c>
      <c r="K69" s="172" t="s">
        <v>50</v>
      </c>
      <c r="L69" s="172" t="s">
        <v>50</v>
      </c>
      <c r="M69" s="171">
        <f t="shared" si="2"/>
        <v>0</v>
      </c>
      <c r="N69" s="234">
        <v>0</v>
      </c>
      <c r="O69" s="46"/>
    </row>
    <row r="70" spans="1:15" ht="17.5">
      <c r="A70" s="232">
        <f t="shared" si="3"/>
        <v>42946</v>
      </c>
      <c r="B70" s="147">
        <v>666.39</v>
      </c>
      <c r="C70" s="147">
        <v>1.2490000000000001</v>
      </c>
      <c r="D70" s="171">
        <f t="shared" si="0"/>
        <v>0</v>
      </c>
      <c r="E70" s="171">
        <v>0</v>
      </c>
      <c r="F70" s="233">
        <f t="shared" si="1"/>
        <v>0</v>
      </c>
      <c r="G70" s="172">
        <v>0</v>
      </c>
      <c r="H70" s="236">
        <v>0</v>
      </c>
      <c r="I70" s="172" t="s">
        <v>50</v>
      </c>
      <c r="J70" s="172" t="s">
        <v>50</v>
      </c>
      <c r="K70" s="172" t="s">
        <v>50</v>
      </c>
      <c r="L70" s="172" t="s">
        <v>50</v>
      </c>
      <c r="M70" s="171">
        <f t="shared" si="2"/>
        <v>0</v>
      </c>
      <c r="N70" s="234">
        <v>0</v>
      </c>
      <c r="O70" s="46"/>
    </row>
    <row r="71" spans="1:15" ht="17.5">
      <c r="A71" s="232">
        <f t="shared" si="3"/>
        <v>42947</v>
      </c>
      <c r="B71" s="147">
        <v>666.37</v>
      </c>
      <c r="C71" s="147">
        <v>1.2390000000000001</v>
      </c>
      <c r="D71" s="171">
        <f t="shared" si="0"/>
        <v>0</v>
      </c>
      <c r="E71" s="171">
        <v>0</v>
      </c>
      <c r="F71" s="233">
        <f t="shared" si="1"/>
        <v>0</v>
      </c>
      <c r="G71" s="172">
        <v>0</v>
      </c>
      <c r="H71" s="236">
        <v>0</v>
      </c>
      <c r="I71" s="172" t="s">
        <v>50</v>
      </c>
      <c r="J71" s="172" t="s">
        <v>50</v>
      </c>
      <c r="K71" s="172" t="s">
        <v>50</v>
      </c>
      <c r="L71" s="172" t="s">
        <v>50</v>
      </c>
      <c r="M71" s="171">
        <f t="shared" si="2"/>
        <v>0</v>
      </c>
      <c r="N71" s="234">
        <v>0</v>
      </c>
      <c r="O71" s="46"/>
    </row>
    <row r="72" spans="1:15" ht="17.5">
      <c r="A72" s="232">
        <f t="shared" si="3"/>
        <v>42948</v>
      </c>
      <c r="B72" s="147">
        <v>666.35</v>
      </c>
      <c r="C72" s="147">
        <v>1.228</v>
      </c>
      <c r="D72" s="171">
        <f t="shared" si="0"/>
        <v>0</v>
      </c>
      <c r="E72" s="171">
        <v>0</v>
      </c>
      <c r="F72" s="233">
        <f t="shared" si="1"/>
        <v>0</v>
      </c>
      <c r="G72" s="172">
        <v>0</v>
      </c>
      <c r="H72" s="236">
        <v>0</v>
      </c>
      <c r="I72" s="172" t="s">
        <v>50</v>
      </c>
      <c r="J72" s="172" t="s">
        <v>50</v>
      </c>
      <c r="K72" s="172" t="s">
        <v>50</v>
      </c>
      <c r="L72" s="172" t="s">
        <v>50</v>
      </c>
      <c r="M72" s="171">
        <f t="shared" si="2"/>
        <v>0</v>
      </c>
      <c r="N72" s="234">
        <v>0</v>
      </c>
      <c r="O72" s="46"/>
    </row>
    <row r="73" spans="1:15" ht="17.5">
      <c r="A73" s="232">
        <f t="shared" si="3"/>
        <v>42949</v>
      </c>
      <c r="B73" s="147">
        <v>666.33</v>
      </c>
      <c r="C73" s="147">
        <v>1.218</v>
      </c>
      <c r="D73" s="171">
        <f t="shared" si="0"/>
        <v>0</v>
      </c>
      <c r="E73" s="171">
        <v>0</v>
      </c>
      <c r="F73" s="233">
        <f t="shared" si="1"/>
        <v>0</v>
      </c>
      <c r="G73" s="172">
        <v>0</v>
      </c>
      <c r="H73" s="236">
        <v>0</v>
      </c>
      <c r="I73" s="172" t="s">
        <v>50</v>
      </c>
      <c r="J73" s="172" t="s">
        <v>50</v>
      </c>
      <c r="K73" s="172" t="s">
        <v>50</v>
      </c>
      <c r="L73" s="172" t="s">
        <v>50</v>
      </c>
      <c r="M73" s="171">
        <f t="shared" si="2"/>
        <v>0</v>
      </c>
      <c r="N73" s="234">
        <v>0</v>
      </c>
      <c r="O73" s="46"/>
    </row>
    <row r="74" spans="1:15" ht="17.5">
      <c r="A74" s="232">
        <f t="shared" si="3"/>
        <v>42950</v>
      </c>
      <c r="B74" s="147">
        <v>666.31</v>
      </c>
      <c r="C74" s="147">
        <v>1.208</v>
      </c>
      <c r="D74" s="171">
        <f t="shared" si="0"/>
        <v>0</v>
      </c>
      <c r="E74" s="171">
        <v>4</v>
      </c>
      <c r="F74" s="233">
        <f t="shared" si="1"/>
        <v>0</v>
      </c>
      <c r="G74" s="172">
        <v>0</v>
      </c>
      <c r="H74" s="236">
        <v>0</v>
      </c>
      <c r="I74" s="172" t="s">
        <v>50</v>
      </c>
      <c r="J74" s="172" t="s">
        <v>50</v>
      </c>
      <c r="K74" s="172" t="s">
        <v>50</v>
      </c>
      <c r="L74" s="172" t="s">
        <v>50</v>
      </c>
      <c r="M74" s="171">
        <f t="shared" si="2"/>
        <v>0</v>
      </c>
      <c r="N74" s="234">
        <v>0</v>
      </c>
      <c r="O74" s="46"/>
    </row>
    <row r="75" spans="1:15" ht="17.5">
      <c r="A75" s="232">
        <f t="shared" si="3"/>
        <v>42951</v>
      </c>
      <c r="B75" s="147">
        <v>666.28</v>
      </c>
      <c r="C75" s="147">
        <v>1.1930000000000001</v>
      </c>
      <c r="D75" s="171">
        <f t="shared" si="0"/>
        <v>0</v>
      </c>
      <c r="E75" s="171">
        <v>1</v>
      </c>
      <c r="F75" s="233">
        <f t="shared" si="1"/>
        <v>0</v>
      </c>
      <c r="G75" s="172">
        <v>0</v>
      </c>
      <c r="H75" s="236">
        <v>0</v>
      </c>
      <c r="I75" s="172" t="s">
        <v>50</v>
      </c>
      <c r="J75" s="172" t="s">
        <v>50</v>
      </c>
      <c r="K75" s="172" t="s">
        <v>50</v>
      </c>
      <c r="L75" s="172" t="s">
        <v>50</v>
      </c>
      <c r="M75" s="171">
        <f t="shared" si="2"/>
        <v>0</v>
      </c>
      <c r="N75" s="234">
        <f t="shared" ref="N75:N76" si="4">ROUND((C75-C74)+(M75*0.002447),2)</f>
        <v>-0.01</v>
      </c>
      <c r="O75" s="46"/>
    </row>
    <row r="76" spans="1:15" ht="17.5">
      <c r="A76" s="232">
        <f t="shared" si="3"/>
        <v>42952</v>
      </c>
      <c r="B76" s="147">
        <v>666.26</v>
      </c>
      <c r="C76" s="147">
        <v>1.1839999999999999</v>
      </c>
      <c r="D76" s="171">
        <f t="shared" ref="D76:D139" si="5">IF(C76&lt;5.684,0,C76-5.684)</f>
        <v>0</v>
      </c>
      <c r="E76" s="171">
        <v>0</v>
      </c>
      <c r="F76" s="233">
        <f t="shared" ref="F76:F139" si="6">D76/16.638*100</f>
        <v>0</v>
      </c>
      <c r="G76" s="172">
        <v>0</v>
      </c>
      <c r="H76" s="236">
        <v>0</v>
      </c>
      <c r="I76" s="172" t="s">
        <v>50</v>
      </c>
      <c r="J76" s="172" t="s">
        <v>50</v>
      </c>
      <c r="K76" s="172" t="s">
        <v>50</v>
      </c>
      <c r="L76" s="172" t="s">
        <v>50</v>
      </c>
      <c r="M76" s="171">
        <f t="shared" ref="M76:M139" si="7">G76+H76</f>
        <v>0</v>
      </c>
      <c r="N76" s="234">
        <f t="shared" si="4"/>
        <v>-0.01</v>
      </c>
      <c r="O76" s="46"/>
    </row>
    <row r="77" spans="1:15" ht="17.5">
      <c r="A77" s="232">
        <f t="shared" ref="A77:A140" si="8">+A76+1</f>
        <v>42953</v>
      </c>
      <c r="B77" s="147">
        <v>666.24</v>
      </c>
      <c r="C77" s="147">
        <v>1.1719999999999999</v>
      </c>
      <c r="D77" s="171">
        <f t="shared" si="5"/>
        <v>0</v>
      </c>
      <c r="E77" s="171">
        <v>0</v>
      </c>
      <c r="F77" s="233">
        <f t="shared" si="6"/>
        <v>0</v>
      </c>
      <c r="G77" s="172">
        <v>0</v>
      </c>
      <c r="H77" s="236">
        <v>0</v>
      </c>
      <c r="I77" s="172" t="s">
        <v>50</v>
      </c>
      <c r="J77" s="172" t="s">
        <v>50</v>
      </c>
      <c r="K77" s="172" t="s">
        <v>50</v>
      </c>
      <c r="L77" s="172" t="s">
        <v>50</v>
      </c>
      <c r="M77" s="171">
        <f t="shared" si="7"/>
        <v>0</v>
      </c>
      <c r="N77" s="234">
        <f t="shared" ref="N77:N140" si="9">ROUND((C77-C76)+(M77*0.002447),2)</f>
        <v>-0.01</v>
      </c>
      <c r="O77" s="46"/>
    </row>
    <row r="78" spans="1:15" ht="17.5">
      <c r="A78" s="232">
        <f t="shared" si="8"/>
        <v>42954</v>
      </c>
      <c r="B78" s="147">
        <v>666.22</v>
      </c>
      <c r="C78" s="147">
        <v>1.1619999999999999</v>
      </c>
      <c r="D78" s="171">
        <f t="shared" si="5"/>
        <v>0</v>
      </c>
      <c r="E78" s="171">
        <v>0</v>
      </c>
      <c r="F78" s="233">
        <f t="shared" si="6"/>
        <v>0</v>
      </c>
      <c r="G78" s="172">
        <v>0</v>
      </c>
      <c r="H78" s="236">
        <v>0</v>
      </c>
      <c r="I78" s="172" t="s">
        <v>50</v>
      </c>
      <c r="J78" s="172" t="s">
        <v>50</v>
      </c>
      <c r="K78" s="172" t="s">
        <v>50</v>
      </c>
      <c r="L78" s="172" t="s">
        <v>50</v>
      </c>
      <c r="M78" s="171">
        <f t="shared" si="7"/>
        <v>0</v>
      </c>
      <c r="N78" s="234">
        <f t="shared" si="9"/>
        <v>-0.01</v>
      </c>
      <c r="O78" s="46"/>
    </row>
    <row r="79" spans="1:15" ht="17.5">
      <c r="A79" s="232">
        <f t="shared" si="8"/>
        <v>42955</v>
      </c>
      <c r="B79" s="147">
        <v>666.2</v>
      </c>
      <c r="C79" s="147">
        <v>1.1519999999999999</v>
      </c>
      <c r="D79" s="171">
        <f t="shared" si="5"/>
        <v>0</v>
      </c>
      <c r="E79" s="171">
        <v>0</v>
      </c>
      <c r="F79" s="233">
        <f t="shared" si="6"/>
        <v>0</v>
      </c>
      <c r="G79" s="172">
        <v>0</v>
      </c>
      <c r="H79" s="236">
        <v>0</v>
      </c>
      <c r="I79" s="172" t="s">
        <v>50</v>
      </c>
      <c r="J79" s="172" t="s">
        <v>50</v>
      </c>
      <c r="K79" s="172" t="s">
        <v>50</v>
      </c>
      <c r="L79" s="172" t="s">
        <v>50</v>
      </c>
      <c r="M79" s="171">
        <f t="shared" si="7"/>
        <v>0</v>
      </c>
      <c r="N79" s="234">
        <f t="shared" si="9"/>
        <v>-0.01</v>
      </c>
      <c r="O79" s="46"/>
    </row>
    <row r="80" spans="1:15" ht="17.5">
      <c r="A80" s="232">
        <f t="shared" si="8"/>
        <v>42956</v>
      </c>
      <c r="B80" s="147">
        <v>666.18</v>
      </c>
      <c r="C80" s="147">
        <v>1.1419999999999999</v>
      </c>
      <c r="D80" s="171">
        <f t="shared" si="5"/>
        <v>0</v>
      </c>
      <c r="E80" s="171">
        <v>0</v>
      </c>
      <c r="F80" s="233">
        <f t="shared" si="6"/>
        <v>0</v>
      </c>
      <c r="G80" s="172">
        <v>0</v>
      </c>
      <c r="H80" s="236">
        <v>0</v>
      </c>
      <c r="I80" s="172" t="s">
        <v>50</v>
      </c>
      <c r="J80" s="172" t="s">
        <v>50</v>
      </c>
      <c r="K80" s="172" t="s">
        <v>50</v>
      </c>
      <c r="L80" s="172" t="s">
        <v>50</v>
      </c>
      <c r="M80" s="171">
        <f t="shared" si="7"/>
        <v>0</v>
      </c>
      <c r="N80" s="234">
        <f t="shared" si="9"/>
        <v>-0.01</v>
      </c>
      <c r="O80" s="46"/>
    </row>
    <row r="81" spans="1:15" ht="17.5">
      <c r="A81" s="232">
        <f t="shared" si="8"/>
        <v>42957</v>
      </c>
      <c r="B81" s="147">
        <v>666.17</v>
      </c>
      <c r="C81" s="147">
        <v>1.137</v>
      </c>
      <c r="D81" s="171">
        <f t="shared" si="5"/>
        <v>0</v>
      </c>
      <c r="E81" s="171">
        <v>0</v>
      </c>
      <c r="F81" s="233">
        <f t="shared" si="6"/>
        <v>0</v>
      </c>
      <c r="G81" s="172">
        <v>0</v>
      </c>
      <c r="H81" s="236">
        <v>0</v>
      </c>
      <c r="I81" s="172" t="s">
        <v>50</v>
      </c>
      <c r="J81" s="172" t="s">
        <v>50</v>
      </c>
      <c r="K81" s="172" t="s">
        <v>50</v>
      </c>
      <c r="L81" s="172" t="s">
        <v>50</v>
      </c>
      <c r="M81" s="171">
        <f t="shared" si="7"/>
        <v>0</v>
      </c>
      <c r="N81" s="234">
        <f t="shared" si="9"/>
        <v>0</v>
      </c>
      <c r="O81" s="46"/>
    </row>
    <row r="82" spans="1:15" ht="17.5">
      <c r="A82" s="232">
        <f t="shared" si="8"/>
        <v>42958</v>
      </c>
      <c r="B82" s="147">
        <v>666.16</v>
      </c>
      <c r="C82" s="147">
        <v>1.1319999999999999</v>
      </c>
      <c r="D82" s="171">
        <f t="shared" si="5"/>
        <v>0</v>
      </c>
      <c r="E82" s="171">
        <v>1</v>
      </c>
      <c r="F82" s="233">
        <f t="shared" si="6"/>
        <v>0</v>
      </c>
      <c r="G82" s="172">
        <v>0</v>
      </c>
      <c r="H82" s="236">
        <v>0</v>
      </c>
      <c r="I82" s="172" t="s">
        <v>50</v>
      </c>
      <c r="J82" s="172" t="s">
        <v>50</v>
      </c>
      <c r="K82" s="172" t="s">
        <v>50</v>
      </c>
      <c r="L82" s="172" t="s">
        <v>50</v>
      </c>
      <c r="M82" s="171">
        <f t="shared" si="7"/>
        <v>0</v>
      </c>
      <c r="N82" s="234">
        <f t="shared" si="9"/>
        <v>-0.01</v>
      </c>
      <c r="O82" s="46"/>
    </row>
    <row r="83" spans="1:15" ht="17.5">
      <c r="A83" s="232">
        <f t="shared" si="8"/>
        <v>42959</v>
      </c>
      <c r="B83" s="147">
        <v>666.15</v>
      </c>
      <c r="C83" s="147">
        <v>1.1259999999999999</v>
      </c>
      <c r="D83" s="171">
        <f t="shared" si="5"/>
        <v>0</v>
      </c>
      <c r="E83" s="171">
        <v>1</v>
      </c>
      <c r="F83" s="233">
        <f t="shared" si="6"/>
        <v>0</v>
      </c>
      <c r="G83" s="172">
        <v>0</v>
      </c>
      <c r="H83" s="236">
        <v>0</v>
      </c>
      <c r="I83" s="172" t="s">
        <v>50</v>
      </c>
      <c r="J83" s="172" t="s">
        <v>50</v>
      </c>
      <c r="K83" s="172" t="s">
        <v>50</v>
      </c>
      <c r="L83" s="172" t="s">
        <v>50</v>
      </c>
      <c r="M83" s="171">
        <f t="shared" si="7"/>
        <v>0</v>
      </c>
      <c r="N83" s="234">
        <f t="shared" si="9"/>
        <v>-0.01</v>
      </c>
      <c r="O83" s="46"/>
    </row>
    <row r="84" spans="1:15" ht="17.5">
      <c r="A84" s="232">
        <f t="shared" si="8"/>
        <v>42960</v>
      </c>
      <c r="B84" s="147">
        <v>666.13</v>
      </c>
      <c r="C84" s="147">
        <v>1.1160000000000001</v>
      </c>
      <c r="D84" s="171">
        <f t="shared" si="5"/>
        <v>0</v>
      </c>
      <c r="E84" s="171">
        <v>0</v>
      </c>
      <c r="F84" s="233">
        <f t="shared" si="6"/>
        <v>0</v>
      </c>
      <c r="G84" s="172">
        <v>0</v>
      </c>
      <c r="H84" s="236">
        <v>0</v>
      </c>
      <c r="I84" s="172" t="s">
        <v>50</v>
      </c>
      <c r="J84" s="172" t="s">
        <v>50</v>
      </c>
      <c r="K84" s="172" t="s">
        <v>50</v>
      </c>
      <c r="L84" s="172" t="s">
        <v>50</v>
      </c>
      <c r="M84" s="171">
        <f t="shared" si="7"/>
        <v>0</v>
      </c>
      <c r="N84" s="234">
        <f t="shared" si="9"/>
        <v>-0.01</v>
      </c>
      <c r="O84" s="46"/>
    </row>
    <row r="85" spans="1:15" ht="17.5">
      <c r="A85" s="232">
        <f t="shared" si="8"/>
        <v>42961</v>
      </c>
      <c r="B85" s="147">
        <v>666.12</v>
      </c>
      <c r="C85" s="147">
        <v>1.111</v>
      </c>
      <c r="D85" s="171">
        <f t="shared" si="5"/>
        <v>0</v>
      </c>
      <c r="E85" s="171">
        <v>0</v>
      </c>
      <c r="F85" s="233">
        <f t="shared" si="6"/>
        <v>0</v>
      </c>
      <c r="G85" s="172">
        <v>0</v>
      </c>
      <c r="H85" s="236">
        <v>0</v>
      </c>
      <c r="I85" s="172" t="s">
        <v>50</v>
      </c>
      <c r="J85" s="172" t="s">
        <v>50</v>
      </c>
      <c r="K85" s="172" t="s">
        <v>50</v>
      </c>
      <c r="L85" s="172" t="s">
        <v>50</v>
      </c>
      <c r="M85" s="171">
        <f t="shared" si="7"/>
        <v>0</v>
      </c>
      <c r="N85" s="234">
        <f t="shared" si="9"/>
        <v>-0.01</v>
      </c>
      <c r="O85" s="46"/>
    </row>
    <row r="86" spans="1:15" ht="17.5">
      <c r="A86" s="232">
        <f t="shared" si="8"/>
        <v>42962</v>
      </c>
      <c r="B86" s="147">
        <v>666.11</v>
      </c>
      <c r="C86" s="147">
        <v>1.1060000000000001</v>
      </c>
      <c r="D86" s="171">
        <f t="shared" si="5"/>
        <v>0</v>
      </c>
      <c r="E86" s="171">
        <v>0</v>
      </c>
      <c r="F86" s="233">
        <f t="shared" si="6"/>
        <v>0</v>
      </c>
      <c r="G86" s="172">
        <v>0</v>
      </c>
      <c r="H86" s="236">
        <v>0</v>
      </c>
      <c r="I86" s="172" t="s">
        <v>50</v>
      </c>
      <c r="J86" s="172" t="s">
        <v>50</v>
      </c>
      <c r="K86" s="172" t="s">
        <v>50</v>
      </c>
      <c r="L86" s="172" t="s">
        <v>50</v>
      </c>
      <c r="M86" s="171">
        <f t="shared" si="7"/>
        <v>0</v>
      </c>
      <c r="N86" s="234">
        <f t="shared" si="9"/>
        <v>0</v>
      </c>
      <c r="O86" s="46"/>
    </row>
    <row r="87" spans="1:15" ht="17.5">
      <c r="A87" s="232">
        <f t="shared" si="8"/>
        <v>42963</v>
      </c>
      <c r="B87" s="147">
        <v>666.1</v>
      </c>
      <c r="C87" s="147">
        <v>1.101</v>
      </c>
      <c r="D87" s="171">
        <f t="shared" si="5"/>
        <v>0</v>
      </c>
      <c r="E87" s="171">
        <v>0</v>
      </c>
      <c r="F87" s="233">
        <f t="shared" si="6"/>
        <v>0</v>
      </c>
      <c r="G87" s="172">
        <v>0</v>
      </c>
      <c r="H87" s="236">
        <v>0</v>
      </c>
      <c r="I87" s="172" t="s">
        <v>50</v>
      </c>
      <c r="J87" s="172" t="s">
        <v>50</v>
      </c>
      <c r="K87" s="172" t="s">
        <v>50</v>
      </c>
      <c r="L87" s="172" t="s">
        <v>50</v>
      </c>
      <c r="M87" s="171">
        <f t="shared" si="7"/>
        <v>0</v>
      </c>
      <c r="N87" s="234">
        <f t="shared" si="9"/>
        <v>-0.01</v>
      </c>
      <c r="O87" s="46"/>
    </row>
    <row r="88" spans="1:15" ht="17.5">
      <c r="A88" s="232">
        <f t="shared" si="8"/>
        <v>42964</v>
      </c>
      <c r="B88" s="147">
        <v>666.09</v>
      </c>
      <c r="C88" s="147">
        <v>1.0960000000000001</v>
      </c>
      <c r="D88" s="171">
        <f t="shared" si="5"/>
        <v>0</v>
      </c>
      <c r="E88" s="171">
        <v>0</v>
      </c>
      <c r="F88" s="233">
        <f t="shared" si="6"/>
        <v>0</v>
      </c>
      <c r="G88" s="172">
        <v>0</v>
      </c>
      <c r="H88" s="236">
        <v>0</v>
      </c>
      <c r="I88" s="172" t="s">
        <v>50</v>
      </c>
      <c r="J88" s="172" t="s">
        <v>50</v>
      </c>
      <c r="K88" s="172" t="s">
        <v>50</v>
      </c>
      <c r="L88" s="172" t="s">
        <v>50</v>
      </c>
      <c r="M88" s="171">
        <f t="shared" si="7"/>
        <v>0</v>
      </c>
      <c r="N88" s="234">
        <f t="shared" si="9"/>
        <v>0</v>
      </c>
      <c r="O88" s="46"/>
    </row>
    <row r="89" spans="1:15" ht="17.5">
      <c r="A89" s="232">
        <f t="shared" si="8"/>
        <v>42965</v>
      </c>
      <c r="B89" s="147">
        <v>666.08</v>
      </c>
      <c r="C89" s="147">
        <v>1.091</v>
      </c>
      <c r="D89" s="171">
        <f t="shared" si="5"/>
        <v>0</v>
      </c>
      <c r="E89" s="171">
        <v>0</v>
      </c>
      <c r="F89" s="233">
        <f t="shared" si="6"/>
        <v>0</v>
      </c>
      <c r="G89" s="172">
        <v>0</v>
      </c>
      <c r="H89" s="236">
        <v>0</v>
      </c>
      <c r="I89" s="172" t="s">
        <v>50</v>
      </c>
      <c r="J89" s="172" t="s">
        <v>50</v>
      </c>
      <c r="K89" s="172" t="s">
        <v>50</v>
      </c>
      <c r="L89" s="172" t="s">
        <v>50</v>
      </c>
      <c r="M89" s="171">
        <f t="shared" si="7"/>
        <v>0</v>
      </c>
      <c r="N89" s="234">
        <f t="shared" si="9"/>
        <v>-0.01</v>
      </c>
      <c r="O89" s="46"/>
    </row>
    <row r="90" spans="1:15" ht="17.5">
      <c r="A90" s="232">
        <f t="shared" si="8"/>
        <v>42966</v>
      </c>
      <c r="B90" s="147">
        <v>666.07</v>
      </c>
      <c r="C90" s="147">
        <v>1.0860000000000001</v>
      </c>
      <c r="D90" s="171">
        <f t="shared" si="5"/>
        <v>0</v>
      </c>
      <c r="E90" s="171">
        <v>0</v>
      </c>
      <c r="F90" s="233">
        <f t="shared" si="6"/>
        <v>0</v>
      </c>
      <c r="G90" s="172">
        <v>0</v>
      </c>
      <c r="H90" s="236">
        <v>0</v>
      </c>
      <c r="I90" s="172" t="s">
        <v>50</v>
      </c>
      <c r="J90" s="172" t="s">
        <v>50</v>
      </c>
      <c r="K90" s="172" t="s">
        <v>50</v>
      </c>
      <c r="L90" s="172" t="s">
        <v>50</v>
      </c>
      <c r="M90" s="171">
        <f t="shared" si="7"/>
        <v>0</v>
      </c>
      <c r="N90" s="234">
        <f t="shared" si="9"/>
        <v>0</v>
      </c>
      <c r="O90" s="46"/>
    </row>
    <row r="91" spans="1:15" ht="17.5">
      <c r="A91" s="232">
        <f t="shared" si="8"/>
        <v>42967</v>
      </c>
      <c r="B91" s="147">
        <v>666.06</v>
      </c>
      <c r="C91" s="147">
        <v>1.081</v>
      </c>
      <c r="D91" s="171">
        <f t="shared" si="5"/>
        <v>0</v>
      </c>
      <c r="E91" s="171">
        <v>21</v>
      </c>
      <c r="F91" s="233">
        <f t="shared" si="6"/>
        <v>0</v>
      </c>
      <c r="G91" s="172">
        <v>0</v>
      </c>
      <c r="H91" s="236">
        <v>0</v>
      </c>
      <c r="I91" s="172" t="s">
        <v>50</v>
      </c>
      <c r="J91" s="172" t="s">
        <v>50</v>
      </c>
      <c r="K91" s="172" t="s">
        <v>50</v>
      </c>
      <c r="L91" s="172" t="s">
        <v>50</v>
      </c>
      <c r="M91" s="171">
        <f t="shared" si="7"/>
        <v>0</v>
      </c>
      <c r="N91" s="234">
        <f t="shared" si="9"/>
        <v>-0.01</v>
      </c>
      <c r="O91" s="46"/>
    </row>
    <row r="92" spans="1:15" ht="17.5">
      <c r="A92" s="232">
        <f t="shared" si="8"/>
        <v>42968</v>
      </c>
      <c r="B92" s="147">
        <v>666.07</v>
      </c>
      <c r="C92" s="147">
        <v>1.0860000000000001</v>
      </c>
      <c r="D92" s="171">
        <f t="shared" si="5"/>
        <v>0</v>
      </c>
      <c r="E92" s="171">
        <v>49</v>
      </c>
      <c r="F92" s="233">
        <f t="shared" si="6"/>
        <v>0</v>
      </c>
      <c r="G92" s="172">
        <v>0</v>
      </c>
      <c r="H92" s="236">
        <v>0</v>
      </c>
      <c r="I92" s="172" t="s">
        <v>50</v>
      </c>
      <c r="J92" s="172" t="s">
        <v>50</v>
      </c>
      <c r="K92" s="172" t="s">
        <v>50</v>
      </c>
      <c r="L92" s="172" t="s">
        <v>50</v>
      </c>
      <c r="M92" s="171">
        <f t="shared" si="7"/>
        <v>0</v>
      </c>
      <c r="N92" s="234">
        <v>0</v>
      </c>
      <c r="O92" s="46"/>
    </row>
    <row r="93" spans="1:15" ht="17.5">
      <c r="A93" s="232">
        <f t="shared" si="8"/>
        <v>42969</v>
      </c>
      <c r="B93" s="147">
        <v>666.07</v>
      </c>
      <c r="C93" s="147">
        <v>1.0860000000000001</v>
      </c>
      <c r="D93" s="171">
        <f t="shared" si="5"/>
        <v>0</v>
      </c>
      <c r="E93" s="171">
        <v>0</v>
      </c>
      <c r="F93" s="233">
        <f t="shared" si="6"/>
        <v>0</v>
      </c>
      <c r="G93" s="172">
        <v>0</v>
      </c>
      <c r="H93" s="236">
        <v>0</v>
      </c>
      <c r="I93" s="172" t="s">
        <v>50</v>
      </c>
      <c r="J93" s="172" t="s">
        <v>50</v>
      </c>
      <c r="K93" s="172" t="s">
        <v>50</v>
      </c>
      <c r="L93" s="172" t="s">
        <v>50</v>
      </c>
      <c r="M93" s="171">
        <f t="shared" si="7"/>
        <v>0</v>
      </c>
      <c r="N93" s="234">
        <v>0</v>
      </c>
      <c r="O93" s="46"/>
    </row>
    <row r="94" spans="1:15" ht="17.5">
      <c r="A94" s="232">
        <f t="shared" si="8"/>
        <v>42970</v>
      </c>
      <c r="B94" s="147">
        <v>666.97</v>
      </c>
      <c r="C94" s="147">
        <v>1.569</v>
      </c>
      <c r="D94" s="171">
        <f t="shared" si="5"/>
        <v>0</v>
      </c>
      <c r="E94" s="171">
        <v>0</v>
      </c>
      <c r="F94" s="233">
        <f t="shared" si="6"/>
        <v>0</v>
      </c>
      <c r="G94" s="172">
        <v>0</v>
      </c>
      <c r="H94" s="236">
        <v>0</v>
      </c>
      <c r="I94" s="172" t="s">
        <v>50</v>
      </c>
      <c r="J94" s="172" t="s">
        <v>50</v>
      </c>
      <c r="K94" s="172" t="s">
        <v>50</v>
      </c>
      <c r="L94" s="172" t="s">
        <v>50</v>
      </c>
      <c r="M94" s="171">
        <f t="shared" si="7"/>
        <v>0</v>
      </c>
      <c r="N94" s="234">
        <v>0</v>
      </c>
      <c r="O94" s="46"/>
    </row>
    <row r="95" spans="1:15" ht="17.5">
      <c r="A95" s="232">
        <f t="shared" si="8"/>
        <v>42971</v>
      </c>
      <c r="B95" s="147">
        <v>667.42</v>
      </c>
      <c r="C95" s="147">
        <v>1.847</v>
      </c>
      <c r="D95" s="171">
        <f t="shared" si="5"/>
        <v>0</v>
      </c>
      <c r="E95" s="171">
        <v>2</v>
      </c>
      <c r="F95" s="233">
        <f t="shared" si="6"/>
        <v>0</v>
      </c>
      <c r="G95" s="172">
        <v>0</v>
      </c>
      <c r="H95" s="236">
        <v>0</v>
      </c>
      <c r="I95" s="172" t="s">
        <v>50</v>
      </c>
      <c r="J95" s="172" t="s">
        <v>50</v>
      </c>
      <c r="K95" s="172" t="s">
        <v>50</v>
      </c>
      <c r="L95" s="172" t="s">
        <v>50</v>
      </c>
      <c r="M95" s="171">
        <f t="shared" si="7"/>
        <v>0</v>
      </c>
      <c r="N95" s="234">
        <v>0</v>
      </c>
      <c r="O95" s="46"/>
    </row>
    <row r="96" spans="1:15" ht="17.5">
      <c r="A96" s="232">
        <f t="shared" si="8"/>
        <v>42972</v>
      </c>
      <c r="B96" s="147">
        <v>667.47</v>
      </c>
      <c r="C96" s="147">
        <v>1.879</v>
      </c>
      <c r="D96" s="171">
        <f t="shared" si="5"/>
        <v>0</v>
      </c>
      <c r="E96" s="171">
        <v>0</v>
      </c>
      <c r="F96" s="233">
        <f t="shared" si="6"/>
        <v>0</v>
      </c>
      <c r="G96" s="172">
        <v>0</v>
      </c>
      <c r="H96" s="236">
        <v>0</v>
      </c>
      <c r="I96" s="172" t="s">
        <v>50</v>
      </c>
      <c r="J96" s="172" t="s">
        <v>50</v>
      </c>
      <c r="K96" s="172" t="s">
        <v>50</v>
      </c>
      <c r="L96" s="172" t="s">
        <v>50</v>
      </c>
      <c r="M96" s="171">
        <f t="shared" si="7"/>
        <v>0</v>
      </c>
      <c r="N96" s="234">
        <v>0</v>
      </c>
      <c r="O96" s="46"/>
    </row>
    <row r="97" spans="1:15" ht="17.5">
      <c r="A97" s="232">
        <f t="shared" si="8"/>
        <v>42973</v>
      </c>
      <c r="B97" s="147">
        <v>667.51</v>
      </c>
      <c r="C97" s="147">
        <v>1.9059999999999999</v>
      </c>
      <c r="D97" s="171">
        <f t="shared" si="5"/>
        <v>0</v>
      </c>
      <c r="E97" s="171">
        <v>1</v>
      </c>
      <c r="F97" s="233">
        <f t="shared" si="6"/>
        <v>0</v>
      </c>
      <c r="G97" s="172">
        <v>0</v>
      </c>
      <c r="H97" s="236">
        <v>0</v>
      </c>
      <c r="I97" s="172" t="s">
        <v>50</v>
      </c>
      <c r="J97" s="172" t="s">
        <v>50</v>
      </c>
      <c r="K97" s="172" t="s">
        <v>50</v>
      </c>
      <c r="L97" s="172" t="s">
        <v>50</v>
      </c>
      <c r="M97" s="171">
        <f t="shared" si="7"/>
        <v>0</v>
      </c>
      <c r="N97" s="234">
        <v>0</v>
      </c>
      <c r="O97" s="46"/>
    </row>
    <row r="98" spans="1:15" ht="17.5">
      <c r="A98" s="232">
        <f t="shared" si="8"/>
        <v>42974</v>
      </c>
      <c r="B98" s="147">
        <v>667.55</v>
      </c>
      <c r="C98" s="147">
        <v>1.94</v>
      </c>
      <c r="D98" s="171">
        <f t="shared" si="5"/>
        <v>0</v>
      </c>
      <c r="E98" s="171">
        <v>1</v>
      </c>
      <c r="F98" s="233">
        <f t="shared" si="6"/>
        <v>0</v>
      </c>
      <c r="G98" s="172">
        <v>0</v>
      </c>
      <c r="H98" s="236">
        <v>0</v>
      </c>
      <c r="I98" s="172" t="s">
        <v>50</v>
      </c>
      <c r="J98" s="172" t="s">
        <v>50</v>
      </c>
      <c r="K98" s="172" t="s">
        <v>50</v>
      </c>
      <c r="L98" s="172" t="s">
        <v>50</v>
      </c>
      <c r="M98" s="171">
        <f t="shared" si="7"/>
        <v>0</v>
      </c>
      <c r="N98" s="234">
        <v>0</v>
      </c>
      <c r="O98" s="46"/>
    </row>
    <row r="99" spans="1:15" ht="17.5">
      <c r="A99" s="232">
        <f t="shared" si="8"/>
        <v>42975</v>
      </c>
      <c r="B99" s="147">
        <v>667.64</v>
      </c>
      <c r="C99" s="147">
        <v>2.06</v>
      </c>
      <c r="D99" s="171">
        <f t="shared" si="5"/>
        <v>0</v>
      </c>
      <c r="E99" s="171">
        <v>15</v>
      </c>
      <c r="F99" s="233">
        <f t="shared" si="6"/>
        <v>0</v>
      </c>
      <c r="G99" s="172">
        <v>0</v>
      </c>
      <c r="H99" s="236">
        <v>0</v>
      </c>
      <c r="I99" s="172" t="s">
        <v>50</v>
      </c>
      <c r="J99" s="172" t="s">
        <v>50</v>
      </c>
      <c r="K99" s="172" t="s">
        <v>50</v>
      </c>
      <c r="L99" s="172" t="s">
        <v>50</v>
      </c>
      <c r="M99" s="171">
        <f t="shared" si="7"/>
        <v>0</v>
      </c>
      <c r="N99" s="234">
        <v>0</v>
      </c>
      <c r="O99" s="46"/>
    </row>
    <row r="100" spans="1:15" ht="17.5">
      <c r="A100" s="232">
        <f t="shared" si="8"/>
        <v>42976</v>
      </c>
      <c r="B100" s="147">
        <v>667.89</v>
      </c>
      <c r="C100" s="147">
        <v>2.2290000000000001</v>
      </c>
      <c r="D100" s="171">
        <f t="shared" si="5"/>
        <v>0</v>
      </c>
      <c r="E100" s="171">
        <v>14</v>
      </c>
      <c r="F100" s="233">
        <f t="shared" si="6"/>
        <v>0</v>
      </c>
      <c r="G100" s="172">
        <v>0</v>
      </c>
      <c r="H100" s="236">
        <v>0</v>
      </c>
      <c r="I100" s="172" t="s">
        <v>50</v>
      </c>
      <c r="J100" s="172" t="s">
        <v>50</v>
      </c>
      <c r="K100" s="172" t="s">
        <v>50</v>
      </c>
      <c r="L100" s="172" t="s">
        <v>50</v>
      </c>
      <c r="M100" s="171">
        <f t="shared" si="7"/>
        <v>0</v>
      </c>
      <c r="N100" s="234">
        <v>0</v>
      </c>
      <c r="O100" s="46"/>
    </row>
    <row r="101" spans="1:15" ht="17.5">
      <c r="A101" s="232">
        <f t="shared" si="8"/>
        <v>42977</v>
      </c>
      <c r="B101" s="147">
        <v>668.17</v>
      </c>
      <c r="C101" s="147">
        <v>2.4950000000000001</v>
      </c>
      <c r="D101" s="171">
        <f t="shared" si="5"/>
        <v>0</v>
      </c>
      <c r="E101" s="171">
        <v>6</v>
      </c>
      <c r="F101" s="233">
        <f t="shared" si="6"/>
        <v>0</v>
      </c>
      <c r="G101" s="172">
        <v>0</v>
      </c>
      <c r="H101" s="236">
        <v>0</v>
      </c>
      <c r="I101" s="172" t="s">
        <v>50</v>
      </c>
      <c r="J101" s="172" t="s">
        <v>50</v>
      </c>
      <c r="K101" s="172" t="s">
        <v>50</v>
      </c>
      <c r="L101" s="172" t="s">
        <v>50</v>
      </c>
      <c r="M101" s="171">
        <f t="shared" si="7"/>
        <v>0</v>
      </c>
      <c r="N101" s="234">
        <v>0</v>
      </c>
      <c r="O101" s="46"/>
    </row>
    <row r="102" spans="1:15" ht="17.5">
      <c r="A102" s="232">
        <f t="shared" si="8"/>
        <v>42978</v>
      </c>
      <c r="B102" s="147">
        <v>668.42</v>
      </c>
      <c r="C102" s="147">
        <v>2.75</v>
      </c>
      <c r="D102" s="171">
        <f t="shared" si="5"/>
        <v>0</v>
      </c>
      <c r="E102" s="171">
        <v>0</v>
      </c>
      <c r="F102" s="233">
        <f t="shared" si="6"/>
        <v>0</v>
      </c>
      <c r="G102" s="172">
        <v>0</v>
      </c>
      <c r="H102" s="236">
        <v>0</v>
      </c>
      <c r="I102" s="172" t="s">
        <v>50</v>
      </c>
      <c r="J102" s="172" t="s">
        <v>50</v>
      </c>
      <c r="K102" s="172" t="s">
        <v>50</v>
      </c>
      <c r="L102" s="172" t="s">
        <v>50</v>
      </c>
      <c r="M102" s="171">
        <f t="shared" si="7"/>
        <v>0</v>
      </c>
      <c r="N102" s="234">
        <v>0</v>
      </c>
      <c r="O102" s="46"/>
    </row>
    <row r="103" spans="1:15" ht="17.5">
      <c r="A103" s="232">
        <f t="shared" si="8"/>
        <v>42979</v>
      </c>
      <c r="B103" s="147">
        <v>668.72</v>
      </c>
      <c r="C103" s="147">
        <v>3.081</v>
      </c>
      <c r="D103" s="171">
        <f t="shared" si="5"/>
        <v>0</v>
      </c>
      <c r="E103" s="171">
        <v>0</v>
      </c>
      <c r="F103" s="233">
        <f t="shared" si="6"/>
        <v>0</v>
      </c>
      <c r="G103" s="172">
        <v>0</v>
      </c>
      <c r="H103" s="236">
        <v>0</v>
      </c>
      <c r="I103" s="172" t="s">
        <v>50</v>
      </c>
      <c r="J103" s="172" t="s">
        <v>50</v>
      </c>
      <c r="K103" s="172" t="s">
        <v>50</v>
      </c>
      <c r="L103" s="172" t="s">
        <v>50</v>
      </c>
      <c r="M103" s="171">
        <f t="shared" si="7"/>
        <v>0</v>
      </c>
      <c r="N103" s="234">
        <v>0</v>
      </c>
      <c r="O103" s="46"/>
    </row>
    <row r="104" spans="1:15" ht="17.5">
      <c r="A104" s="232">
        <f t="shared" si="8"/>
        <v>42980</v>
      </c>
      <c r="B104" s="147">
        <v>669.05</v>
      </c>
      <c r="C104" s="147">
        <v>3.4550000000000001</v>
      </c>
      <c r="D104" s="171">
        <f t="shared" si="5"/>
        <v>0</v>
      </c>
      <c r="E104" s="171">
        <v>0</v>
      </c>
      <c r="F104" s="233">
        <f t="shared" si="6"/>
        <v>0</v>
      </c>
      <c r="G104" s="172">
        <v>0</v>
      </c>
      <c r="H104" s="236">
        <v>0</v>
      </c>
      <c r="I104" s="172" t="s">
        <v>50</v>
      </c>
      <c r="J104" s="172" t="s">
        <v>50</v>
      </c>
      <c r="K104" s="172" t="s">
        <v>50</v>
      </c>
      <c r="L104" s="172" t="s">
        <v>50</v>
      </c>
      <c r="M104" s="171">
        <f t="shared" si="7"/>
        <v>0</v>
      </c>
      <c r="N104" s="234">
        <v>0</v>
      </c>
      <c r="O104" s="46"/>
    </row>
    <row r="105" spans="1:15" ht="17.5">
      <c r="A105" s="232">
        <f t="shared" si="8"/>
        <v>42981</v>
      </c>
      <c r="B105" s="147">
        <v>669.33</v>
      </c>
      <c r="C105" s="147">
        <v>3.7719999999999998</v>
      </c>
      <c r="D105" s="171">
        <f t="shared" si="5"/>
        <v>0</v>
      </c>
      <c r="E105" s="171">
        <v>0</v>
      </c>
      <c r="F105" s="233">
        <f t="shared" si="6"/>
        <v>0</v>
      </c>
      <c r="G105" s="172">
        <v>0</v>
      </c>
      <c r="H105" s="236">
        <v>0</v>
      </c>
      <c r="I105" s="172" t="s">
        <v>50</v>
      </c>
      <c r="J105" s="172" t="s">
        <v>50</v>
      </c>
      <c r="K105" s="172" t="s">
        <v>50</v>
      </c>
      <c r="L105" s="172" t="s">
        <v>50</v>
      </c>
      <c r="M105" s="171">
        <f t="shared" si="7"/>
        <v>0</v>
      </c>
      <c r="N105" s="234">
        <v>0</v>
      </c>
      <c r="O105" s="46"/>
    </row>
    <row r="106" spans="1:15" ht="17.5">
      <c r="A106" s="232">
        <f t="shared" si="8"/>
        <v>42982</v>
      </c>
      <c r="B106" s="147">
        <v>669.57</v>
      </c>
      <c r="C106" s="147">
        <v>4.0590000000000002</v>
      </c>
      <c r="D106" s="171">
        <f t="shared" si="5"/>
        <v>0</v>
      </c>
      <c r="E106" s="171">
        <v>0</v>
      </c>
      <c r="F106" s="233">
        <f t="shared" si="6"/>
        <v>0</v>
      </c>
      <c r="G106" s="172">
        <v>0</v>
      </c>
      <c r="H106" s="236">
        <v>0</v>
      </c>
      <c r="I106" s="172" t="s">
        <v>50</v>
      </c>
      <c r="J106" s="172" t="s">
        <v>50</v>
      </c>
      <c r="K106" s="172" t="s">
        <v>50</v>
      </c>
      <c r="L106" s="172" t="s">
        <v>50</v>
      </c>
      <c r="M106" s="171">
        <f t="shared" si="7"/>
        <v>0</v>
      </c>
      <c r="N106" s="234">
        <v>0</v>
      </c>
      <c r="O106" s="46"/>
    </row>
    <row r="107" spans="1:15" ht="17.5">
      <c r="A107" s="232">
        <f t="shared" si="8"/>
        <v>42983</v>
      </c>
      <c r="B107" s="147">
        <v>669.75</v>
      </c>
      <c r="C107" s="147">
        <v>4.3040000000000003</v>
      </c>
      <c r="D107" s="171">
        <f t="shared" si="5"/>
        <v>0</v>
      </c>
      <c r="E107" s="171">
        <v>0</v>
      </c>
      <c r="F107" s="233">
        <f t="shared" si="6"/>
        <v>0</v>
      </c>
      <c r="G107" s="172">
        <v>0</v>
      </c>
      <c r="H107" s="236">
        <v>0</v>
      </c>
      <c r="I107" s="172" t="s">
        <v>50</v>
      </c>
      <c r="J107" s="172" t="s">
        <v>50</v>
      </c>
      <c r="K107" s="172" t="s">
        <v>50</v>
      </c>
      <c r="L107" s="172" t="s">
        <v>50</v>
      </c>
      <c r="M107" s="171">
        <f t="shared" si="7"/>
        <v>0</v>
      </c>
      <c r="N107" s="234">
        <v>0</v>
      </c>
      <c r="O107" s="46"/>
    </row>
    <row r="108" spans="1:15" ht="17.5">
      <c r="A108" s="232">
        <f t="shared" si="8"/>
        <v>42984</v>
      </c>
      <c r="B108" s="147">
        <v>669.8</v>
      </c>
      <c r="C108" s="147">
        <v>4.3719999999999999</v>
      </c>
      <c r="D108" s="171">
        <f t="shared" si="5"/>
        <v>0</v>
      </c>
      <c r="E108" s="171">
        <v>0</v>
      </c>
      <c r="F108" s="233">
        <f t="shared" si="6"/>
        <v>0</v>
      </c>
      <c r="G108" s="172">
        <v>0</v>
      </c>
      <c r="H108" s="236">
        <v>0</v>
      </c>
      <c r="I108" s="172" t="s">
        <v>50</v>
      </c>
      <c r="J108" s="172" t="s">
        <v>50</v>
      </c>
      <c r="K108" s="172" t="s">
        <v>50</v>
      </c>
      <c r="L108" s="172" t="s">
        <v>50</v>
      </c>
      <c r="M108" s="171">
        <f t="shared" si="7"/>
        <v>0</v>
      </c>
      <c r="N108" s="234">
        <v>0</v>
      </c>
      <c r="O108" s="46"/>
    </row>
    <row r="109" spans="1:15" ht="17.5">
      <c r="A109" s="232">
        <f t="shared" si="8"/>
        <v>42985</v>
      </c>
      <c r="B109" s="147">
        <v>669.8</v>
      </c>
      <c r="C109" s="147">
        <v>4.3719999999999999</v>
      </c>
      <c r="D109" s="171">
        <f t="shared" si="5"/>
        <v>0</v>
      </c>
      <c r="E109" s="238">
        <v>0</v>
      </c>
      <c r="F109" s="233">
        <f t="shared" si="6"/>
        <v>0</v>
      </c>
      <c r="G109" s="172">
        <v>0</v>
      </c>
      <c r="H109" s="236">
        <v>0</v>
      </c>
      <c r="I109" s="172" t="s">
        <v>50</v>
      </c>
      <c r="J109" s="172" t="s">
        <v>50</v>
      </c>
      <c r="K109" s="172" t="s">
        <v>50</v>
      </c>
      <c r="L109" s="172" t="s">
        <v>50</v>
      </c>
      <c r="M109" s="171">
        <f t="shared" si="7"/>
        <v>0</v>
      </c>
      <c r="N109" s="234">
        <v>0</v>
      </c>
      <c r="O109" s="46"/>
    </row>
    <row r="110" spans="1:15" ht="17.5">
      <c r="A110" s="232">
        <f t="shared" si="8"/>
        <v>42986</v>
      </c>
      <c r="B110" s="147">
        <v>669.91</v>
      </c>
      <c r="C110" s="147">
        <v>4.5220000000000002</v>
      </c>
      <c r="D110" s="171">
        <f t="shared" si="5"/>
        <v>0</v>
      </c>
      <c r="E110" s="171">
        <v>79</v>
      </c>
      <c r="F110" s="233">
        <f t="shared" si="6"/>
        <v>0</v>
      </c>
      <c r="G110" s="172">
        <v>0</v>
      </c>
      <c r="H110" s="236">
        <v>0</v>
      </c>
      <c r="I110" s="172" t="s">
        <v>50</v>
      </c>
      <c r="J110" s="172" t="s">
        <v>50</v>
      </c>
      <c r="K110" s="172" t="s">
        <v>50</v>
      </c>
      <c r="L110" s="172" t="s">
        <v>50</v>
      </c>
      <c r="M110" s="171">
        <f t="shared" si="7"/>
        <v>0</v>
      </c>
      <c r="N110" s="234">
        <f t="shared" si="9"/>
        <v>0.15</v>
      </c>
      <c r="O110" s="46"/>
    </row>
    <row r="111" spans="1:15" ht="17.5">
      <c r="A111" s="232">
        <f t="shared" si="8"/>
        <v>42987</v>
      </c>
      <c r="B111" s="147">
        <v>669.97</v>
      </c>
      <c r="C111" s="147">
        <v>4.6029999999999998</v>
      </c>
      <c r="D111" s="171">
        <f t="shared" si="5"/>
        <v>0</v>
      </c>
      <c r="E111" s="171">
        <v>0</v>
      </c>
      <c r="F111" s="233">
        <f t="shared" si="6"/>
        <v>0</v>
      </c>
      <c r="G111" s="172">
        <v>0</v>
      </c>
      <c r="H111" s="236">
        <v>0</v>
      </c>
      <c r="I111" s="172" t="s">
        <v>50</v>
      </c>
      <c r="J111" s="172" t="s">
        <v>50</v>
      </c>
      <c r="K111" s="172" t="s">
        <v>50</v>
      </c>
      <c r="L111" s="172" t="s">
        <v>50</v>
      </c>
      <c r="M111" s="171">
        <f t="shared" si="7"/>
        <v>0</v>
      </c>
      <c r="N111" s="234">
        <v>0</v>
      </c>
      <c r="O111" s="46"/>
    </row>
    <row r="112" spans="1:15" ht="17.5">
      <c r="A112" s="232">
        <f t="shared" si="8"/>
        <v>42988</v>
      </c>
      <c r="B112" s="147">
        <v>670.03</v>
      </c>
      <c r="C112" s="147">
        <v>4.6879999999999997</v>
      </c>
      <c r="D112" s="171">
        <f t="shared" si="5"/>
        <v>0</v>
      </c>
      <c r="E112" s="171">
        <v>0</v>
      </c>
      <c r="F112" s="233">
        <f t="shared" si="6"/>
        <v>0</v>
      </c>
      <c r="G112" s="172">
        <v>0</v>
      </c>
      <c r="H112" s="236">
        <v>0</v>
      </c>
      <c r="I112" s="172" t="s">
        <v>50</v>
      </c>
      <c r="J112" s="172" t="s">
        <v>50</v>
      </c>
      <c r="K112" s="172" t="s">
        <v>50</v>
      </c>
      <c r="L112" s="172" t="s">
        <v>50</v>
      </c>
      <c r="M112" s="171">
        <f t="shared" si="7"/>
        <v>0</v>
      </c>
      <c r="N112" s="234">
        <v>0</v>
      </c>
      <c r="O112" s="46"/>
    </row>
    <row r="113" spans="1:15" ht="17.5">
      <c r="A113" s="232">
        <f t="shared" si="8"/>
        <v>42989</v>
      </c>
      <c r="B113" s="147">
        <v>670.08</v>
      </c>
      <c r="C113" s="147">
        <v>4.7619999999999996</v>
      </c>
      <c r="D113" s="171">
        <f t="shared" si="5"/>
        <v>0</v>
      </c>
      <c r="E113" s="171">
        <v>21</v>
      </c>
      <c r="F113" s="233">
        <f t="shared" si="6"/>
        <v>0</v>
      </c>
      <c r="G113" s="172">
        <v>0</v>
      </c>
      <c r="H113" s="236">
        <v>0</v>
      </c>
      <c r="I113" s="172" t="s">
        <v>50</v>
      </c>
      <c r="J113" s="172" t="s">
        <v>50</v>
      </c>
      <c r="K113" s="172" t="s">
        <v>50</v>
      </c>
      <c r="L113" s="172" t="s">
        <v>50</v>
      </c>
      <c r="M113" s="171">
        <f t="shared" si="7"/>
        <v>0</v>
      </c>
      <c r="N113" s="234">
        <v>0</v>
      </c>
      <c r="O113" s="46"/>
    </row>
    <row r="114" spans="1:15" ht="17.5">
      <c r="A114" s="232">
        <f t="shared" si="8"/>
        <v>42990</v>
      </c>
      <c r="B114" s="147">
        <v>670.23</v>
      </c>
      <c r="C114" s="147">
        <v>4.9829999999999997</v>
      </c>
      <c r="D114" s="171">
        <f t="shared" si="5"/>
        <v>0</v>
      </c>
      <c r="E114" s="171">
        <v>1</v>
      </c>
      <c r="F114" s="233">
        <f t="shared" si="6"/>
        <v>0</v>
      </c>
      <c r="G114" s="172">
        <v>0</v>
      </c>
      <c r="H114" s="236">
        <v>0</v>
      </c>
      <c r="I114" s="172" t="s">
        <v>50</v>
      </c>
      <c r="J114" s="172" t="s">
        <v>50</v>
      </c>
      <c r="K114" s="172" t="s">
        <v>50</v>
      </c>
      <c r="L114" s="172" t="s">
        <v>50</v>
      </c>
      <c r="M114" s="171">
        <f t="shared" si="7"/>
        <v>0</v>
      </c>
      <c r="N114" s="234">
        <v>0</v>
      </c>
      <c r="O114" s="46"/>
    </row>
    <row r="115" spans="1:15" ht="17.5">
      <c r="A115" s="232">
        <f t="shared" si="8"/>
        <v>42991</v>
      </c>
      <c r="B115" s="147">
        <v>670.72</v>
      </c>
      <c r="C115" s="147">
        <v>5.7510000000000003</v>
      </c>
      <c r="D115" s="171">
        <f t="shared" si="5"/>
        <v>6.7000000000000171E-2</v>
      </c>
      <c r="E115" s="171">
        <v>52</v>
      </c>
      <c r="F115" s="233">
        <f t="shared" si="6"/>
        <v>0.40269263132588151</v>
      </c>
      <c r="G115" s="172">
        <v>0</v>
      </c>
      <c r="H115" s="236">
        <v>0</v>
      </c>
      <c r="I115" s="172" t="s">
        <v>50</v>
      </c>
      <c r="J115" s="172" t="s">
        <v>50</v>
      </c>
      <c r="K115" s="172" t="s">
        <v>50</v>
      </c>
      <c r="L115" s="172" t="s">
        <v>50</v>
      </c>
      <c r="M115" s="171">
        <f t="shared" si="7"/>
        <v>0</v>
      </c>
      <c r="N115" s="234">
        <v>0</v>
      </c>
      <c r="O115" s="46"/>
    </row>
    <row r="116" spans="1:15" ht="17.5">
      <c r="A116" s="232">
        <f t="shared" si="8"/>
        <v>42992</v>
      </c>
      <c r="B116" s="147">
        <v>671.02</v>
      </c>
      <c r="C116" s="147">
        <v>6.2649999999999997</v>
      </c>
      <c r="D116" s="171">
        <f t="shared" si="5"/>
        <v>0.58099999999999952</v>
      </c>
      <c r="E116" s="171">
        <v>9</v>
      </c>
      <c r="F116" s="233">
        <f t="shared" si="6"/>
        <v>3.4920062507512886</v>
      </c>
      <c r="G116" s="172">
        <v>0</v>
      </c>
      <c r="H116" s="236">
        <v>0</v>
      </c>
      <c r="I116" s="172" t="s">
        <v>50</v>
      </c>
      <c r="J116" s="172" t="s">
        <v>50</v>
      </c>
      <c r="K116" s="172" t="s">
        <v>50</v>
      </c>
      <c r="L116" s="172" t="s">
        <v>50</v>
      </c>
      <c r="M116" s="171">
        <f t="shared" si="7"/>
        <v>0</v>
      </c>
      <c r="N116" s="234">
        <v>0</v>
      </c>
      <c r="O116" s="46"/>
    </row>
    <row r="117" spans="1:15" ht="17.5">
      <c r="A117" s="232">
        <f t="shared" si="8"/>
        <v>42993</v>
      </c>
      <c r="B117" s="147">
        <v>671.25</v>
      </c>
      <c r="C117" s="147">
        <v>6.6689999999999996</v>
      </c>
      <c r="D117" s="171">
        <f t="shared" si="5"/>
        <v>0.98499999999999943</v>
      </c>
      <c r="E117" s="171">
        <v>21</v>
      </c>
      <c r="F117" s="233">
        <f t="shared" si="6"/>
        <v>5.9201827142685373</v>
      </c>
      <c r="G117" s="172">
        <v>0</v>
      </c>
      <c r="H117" s="236">
        <v>0</v>
      </c>
      <c r="I117" s="172" t="s">
        <v>50</v>
      </c>
      <c r="J117" s="172" t="s">
        <v>50</v>
      </c>
      <c r="K117" s="172" t="s">
        <v>50</v>
      </c>
      <c r="L117" s="172" t="s">
        <v>50</v>
      </c>
      <c r="M117" s="171">
        <f t="shared" si="7"/>
        <v>0</v>
      </c>
      <c r="N117" s="234">
        <v>0</v>
      </c>
      <c r="O117" s="46"/>
    </row>
    <row r="118" spans="1:15" ht="17.5">
      <c r="A118" s="232">
        <f t="shared" si="8"/>
        <v>42994</v>
      </c>
      <c r="B118" s="147">
        <v>671.27</v>
      </c>
      <c r="C118" s="147">
        <v>6.7039999999999997</v>
      </c>
      <c r="D118" s="171">
        <f t="shared" si="5"/>
        <v>1.0199999999999996</v>
      </c>
      <c r="E118" s="171">
        <v>10</v>
      </c>
      <c r="F118" s="233">
        <f t="shared" si="6"/>
        <v>6.1305445366029536</v>
      </c>
      <c r="G118" s="172">
        <v>0</v>
      </c>
      <c r="H118" s="236">
        <v>0</v>
      </c>
      <c r="I118" s="172" t="s">
        <v>50</v>
      </c>
      <c r="J118" s="172" t="s">
        <v>50</v>
      </c>
      <c r="K118" s="172" t="s">
        <v>50</v>
      </c>
      <c r="L118" s="172" t="s">
        <v>50</v>
      </c>
      <c r="M118" s="171">
        <f t="shared" si="7"/>
        <v>0</v>
      </c>
      <c r="N118" s="234">
        <v>0</v>
      </c>
      <c r="O118" s="46"/>
    </row>
    <row r="119" spans="1:15" ht="17.5">
      <c r="A119" s="232">
        <f t="shared" si="8"/>
        <v>42995</v>
      </c>
      <c r="B119" s="147">
        <v>671.29</v>
      </c>
      <c r="C119" s="147">
        <v>6.7389999999999999</v>
      </c>
      <c r="D119" s="171">
        <f t="shared" si="5"/>
        <v>1.0549999999999997</v>
      </c>
      <c r="E119" s="171">
        <v>7</v>
      </c>
      <c r="F119" s="233">
        <f t="shared" si="6"/>
        <v>6.3409063589373709</v>
      </c>
      <c r="G119" s="172">
        <v>0</v>
      </c>
      <c r="H119" s="236">
        <v>0</v>
      </c>
      <c r="I119" s="172" t="s">
        <v>50</v>
      </c>
      <c r="J119" s="172" t="s">
        <v>50</v>
      </c>
      <c r="K119" s="172" t="s">
        <v>50</v>
      </c>
      <c r="L119" s="172" t="s">
        <v>50</v>
      </c>
      <c r="M119" s="171">
        <f t="shared" si="7"/>
        <v>0</v>
      </c>
      <c r="N119" s="234">
        <f t="shared" si="9"/>
        <v>0.04</v>
      </c>
      <c r="O119" s="46"/>
    </row>
    <row r="120" spans="1:15" ht="17.5">
      <c r="A120" s="232">
        <f t="shared" si="8"/>
        <v>42996</v>
      </c>
      <c r="B120" s="147">
        <v>671.39</v>
      </c>
      <c r="C120" s="147">
        <v>6.9139999999999997</v>
      </c>
      <c r="D120" s="171">
        <f t="shared" si="5"/>
        <v>1.2299999999999995</v>
      </c>
      <c r="E120" s="238">
        <v>0</v>
      </c>
      <c r="F120" s="233">
        <f t="shared" si="6"/>
        <v>7.3927154706094438</v>
      </c>
      <c r="G120" s="172">
        <v>0</v>
      </c>
      <c r="H120" s="236">
        <v>0</v>
      </c>
      <c r="I120" s="172" t="s">
        <v>50</v>
      </c>
      <c r="J120" s="172" t="s">
        <v>50</v>
      </c>
      <c r="K120" s="172" t="s">
        <v>50</v>
      </c>
      <c r="L120" s="172" t="s">
        <v>50</v>
      </c>
      <c r="M120" s="171">
        <f t="shared" si="7"/>
        <v>0</v>
      </c>
      <c r="N120" s="234">
        <f t="shared" si="9"/>
        <v>0.18</v>
      </c>
      <c r="O120" s="46"/>
    </row>
    <row r="121" spans="1:15" ht="17.5">
      <c r="A121" s="232">
        <f t="shared" si="8"/>
        <v>42997</v>
      </c>
      <c r="B121" s="147">
        <v>671.43</v>
      </c>
      <c r="C121" s="147">
        <v>6.9850000000000003</v>
      </c>
      <c r="D121" s="171">
        <f t="shared" si="5"/>
        <v>1.3010000000000002</v>
      </c>
      <c r="E121" s="171">
        <v>5</v>
      </c>
      <c r="F121" s="233">
        <f t="shared" si="6"/>
        <v>7.8194494530592618</v>
      </c>
      <c r="G121" s="172">
        <v>0</v>
      </c>
      <c r="H121" s="236">
        <v>0</v>
      </c>
      <c r="I121" s="172" t="s">
        <v>50</v>
      </c>
      <c r="J121" s="172" t="s">
        <v>50</v>
      </c>
      <c r="K121" s="172" t="s">
        <v>50</v>
      </c>
      <c r="L121" s="172" t="s">
        <v>50</v>
      </c>
      <c r="M121" s="171">
        <f t="shared" si="7"/>
        <v>0</v>
      </c>
      <c r="N121" s="234">
        <v>0</v>
      </c>
      <c r="O121" s="46"/>
    </row>
    <row r="122" spans="1:15" ht="17.5">
      <c r="A122" s="232">
        <f t="shared" si="8"/>
        <v>42998</v>
      </c>
      <c r="B122" s="147">
        <v>671.63</v>
      </c>
      <c r="C122" s="147">
        <v>7.3579999999999997</v>
      </c>
      <c r="D122" s="171">
        <f t="shared" si="5"/>
        <v>1.6739999999999995</v>
      </c>
      <c r="E122" s="171">
        <v>3</v>
      </c>
      <c r="F122" s="233">
        <f t="shared" si="6"/>
        <v>10.061305445366026</v>
      </c>
      <c r="G122" s="172">
        <v>0</v>
      </c>
      <c r="H122" s="236">
        <v>0</v>
      </c>
      <c r="I122" s="172" t="s">
        <v>50</v>
      </c>
      <c r="J122" s="172" t="s">
        <v>50</v>
      </c>
      <c r="K122" s="172" t="s">
        <v>50</v>
      </c>
      <c r="L122" s="172" t="s">
        <v>50</v>
      </c>
      <c r="M122" s="171">
        <f t="shared" si="7"/>
        <v>0</v>
      </c>
      <c r="N122" s="234">
        <v>0</v>
      </c>
      <c r="O122" s="46"/>
    </row>
    <row r="123" spans="1:15" ht="17.5">
      <c r="A123" s="232">
        <f t="shared" si="8"/>
        <v>42999</v>
      </c>
      <c r="B123" s="147">
        <v>671.91</v>
      </c>
      <c r="C123" s="147">
        <v>7.8970000000000002</v>
      </c>
      <c r="D123" s="171">
        <f t="shared" si="5"/>
        <v>2.2130000000000001</v>
      </c>
      <c r="E123" s="171">
        <v>4</v>
      </c>
      <c r="F123" s="233">
        <f t="shared" si="6"/>
        <v>13.300877509316022</v>
      </c>
      <c r="G123" s="172">
        <v>0</v>
      </c>
      <c r="H123" s="236">
        <v>0</v>
      </c>
      <c r="I123" s="172" t="s">
        <v>50</v>
      </c>
      <c r="J123" s="172" t="s">
        <v>50</v>
      </c>
      <c r="K123" s="172" t="s">
        <v>50</v>
      </c>
      <c r="L123" s="172" t="s">
        <v>50</v>
      </c>
      <c r="M123" s="171">
        <f t="shared" si="7"/>
        <v>0</v>
      </c>
      <c r="N123" s="234">
        <v>0</v>
      </c>
      <c r="O123" s="46"/>
    </row>
    <row r="124" spans="1:15" ht="17.5">
      <c r="A124" s="232">
        <f t="shared" si="8"/>
        <v>43000</v>
      </c>
      <c r="B124" s="147">
        <v>672.2</v>
      </c>
      <c r="C124" s="147">
        <v>8.5690000000000008</v>
      </c>
      <c r="D124" s="171">
        <f t="shared" si="5"/>
        <v>2.8850000000000007</v>
      </c>
      <c r="E124" s="171">
        <v>4</v>
      </c>
      <c r="F124" s="233">
        <f t="shared" si="6"/>
        <v>17.339824498136796</v>
      </c>
      <c r="G124" s="172">
        <v>0</v>
      </c>
      <c r="H124" s="236">
        <v>0</v>
      </c>
      <c r="I124" s="172" t="s">
        <v>50</v>
      </c>
      <c r="J124" s="172" t="s">
        <v>50</v>
      </c>
      <c r="K124" s="172" t="s">
        <v>50</v>
      </c>
      <c r="L124" s="172" t="s">
        <v>50</v>
      </c>
      <c r="M124" s="171">
        <f t="shared" si="7"/>
        <v>0</v>
      </c>
      <c r="N124" s="234">
        <f t="shared" si="9"/>
        <v>0.67</v>
      </c>
      <c r="O124" s="46"/>
    </row>
    <row r="125" spans="1:15" ht="17.5">
      <c r="A125" s="232">
        <f t="shared" si="8"/>
        <v>43001</v>
      </c>
      <c r="B125" s="147">
        <v>672.39</v>
      </c>
      <c r="C125" s="147">
        <v>9.0389999999999997</v>
      </c>
      <c r="D125" s="171">
        <f t="shared" si="5"/>
        <v>3.3549999999999995</v>
      </c>
      <c r="E125" s="171">
        <v>0</v>
      </c>
      <c r="F125" s="233">
        <f t="shared" si="6"/>
        <v>20.164683255198938</v>
      </c>
      <c r="G125" s="172">
        <v>0</v>
      </c>
      <c r="H125" s="236">
        <v>0</v>
      </c>
      <c r="I125" s="172" t="s">
        <v>50</v>
      </c>
      <c r="J125" s="172" t="s">
        <v>50</v>
      </c>
      <c r="K125" s="172" t="s">
        <v>50</v>
      </c>
      <c r="L125" s="172" t="s">
        <v>50</v>
      </c>
      <c r="M125" s="171">
        <f t="shared" si="7"/>
        <v>0</v>
      </c>
      <c r="N125" s="234">
        <f t="shared" si="9"/>
        <v>0.47</v>
      </c>
      <c r="O125" s="46"/>
    </row>
    <row r="126" spans="1:15" ht="17.5">
      <c r="A126" s="232">
        <f t="shared" si="8"/>
        <v>43002</v>
      </c>
      <c r="B126" s="147">
        <v>672.55</v>
      </c>
      <c r="C126" s="147">
        <v>9.4109999999999996</v>
      </c>
      <c r="D126" s="171">
        <f t="shared" si="5"/>
        <v>3.7269999999999994</v>
      </c>
      <c r="E126" s="171">
        <v>0</v>
      </c>
      <c r="F126" s="233">
        <f t="shared" si="6"/>
        <v>22.40052890972472</v>
      </c>
      <c r="G126" s="172">
        <v>0</v>
      </c>
      <c r="H126" s="236">
        <v>0</v>
      </c>
      <c r="I126" s="172" t="s">
        <v>50</v>
      </c>
      <c r="J126" s="172" t="s">
        <v>50</v>
      </c>
      <c r="K126" s="172" t="s">
        <v>50</v>
      </c>
      <c r="L126" s="172" t="s">
        <v>50</v>
      </c>
      <c r="M126" s="171">
        <f t="shared" si="7"/>
        <v>0</v>
      </c>
      <c r="N126" s="234">
        <v>0</v>
      </c>
      <c r="O126" s="46"/>
    </row>
    <row r="127" spans="1:15" ht="17.5">
      <c r="A127" s="232">
        <f t="shared" si="8"/>
        <v>43003</v>
      </c>
      <c r="B127" s="147">
        <v>672.69</v>
      </c>
      <c r="C127" s="147">
        <v>9.7140000000000004</v>
      </c>
      <c r="D127" s="171">
        <f t="shared" si="5"/>
        <v>4.03</v>
      </c>
      <c r="E127" s="171">
        <v>7</v>
      </c>
      <c r="F127" s="233">
        <f t="shared" si="6"/>
        <v>24.221661257362662</v>
      </c>
      <c r="G127" s="172">
        <v>0</v>
      </c>
      <c r="H127" s="236">
        <v>0</v>
      </c>
      <c r="I127" s="172" t="s">
        <v>50</v>
      </c>
      <c r="J127" s="172" t="s">
        <v>50</v>
      </c>
      <c r="K127" s="172" t="s">
        <v>50</v>
      </c>
      <c r="L127" s="172" t="s">
        <v>50</v>
      </c>
      <c r="M127" s="171">
        <f t="shared" si="7"/>
        <v>0</v>
      </c>
      <c r="N127" s="234">
        <f t="shared" si="9"/>
        <v>0.3</v>
      </c>
      <c r="O127" s="46"/>
    </row>
    <row r="128" spans="1:15" ht="17.5">
      <c r="A128" s="232">
        <f t="shared" si="8"/>
        <v>43004</v>
      </c>
      <c r="B128" s="147">
        <v>672.78</v>
      </c>
      <c r="C128" s="147">
        <v>9.8960000000000008</v>
      </c>
      <c r="D128" s="171">
        <f t="shared" si="5"/>
        <v>4.2120000000000006</v>
      </c>
      <c r="E128" s="171">
        <v>0</v>
      </c>
      <c r="F128" s="233">
        <f t="shared" si="6"/>
        <v>25.315542733501623</v>
      </c>
      <c r="G128" s="172">
        <v>0</v>
      </c>
      <c r="H128" s="236">
        <v>0</v>
      </c>
      <c r="I128" s="172" t="s">
        <v>50</v>
      </c>
      <c r="J128" s="172" t="s">
        <v>50</v>
      </c>
      <c r="K128" s="172" t="s">
        <v>50</v>
      </c>
      <c r="L128" s="172" t="s">
        <v>50</v>
      </c>
      <c r="M128" s="171">
        <f t="shared" si="7"/>
        <v>0</v>
      </c>
      <c r="N128" s="234">
        <v>0</v>
      </c>
      <c r="O128" s="46"/>
    </row>
    <row r="129" spans="1:15" ht="17.5">
      <c r="A129" s="232">
        <f t="shared" si="8"/>
        <v>43005</v>
      </c>
      <c r="B129" s="147">
        <v>672.86</v>
      </c>
      <c r="C129" s="147">
        <v>10.029999999999999</v>
      </c>
      <c r="D129" s="171">
        <f t="shared" si="5"/>
        <v>4.3459999999999992</v>
      </c>
      <c r="E129" s="171">
        <v>0</v>
      </c>
      <c r="F129" s="233">
        <f t="shared" si="6"/>
        <v>26.120927996153377</v>
      </c>
      <c r="G129" s="172">
        <v>0</v>
      </c>
      <c r="H129" s="236">
        <v>0</v>
      </c>
      <c r="I129" s="172" t="s">
        <v>50</v>
      </c>
      <c r="J129" s="172" t="s">
        <v>50</v>
      </c>
      <c r="K129" s="172" t="s">
        <v>50</v>
      </c>
      <c r="L129" s="172" t="s">
        <v>50</v>
      </c>
      <c r="M129" s="171">
        <f t="shared" si="7"/>
        <v>0</v>
      </c>
      <c r="N129" s="234">
        <f t="shared" si="9"/>
        <v>0.13</v>
      </c>
      <c r="O129" s="46"/>
    </row>
    <row r="130" spans="1:15" ht="17.5">
      <c r="A130" s="232">
        <f t="shared" si="8"/>
        <v>43006</v>
      </c>
      <c r="B130" s="147">
        <v>672.92</v>
      </c>
      <c r="C130" s="147">
        <v>10.14</v>
      </c>
      <c r="D130" s="171">
        <f t="shared" si="5"/>
        <v>4.4560000000000004</v>
      </c>
      <c r="E130" s="171">
        <v>0</v>
      </c>
      <c r="F130" s="233">
        <f t="shared" si="6"/>
        <v>26.782065152061545</v>
      </c>
      <c r="G130" s="172">
        <v>0</v>
      </c>
      <c r="H130" s="236">
        <v>0</v>
      </c>
      <c r="I130" s="172" t="s">
        <v>50</v>
      </c>
      <c r="J130" s="172" t="s">
        <v>50</v>
      </c>
      <c r="K130" s="172" t="s">
        <v>50</v>
      </c>
      <c r="L130" s="172" t="s">
        <v>50</v>
      </c>
      <c r="M130" s="171">
        <f t="shared" si="7"/>
        <v>0</v>
      </c>
      <c r="N130" s="234">
        <v>0</v>
      </c>
      <c r="O130" s="46"/>
    </row>
    <row r="131" spans="1:15" ht="17.5">
      <c r="A131" s="232">
        <f t="shared" si="8"/>
        <v>43007</v>
      </c>
      <c r="B131" s="147">
        <v>672.99</v>
      </c>
      <c r="C131" s="147">
        <v>10.26</v>
      </c>
      <c r="D131" s="171">
        <f t="shared" si="5"/>
        <v>4.5759999999999996</v>
      </c>
      <c r="E131" s="171">
        <v>15</v>
      </c>
      <c r="F131" s="233">
        <f t="shared" si="6"/>
        <v>27.503305685779534</v>
      </c>
      <c r="G131" s="172">
        <v>0</v>
      </c>
      <c r="H131" s="236">
        <v>0</v>
      </c>
      <c r="I131" s="172" t="s">
        <v>50</v>
      </c>
      <c r="J131" s="172" t="s">
        <v>50</v>
      </c>
      <c r="K131" s="172" t="s">
        <v>50</v>
      </c>
      <c r="L131" s="172" t="s">
        <v>50</v>
      </c>
      <c r="M131" s="171">
        <f t="shared" si="7"/>
        <v>0</v>
      </c>
      <c r="N131" s="234">
        <v>0</v>
      </c>
      <c r="O131" s="46"/>
    </row>
    <row r="132" spans="1:15" ht="17.5">
      <c r="A132" s="232">
        <f t="shared" si="8"/>
        <v>43008</v>
      </c>
      <c r="B132" s="147">
        <v>673.03</v>
      </c>
      <c r="C132" s="147">
        <v>10.44</v>
      </c>
      <c r="D132" s="171">
        <f t="shared" si="5"/>
        <v>4.7559999999999993</v>
      </c>
      <c r="E132" s="171">
        <v>1</v>
      </c>
      <c r="F132" s="233">
        <f t="shared" si="6"/>
        <v>28.585166486356528</v>
      </c>
      <c r="G132" s="172">
        <v>0</v>
      </c>
      <c r="H132" s="236">
        <v>0</v>
      </c>
      <c r="I132" s="172" t="s">
        <v>50</v>
      </c>
      <c r="J132" s="172" t="s">
        <v>50</v>
      </c>
      <c r="K132" s="172" t="s">
        <v>50</v>
      </c>
      <c r="L132" s="172" t="s">
        <v>50</v>
      </c>
      <c r="M132" s="171">
        <f t="shared" si="7"/>
        <v>0</v>
      </c>
      <c r="N132" s="234">
        <v>0</v>
      </c>
      <c r="O132" s="46"/>
    </row>
    <row r="133" spans="1:15" ht="17.5">
      <c r="A133" s="232">
        <f t="shared" si="8"/>
        <v>43009</v>
      </c>
      <c r="B133" s="147">
        <v>673.05</v>
      </c>
      <c r="C133" s="147">
        <v>10.49</v>
      </c>
      <c r="D133" s="171">
        <f t="shared" si="5"/>
        <v>4.806</v>
      </c>
      <c r="E133" s="171">
        <v>0</v>
      </c>
      <c r="F133" s="233">
        <f t="shared" si="6"/>
        <v>28.885683375405698</v>
      </c>
      <c r="G133" s="172">
        <v>0</v>
      </c>
      <c r="H133" s="236">
        <v>0</v>
      </c>
      <c r="I133" s="172" t="s">
        <v>50</v>
      </c>
      <c r="J133" s="172" t="s">
        <v>50</v>
      </c>
      <c r="K133" s="172" t="s">
        <v>50</v>
      </c>
      <c r="L133" s="172" t="s">
        <v>50</v>
      </c>
      <c r="M133" s="171">
        <f t="shared" si="7"/>
        <v>0</v>
      </c>
      <c r="N133" s="234">
        <v>0</v>
      </c>
      <c r="O133" s="46"/>
    </row>
    <row r="134" spans="1:15" ht="17.5">
      <c r="A134" s="232">
        <f t="shared" si="8"/>
        <v>43010</v>
      </c>
      <c r="B134" s="147">
        <v>673.09</v>
      </c>
      <c r="C134" s="147">
        <v>10.59</v>
      </c>
      <c r="D134" s="171">
        <f t="shared" si="5"/>
        <v>4.9059999999999997</v>
      </c>
      <c r="E134" s="171">
        <v>0</v>
      </c>
      <c r="F134" s="233">
        <f t="shared" si="6"/>
        <v>29.486717153504021</v>
      </c>
      <c r="G134" s="172">
        <v>0</v>
      </c>
      <c r="H134" s="236">
        <v>0</v>
      </c>
      <c r="I134" s="172" t="s">
        <v>50</v>
      </c>
      <c r="J134" s="172" t="s">
        <v>50</v>
      </c>
      <c r="K134" s="172" t="s">
        <v>50</v>
      </c>
      <c r="L134" s="172" t="s">
        <v>50</v>
      </c>
      <c r="M134" s="171">
        <f t="shared" si="7"/>
        <v>0</v>
      </c>
      <c r="N134" s="234">
        <f t="shared" si="9"/>
        <v>0.1</v>
      </c>
      <c r="O134" s="46"/>
    </row>
    <row r="135" spans="1:15" ht="17.5">
      <c r="A135" s="232">
        <f t="shared" si="8"/>
        <v>43011</v>
      </c>
      <c r="B135" s="147">
        <v>673.11</v>
      </c>
      <c r="C135" s="147">
        <v>10.64</v>
      </c>
      <c r="D135" s="171">
        <f t="shared" si="5"/>
        <v>4.9560000000000004</v>
      </c>
      <c r="E135" s="171">
        <v>5</v>
      </c>
      <c r="F135" s="233">
        <f t="shared" si="6"/>
        <v>29.787234042553191</v>
      </c>
      <c r="G135" s="172">
        <v>0</v>
      </c>
      <c r="H135" s="236">
        <v>0</v>
      </c>
      <c r="I135" s="172" t="s">
        <v>50</v>
      </c>
      <c r="J135" s="172" t="s">
        <v>50</v>
      </c>
      <c r="K135" s="172" t="s">
        <v>50</v>
      </c>
      <c r="L135" s="172" t="s">
        <v>50</v>
      </c>
      <c r="M135" s="171">
        <f t="shared" si="7"/>
        <v>0</v>
      </c>
      <c r="N135" s="234">
        <f t="shared" si="9"/>
        <v>0.05</v>
      </c>
      <c r="O135" s="46"/>
    </row>
    <row r="136" spans="1:15" ht="17.5">
      <c r="A136" s="232">
        <f t="shared" si="8"/>
        <v>43012</v>
      </c>
      <c r="B136" s="147">
        <v>673.13</v>
      </c>
      <c r="C136" s="147">
        <v>10.69</v>
      </c>
      <c r="D136" s="171">
        <f t="shared" si="5"/>
        <v>5.0059999999999993</v>
      </c>
      <c r="E136" s="171">
        <v>1</v>
      </c>
      <c r="F136" s="233">
        <f t="shared" si="6"/>
        <v>30.087750931602347</v>
      </c>
      <c r="G136" s="172">
        <v>0</v>
      </c>
      <c r="H136" s="236">
        <v>0</v>
      </c>
      <c r="I136" s="172" t="s">
        <v>50</v>
      </c>
      <c r="J136" s="172" t="s">
        <v>50</v>
      </c>
      <c r="K136" s="172" t="s">
        <v>50</v>
      </c>
      <c r="L136" s="172" t="s">
        <v>50</v>
      </c>
      <c r="M136" s="171">
        <f t="shared" si="7"/>
        <v>0</v>
      </c>
      <c r="N136" s="234">
        <f t="shared" si="9"/>
        <v>0.05</v>
      </c>
      <c r="O136" s="46"/>
    </row>
    <row r="137" spans="1:15" ht="17.5">
      <c r="A137" s="232">
        <f t="shared" si="8"/>
        <v>43013</v>
      </c>
      <c r="B137" s="147">
        <v>673.15</v>
      </c>
      <c r="C137" s="147">
        <v>10.74</v>
      </c>
      <c r="D137" s="171">
        <f t="shared" si="5"/>
        <v>5.056</v>
      </c>
      <c r="E137" s="171">
        <v>0</v>
      </c>
      <c r="F137" s="233">
        <f t="shared" si="6"/>
        <v>30.388267820651514</v>
      </c>
      <c r="G137" s="172">
        <v>0</v>
      </c>
      <c r="H137" s="236">
        <v>0</v>
      </c>
      <c r="I137" s="172" t="s">
        <v>50</v>
      </c>
      <c r="J137" s="172" t="s">
        <v>50</v>
      </c>
      <c r="K137" s="172" t="s">
        <v>50</v>
      </c>
      <c r="L137" s="172" t="s">
        <v>50</v>
      </c>
      <c r="M137" s="171">
        <f t="shared" si="7"/>
        <v>0</v>
      </c>
      <c r="N137" s="234">
        <f t="shared" si="9"/>
        <v>0.05</v>
      </c>
      <c r="O137" s="46"/>
    </row>
    <row r="138" spans="1:15" ht="17.5">
      <c r="A138" s="232">
        <f t="shared" si="8"/>
        <v>43014</v>
      </c>
      <c r="B138" s="147">
        <v>673.16</v>
      </c>
      <c r="C138" s="147">
        <v>10.76</v>
      </c>
      <c r="D138" s="171">
        <f t="shared" si="5"/>
        <v>5.0759999999999996</v>
      </c>
      <c r="E138" s="171">
        <v>0</v>
      </c>
      <c r="F138" s="233">
        <f t="shared" si="6"/>
        <v>30.508474576271183</v>
      </c>
      <c r="G138" s="172">
        <v>0</v>
      </c>
      <c r="H138" s="236">
        <v>0</v>
      </c>
      <c r="I138" s="172" t="s">
        <v>50</v>
      </c>
      <c r="J138" s="172" t="s">
        <v>50</v>
      </c>
      <c r="K138" s="172" t="s">
        <v>50</v>
      </c>
      <c r="L138" s="172" t="s">
        <v>50</v>
      </c>
      <c r="M138" s="171">
        <f t="shared" si="7"/>
        <v>0</v>
      </c>
      <c r="N138" s="234">
        <f t="shared" si="9"/>
        <v>0.02</v>
      </c>
      <c r="O138" s="46"/>
    </row>
    <row r="139" spans="1:15" ht="17.5">
      <c r="A139" s="232">
        <f t="shared" si="8"/>
        <v>43015</v>
      </c>
      <c r="B139" s="147">
        <v>673.21</v>
      </c>
      <c r="C139" s="147">
        <v>10.89</v>
      </c>
      <c r="D139" s="171">
        <f t="shared" si="5"/>
        <v>5.2060000000000004</v>
      </c>
      <c r="E139" s="171">
        <v>32</v>
      </c>
      <c r="F139" s="233">
        <f t="shared" si="6"/>
        <v>31.289818487799014</v>
      </c>
      <c r="G139" s="172">
        <v>0</v>
      </c>
      <c r="H139" s="236">
        <v>0</v>
      </c>
      <c r="I139" s="172" t="s">
        <v>50</v>
      </c>
      <c r="J139" s="172" t="s">
        <v>50</v>
      </c>
      <c r="K139" s="172" t="s">
        <v>50</v>
      </c>
      <c r="L139" s="172" t="s">
        <v>50</v>
      </c>
      <c r="M139" s="171">
        <f t="shared" si="7"/>
        <v>0</v>
      </c>
      <c r="N139" s="234">
        <f t="shared" si="9"/>
        <v>0.13</v>
      </c>
      <c r="O139" s="46"/>
    </row>
    <row r="140" spans="1:15" ht="17.5">
      <c r="A140" s="232">
        <f t="shared" si="8"/>
        <v>43016</v>
      </c>
      <c r="B140" s="147">
        <v>673.28</v>
      </c>
      <c r="C140" s="147">
        <v>11.06</v>
      </c>
      <c r="D140" s="171">
        <f t="shared" ref="D140:D164" si="10">IF(C140&lt;5.684,0,C140-5.684)</f>
        <v>5.3760000000000003</v>
      </c>
      <c r="E140" s="171">
        <v>6</v>
      </c>
      <c r="F140" s="233">
        <f t="shared" ref="F140:F163" si="11">D140/16.638*100</f>
        <v>32.31157591056617</v>
      </c>
      <c r="G140" s="172">
        <v>0</v>
      </c>
      <c r="H140" s="236">
        <v>0</v>
      </c>
      <c r="I140" s="172" t="s">
        <v>50</v>
      </c>
      <c r="J140" s="172" t="s">
        <v>50</v>
      </c>
      <c r="K140" s="172" t="s">
        <v>50</v>
      </c>
      <c r="L140" s="172" t="s">
        <v>50</v>
      </c>
      <c r="M140" s="171">
        <f t="shared" ref="M140:M163" si="12">G140+H140</f>
        <v>0</v>
      </c>
      <c r="N140" s="234">
        <f t="shared" si="9"/>
        <v>0.17</v>
      </c>
      <c r="O140" s="46"/>
    </row>
    <row r="141" spans="1:15" ht="17.5">
      <c r="A141" s="232">
        <f t="shared" ref="A141:A163" si="13">+A140+1</f>
        <v>43017</v>
      </c>
      <c r="B141" s="147">
        <v>673.62</v>
      </c>
      <c r="C141" s="147">
        <v>11.91</v>
      </c>
      <c r="D141" s="171">
        <f t="shared" si="10"/>
        <v>6.226</v>
      </c>
      <c r="E141" s="171">
        <v>25</v>
      </c>
      <c r="F141" s="233">
        <f t="shared" si="11"/>
        <v>37.420363024401972</v>
      </c>
      <c r="G141" s="172">
        <v>0</v>
      </c>
      <c r="H141" s="236">
        <v>0</v>
      </c>
      <c r="I141" s="172" t="s">
        <v>50</v>
      </c>
      <c r="J141" s="172" t="s">
        <v>50</v>
      </c>
      <c r="K141" s="172" t="s">
        <v>50</v>
      </c>
      <c r="L141" s="172" t="s">
        <v>50</v>
      </c>
      <c r="M141" s="171">
        <f t="shared" si="12"/>
        <v>0</v>
      </c>
      <c r="N141" s="234">
        <f t="shared" ref="N141:N151" si="14">ROUND((C141-C140)+(M141*0.002447),2)</f>
        <v>0.85</v>
      </c>
      <c r="O141" s="46"/>
    </row>
    <row r="142" spans="1:15" ht="17.5">
      <c r="A142" s="232">
        <f t="shared" si="13"/>
        <v>43018</v>
      </c>
      <c r="B142" s="147">
        <v>673.85</v>
      </c>
      <c r="C142" s="147">
        <v>12.48</v>
      </c>
      <c r="D142" s="171">
        <f t="shared" si="10"/>
        <v>6.7960000000000003</v>
      </c>
      <c r="E142" s="171">
        <v>0</v>
      </c>
      <c r="F142" s="233">
        <f t="shared" si="11"/>
        <v>40.846255559562444</v>
      </c>
      <c r="G142" s="172">
        <v>0</v>
      </c>
      <c r="H142" s="236">
        <v>0</v>
      </c>
      <c r="I142" s="172" t="s">
        <v>50</v>
      </c>
      <c r="J142" s="172" t="s">
        <v>50</v>
      </c>
      <c r="K142" s="172" t="s">
        <v>50</v>
      </c>
      <c r="L142" s="172" t="s">
        <v>50</v>
      </c>
      <c r="M142" s="171">
        <f t="shared" si="12"/>
        <v>0</v>
      </c>
      <c r="N142" s="234">
        <f t="shared" si="14"/>
        <v>0.56999999999999995</v>
      </c>
      <c r="O142" s="46"/>
    </row>
    <row r="143" spans="1:15" ht="17.5">
      <c r="A143" s="232">
        <f t="shared" si="13"/>
        <v>43019</v>
      </c>
      <c r="B143" s="147">
        <v>673.99</v>
      </c>
      <c r="C143" s="147">
        <v>12.83</v>
      </c>
      <c r="D143" s="171">
        <f t="shared" si="10"/>
        <v>7.1459999999999999</v>
      </c>
      <c r="E143" s="171">
        <v>6</v>
      </c>
      <c r="F143" s="233">
        <f t="shared" si="11"/>
        <v>42.949873782906593</v>
      </c>
      <c r="G143" s="172">
        <v>0</v>
      </c>
      <c r="H143" s="236">
        <v>0</v>
      </c>
      <c r="I143" s="172" t="s">
        <v>50</v>
      </c>
      <c r="J143" s="172" t="s">
        <v>50</v>
      </c>
      <c r="K143" s="172" t="s">
        <v>50</v>
      </c>
      <c r="L143" s="172" t="s">
        <v>50</v>
      </c>
      <c r="M143" s="171">
        <f t="shared" si="12"/>
        <v>0</v>
      </c>
      <c r="N143" s="234">
        <f t="shared" si="14"/>
        <v>0.35</v>
      </c>
      <c r="O143" s="46"/>
    </row>
    <row r="144" spans="1:15" ht="17.5">
      <c r="A144" s="232">
        <f t="shared" si="13"/>
        <v>43020</v>
      </c>
      <c r="B144" s="147">
        <v>674.14</v>
      </c>
      <c r="C144" s="147">
        <v>13.22</v>
      </c>
      <c r="D144" s="171">
        <f t="shared" si="10"/>
        <v>7.5360000000000005</v>
      </c>
      <c r="E144" s="171">
        <v>1</v>
      </c>
      <c r="F144" s="233">
        <f t="shared" si="11"/>
        <v>45.293905517490082</v>
      </c>
      <c r="G144" s="172">
        <v>0</v>
      </c>
      <c r="H144" s="236">
        <v>0</v>
      </c>
      <c r="I144" s="172" t="s">
        <v>50</v>
      </c>
      <c r="J144" s="172" t="s">
        <v>50</v>
      </c>
      <c r="K144" s="172" t="s">
        <v>50</v>
      </c>
      <c r="L144" s="172" t="s">
        <v>50</v>
      </c>
      <c r="M144" s="171">
        <f t="shared" si="12"/>
        <v>0</v>
      </c>
      <c r="N144" s="234">
        <f t="shared" si="14"/>
        <v>0.39</v>
      </c>
      <c r="O144" s="46"/>
    </row>
    <row r="145" spans="1:15" ht="17.5">
      <c r="A145" s="232">
        <f t="shared" si="13"/>
        <v>43021</v>
      </c>
      <c r="B145" s="147">
        <v>674.27</v>
      </c>
      <c r="C145" s="147">
        <v>13.56</v>
      </c>
      <c r="D145" s="171">
        <f t="shared" si="10"/>
        <v>7.8760000000000003</v>
      </c>
      <c r="E145" s="171">
        <v>0</v>
      </c>
      <c r="F145" s="233">
        <f t="shared" si="11"/>
        <v>47.3374203630244</v>
      </c>
      <c r="G145" s="172">
        <v>0</v>
      </c>
      <c r="H145" s="236">
        <v>0</v>
      </c>
      <c r="I145" s="172" t="s">
        <v>50</v>
      </c>
      <c r="J145" s="172" t="s">
        <v>50</v>
      </c>
      <c r="K145" s="172" t="s">
        <v>50</v>
      </c>
      <c r="L145" s="172" t="s">
        <v>50</v>
      </c>
      <c r="M145" s="171">
        <f t="shared" si="12"/>
        <v>0</v>
      </c>
      <c r="N145" s="234">
        <v>0</v>
      </c>
      <c r="O145" s="46"/>
    </row>
    <row r="146" spans="1:15" ht="17.5">
      <c r="A146" s="232">
        <f t="shared" si="13"/>
        <v>43022</v>
      </c>
      <c r="B146" s="147">
        <v>674.45</v>
      </c>
      <c r="C146" s="147">
        <v>14.03</v>
      </c>
      <c r="D146" s="171">
        <f t="shared" si="10"/>
        <v>8.3460000000000001</v>
      </c>
      <c r="E146" s="171">
        <v>12</v>
      </c>
      <c r="F146" s="233">
        <f t="shared" si="11"/>
        <v>50.162279120086538</v>
      </c>
      <c r="G146" s="172">
        <v>0</v>
      </c>
      <c r="H146" s="236">
        <v>0</v>
      </c>
      <c r="I146" s="172" t="s">
        <v>50</v>
      </c>
      <c r="J146" s="172" t="s">
        <v>50</v>
      </c>
      <c r="K146" s="172" t="s">
        <v>50</v>
      </c>
      <c r="L146" s="172" t="s">
        <v>50</v>
      </c>
      <c r="M146" s="171">
        <f t="shared" si="12"/>
        <v>0</v>
      </c>
      <c r="N146" s="234">
        <f t="shared" si="14"/>
        <v>0.47</v>
      </c>
      <c r="O146" s="46"/>
    </row>
    <row r="147" spans="1:15" ht="17.5">
      <c r="A147" s="232">
        <f t="shared" si="13"/>
        <v>43023</v>
      </c>
      <c r="B147" s="147">
        <v>674.77</v>
      </c>
      <c r="C147" s="147">
        <v>14.83</v>
      </c>
      <c r="D147" s="171">
        <f t="shared" si="10"/>
        <v>9.1460000000000008</v>
      </c>
      <c r="E147" s="171">
        <v>2</v>
      </c>
      <c r="F147" s="233">
        <f t="shared" si="11"/>
        <v>54.970549344873177</v>
      </c>
      <c r="G147" s="172">
        <v>0</v>
      </c>
      <c r="H147" s="236">
        <v>0</v>
      </c>
      <c r="I147" s="172" t="s">
        <v>50</v>
      </c>
      <c r="J147" s="172" t="s">
        <v>50</v>
      </c>
      <c r="K147" s="172" t="s">
        <v>50</v>
      </c>
      <c r="L147" s="172" t="s">
        <v>50</v>
      </c>
      <c r="M147" s="171">
        <f t="shared" si="12"/>
        <v>0</v>
      </c>
      <c r="N147" s="234">
        <v>0</v>
      </c>
      <c r="O147" s="46"/>
    </row>
    <row r="148" spans="1:15" ht="17.5">
      <c r="A148" s="232">
        <f t="shared" si="13"/>
        <v>43024</v>
      </c>
      <c r="B148" s="147">
        <v>675.09</v>
      </c>
      <c r="C148" s="147">
        <v>15.65</v>
      </c>
      <c r="D148" s="171">
        <f t="shared" si="10"/>
        <v>9.9660000000000011</v>
      </c>
      <c r="E148" s="171">
        <v>1</v>
      </c>
      <c r="F148" s="233">
        <f t="shared" si="11"/>
        <v>59.899026325279479</v>
      </c>
      <c r="G148" s="172">
        <v>0</v>
      </c>
      <c r="H148" s="236">
        <v>0</v>
      </c>
      <c r="I148" s="172" t="s">
        <v>50</v>
      </c>
      <c r="J148" s="172" t="s">
        <v>50</v>
      </c>
      <c r="K148" s="172" t="s">
        <v>50</v>
      </c>
      <c r="L148" s="172" t="s">
        <v>50</v>
      </c>
      <c r="M148" s="171">
        <f t="shared" si="12"/>
        <v>0</v>
      </c>
      <c r="N148" s="234">
        <v>0</v>
      </c>
      <c r="O148" s="46"/>
    </row>
    <row r="149" spans="1:15" ht="17.5">
      <c r="A149" s="232">
        <f t="shared" si="13"/>
        <v>43025</v>
      </c>
      <c r="B149" s="147">
        <v>675.23</v>
      </c>
      <c r="C149" s="147">
        <v>16.03</v>
      </c>
      <c r="D149" s="171">
        <f t="shared" si="10"/>
        <v>10.346</v>
      </c>
      <c r="E149" s="171">
        <v>0</v>
      </c>
      <c r="F149" s="233">
        <f t="shared" si="11"/>
        <v>62.182954682053129</v>
      </c>
      <c r="G149" s="172">
        <v>0</v>
      </c>
      <c r="H149" s="236">
        <v>0</v>
      </c>
      <c r="I149" s="172" t="s">
        <v>50</v>
      </c>
      <c r="J149" s="172" t="s">
        <v>50</v>
      </c>
      <c r="K149" s="172" t="s">
        <v>50</v>
      </c>
      <c r="L149" s="172" t="s">
        <v>50</v>
      </c>
      <c r="M149" s="171">
        <f t="shared" si="12"/>
        <v>0</v>
      </c>
      <c r="N149" s="234">
        <f t="shared" si="14"/>
        <v>0.38</v>
      </c>
      <c r="O149" s="46"/>
    </row>
    <row r="150" spans="1:15" ht="17.5">
      <c r="A150" s="232">
        <f t="shared" si="13"/>
        <v>43026</v>
      </c>
      <c r="B150" s="147">
        <v>675.33</v>
      </c>
      <c r="C150" s="147">
        <v>16.32</v>
      </c>
      <c r="D150" s="171">
        <f t="shared" si="10"/>
        <v>10.635999999999999</v>
      </c>
      <c r="E150" s="171">
        <v>0</v>
      </c>
      <c r="F150" s="233">
        <f t="shared" si="11"/>
        <v>63.925952638538277</v>
      </c>
      <c r="G150" s="172">
        <v>0</v>
      </c>
      <c r="H150" s="236">
        <v>0</v>
      </c>
      <c r="I150" s="172" t="s">
        <v>50</v>
      </c>
      <c r="J150" s="172" t="s">
        <v>50</v>
      </c>
      <c r="K150" s="172" t="s">
        <v>50</v>
      </c>
      <c r="L150" s="172" t="s">
        <v>50</v>
      </c>
      <c r="M150" s="171">
        <f t="shared" si="12"/>
        <v>0</v>
      </c>
      <c r="N150" s="234">
        <v>0</v>
      </c>
      <c r="O150" s="46"/>
    </row>
    <row r="151" spans="1:15" ht="17.5">
      <c r="A151" s="232">
        <f t="shared" si="13"/>
        <v>43027</v>
      </c>
      <c r="B151" s="147">
        <v>675.42</v>
      </c>
      <c r="C151" s="147">
        <v>16.61</v>
      </c>
      <c r="D151" s="171">
        <f t="shared" si="10"/>
        <v>10.925999999999998</v>
      </c>
      <c r="E151" s="171">
        <v>0</v>
      </c>
      <c r="F151" s="233">
        <f t="shared" si="11"/>
        <v>65.668950595023418</v>
      </c>
      <c r="G151" s="172">
        <v>0</v>
      </c>
      <c r="H151" s="236">
        <v>0</v>
      </c>
      <c r="I151" s="172" t="s">
        <v>50</v>
      </c>
      <c r="J151" s="172" t="s">
        <v>50</v>
      </c>
      <c r="K151" s="172" t="s">
        <v>50</v>
      </c>
      <c r="L151" s="172" t="s">
        <v>50</v>
      </c>
      <c r="M151" s="171">
        <f t="shared" si="12"/>
        <v>0</v>
      </c>
      <c r="N151" s="234">
        <f t="shared" si="14"/>
        <v>0.28999999999999998</v>
      </c>
      <c r="O151" s="46"/>
    </row>
    <row r="152" spans="1:15" ht="17.5">
      <c r="A152" s="232">
        <f t="shared" si="13"/>
        <v>43028</v>
      </c>
      <c r="B152" s="147">
        <v>675.48</v>
      </c>
      <c r="C152" s="147">
        <v>16.8</v>
      </c>
      <c r="D152" s="171">
        <f t="shared" si="10"/>
        <v>11.116</v>
      </c>
      <c r="E152" s="171">
        <v>0</v>
      </c>
      <c r="F152" s="233">
        <f t="shared" si="11"/>
        <v>66.810914773410261</v>
      </c>
      <c r="G152" s="172">
        <v>0</v>
      </c>
      <c r="H152" s="236">
        <v>0</v>
      </c>
      <c r="I152" s="172" t="s">
        <v>50</v>
      </c>
      <c r="J152" s="172" t="s">
        <v>50</v>
      </c>
      <c r="K152" s="172" t="s">
        <v>50</v>
      </c>
      <c r="L152" s="172" t="s">
        <v>50</v>
      </c>
      <c r="M152" s="171">
        <f t="shared" si="12"/>
        <v>0</v>
      </c>
      <c r="N152" s="234">
        <v>0</v>
      </c>
      <c r="O152" s="46"/>
    </row>
    <row r="153" spans="1:15" ht="17.5">
      <c r="A153" s="232">
        <f t="shared" si="13"/>
        <v>43029</v>
      </c>
      <c r="B153" s="147">
        <v>675.53</v>
      </c>
      <c r="C153" s="147">
        <v>16.96</v>
      </c>
      <c r="D153" s="171">
        <f t="shared" si="10"/>
        <v>11.276</v>
      </c>
      <c r="E153" s="171">
        <v>0</v>
      </c>
      <c r="F153" s="233">
        <f t="shared" si="11"/>
        <v>67.772568818367589</v>
      </c>
      <c r="G153" s="172">
        <v>0</v>
      </c>
      <c r="H153" s="236">
        <v>0</v>
      </c>
      <c r="I153" s="172" t="s">
        <v>50</v>
      </c>
      <c r="J153" s="172" t="s">
        <v>50</v>
      </c>
      <c r="K153" s="172" t="s">
        <v>50</v>
      </c>
      <c r="L153" s="172" t="s">
        <v>50</v>
      </c>
      <c r="M153" s="171">
        <f t="shared" si="12"/>
        <v>0</v>
      </c>
      <c r="N153" s="234">
        <v>0</v>
      </c>
      <c r="O153" s="46"/>
    </row>
    <row r="154" spans="1:15" ht="17.5">
      <c r="A154" s="232">
        <f t="shared" si="13"/>
        <v>43030</v>
      </c>
      <c r="B154" s="147">
        <v>675.56</v>
      </c>
      <c r="C154" s="147">
        <v>17.05</v>
      </c>
      <c r="D154" s="171">
        <f t="shared" si="10"/>
        <v>11.366</v>
      </c>
      <c r="E154" s="171">
        <v>0</v>
      </c>
      <c r="F154" s="233">
        <f t="shared" si="11"/>
        <v>68.313499218656077</v>
      </c>
      <c r="G154" s="172">
        <v>0</v>
      </c>
      <c r="H154" s="236">
        <v>0</v>
      </c>
      <c r="I154" s="172" t="s">
        <v>50</v>
      </c>
      <c r="J154" s="172" t="s">
        <v>50</v>
      </c>
      <c r="K154" s="172" t="s">
        <v>50</v>
      </c>
      <c r="L154" s="172" t="s">
        <v>50</v>
      </c>
      <c r="M154" s="171">
        <f t="shared" si="12"/>
        <v>0</v>
      </c>
      <c r="N154" s="234">
        <v>0</v>
      </c>
      <c r="O154" s="46"/>
    </row>
    <row r="155" spans="1:15" ht="17.5">
      <c r="A155" s="232">
        <f t="shared" si="13"/>
        <v>43031</v>
      </c>
      <c r="B155" s="147">
        <v>675.59</v>
      </c>
      <c r="C155" s="147">
        <v>17.149999999999999</v>
      </c>
      <c r="D155" s="171">
        <f t="shared" si="10"/>
        <v>11.465999999999998</v>
      </c>
      <c r="E155" s="171">
        <v>0</v>
      </c>
      <c r="F155" s="233">
        <f t="shared" si="11"/>
        <v>68.914532996754403</v>
      </c>
      <c r="G155" s="172">
        <v>0</v>
      </c>
      <c r="H155" s="236">
        <v>0</v>
      </c>
      <c r="I155" s="172" t="s">
        <v>50</v>
      </c>
      <c r="J155" s="172" t="s">
        <v>50</v>
      </c>
      <c r="K155" s="172" t="s">
        <v>50</v>
      </c>
      <c r="L155" s="172" t="s">
        <v>50</v>
      </c>
      <c r="M155" s="171">
        <f t="shared" si="12"/>
        <v>0</v>
      </c>
      <c r="N155" s="234">
        <v>0</v>
      </c>
      <c r="O155" s="46"/>
    </row>
    <row r="156" spans="1:15" ht="17.5">
      <c r="A156" s="232">
        <f t="shared" si="13"/>
        <v>43032</v>
      </c>
      <c r="B156" s="147">
        <v>675.64</v>
      </c>
      <c r="C156" s="147">
        <v>17.309999999999999</v>
      </c>
      <c r="D156" s="171">
        <f t="shared" si="10"/>
        <v>11.625999999999998</v>
      </c>
      <c r="E156" s="171">
        <v>0</v>
      </c>
      <c r="F156" s="233">
        <f t="shared" si="11"/>
        <v>69.876187041711717</v>
      </c>
      <c r="G156" s="172">
        <v>0</v>
      </c>
      <c r="H156" s="236">
        <v>0</v>
      </c>
      <c r="I156" s="172" t="s">
        <v>50</v>
      </c>
      <c r="J156" s="172" t="s">
        <v>50</v>
      </c>
      <c r="K156" s="172" t="s">
        <v>50</v>
      </c>
      <c r="L156" s="172" t="s">
        <v>50</v>
      </c>
      <c r="M156" s="171">
        <f t="shared" si="12"/>
        <v>0</v>
      </c>
      <c r="N156" s="234">
        <v>0</v>
      </c>
      <c r="O156" s="46"/>
    </row>
    <row r="157" spans="1:15" ht="17.5">
      <c r="A157" s="232">
        <f t="shared" si="13"/>
        <v>43033</v>
      </c>
      <c r="B157" s="147">
        <v>675.66</v>
      </c>
      <c r="C157" s="147">
        <v>17.38</v>
      </c>
      <c r="D157" s="171">
        <f t="shared" si="10"/>
        <v>11.695999999999998</v>
      </c>
      <c r="E157" s="171">
        <v>0</v>
      </c>
      <c r="F157" s="233">
        <f t="shared" si="11"/>
        <v>70.296910686380556</v>
      </c>
      <c r="G157" s="172">
        <v>0</v>
      </c>
      <c r="H157" s="236">
        <v>0</v>
      </c>
      <c r="I157" s="172" t="s">
        <v>50</v>
      </c>
      <c r="J157" s="172" t="s">
        <v>50</v>
      </c>
      <c r="K157" s="172" t="s">
        <v>50</v>
      </c>
      <c r="L157" s="172" t="s">
        <v>50</v>
      </c>
      <c r="M157" s="171">
        <f t="shared" si="12"/>
        <v>0</v>
      </c>
      <c r="N157" s="234">
        <v>0</v>
      </c>
      <c r="O157" s="46"/>
    </row>
    <row r="158" spans="1:15" ht="17.5">
      <c r="A158" s="232">
        <f t="shared" si="13"/>
        <v>43034</v>
      </c>
      <c r="B158" s="147">
        <v>675.68</v>
      </c>
      <c r="C158" s="147">
        <v>17.440000000000001</v>
      </c>
      <c r="D158" s="171">
        <f t="shared" si="10"/>
        <v>11.756</v>
      </c>
      <c r="E158" s="171">
        <v>0</v>
      </c>
      <c r="F158" s="233">
        <f t="shared" si="11"/>
        <v>70.657530953239572</v>
      </c>
      <c r="G158" s="172">
        <v>0</v>
      </c>
      <c r="H158" s="236">
        <v>0</v>
      </c>
      <c r="I158" s="172" t="s">
        <v>50</v>
      </c>
      <c r="J158" s="172" t="s">
        <v>50</v>
      </c>
      <c r="K158" s="172" t="s">
        <v>50</v>
      </c>
      <c r="L158" s="172" t="s">
        <v>50</v>
      </c>
      <c r="M158" s="171">
        <f t="shared" si="12"/>
        <v>0</v>
      </c>
      <c r="N158" s="234">
        <v>0</v>
      </c>
      <c r="O158" s="46"/>
    </row>
    <row r="159" spans="1:15" ht="17.5">
      <c r="A159" s="232">
        <f t="shared" si="13"/>
        <v>43035</v>
      </c>
      <c r="B159" s="147">
        <v>675.69</v>
      </c>
      <c r="C159" s="147">
        <v>17.47</v>
      </c>
      <c r="D159" s="171">
        <f t="shared" si="10"/>
        <v>11.785999999999998</v>
      </c>
      <c r="E159" s="171">
        <v>0</v>
      </c>
      <c r="F159" s="233">
        <f t="shared" si="11"/>
        <v>70.837841086669044</v>
      </c>
      <c r="G159" s="172">
        <v>0</v>
      </c>
      <c r="H159" s="236">
        <v>0</v>
      </c>
      <c r="I159" s="172" t="s">
        <v>50</v>
      </c>
      <c r="J159" s="172" t="s">
        <v>50</v>
      </c>
      <c r="K159" s="172" t="s">
        <v>50</v>
      </c>
      <c r="L159" s="172" t="s">
        <v>50</v>
      </c>
      <c r="M159" s="171">
        <f t="shared" si="12"/>
        <v>0</v>
      </c>
      <c r="N159" s="234">
        <v>0</v>
      </c>
      <c r="O159" s="46"/>
    </row>
    <row r="160" spans="1:15" ht="17.5">
      <c r="A160" s="232">
        <f t="shared" si="13"/>
        <v>43036</v>
      </c>
      <c r="B160" s="147">
        <v>675.71</v>
      </c>
      <c r="C160" s="147">
        <v>17.54</v>
      </c>
      <c r="D160" s="171">
        <f t="shared" si="10"/>
        <v>11.855999999999998</v>
      </c>
      <c r="E160" s="171">
        <v>0</v>
      </c>
      <c r="F160" s="233">
        <f t="shared" si="11"/>
        <v>71.258564731337884</v>
      </c>
      <c r="G160" s="172">
        <v>0</v>
      </c>
      <c r="H160" s="236">
        <v>0</v>
      </c>
      <c r="I160" s="172" t="s">
        <v>50</v>
      </c>
      <c r="J160" s="172" t="s">
        <v>50</v>
      </c>
      <c r="K160" s="172" t="s">
        <v>50</v>
      </c>
      <c r="L160" s="172" t="s">
        <v>50</v>
      </c>
      <c r="M160" s="171">
        <f t="shared" si="12"/>
        <v>0</v>
      </c>
      <c r="N160" s="234">
        <v>0</v>
      </c>
      <c r="O160" s="46"/>
    </row>
    <row r="161" spans="1:15" ht="17.5">
      <c r="A161" s="232">
        <f t="shared" si="13"/>
        <v>43037</v>
      </c>
      <c r="B161" s="147">
        <v>675.73</v>
      </c>
      <c r="C161" s="147">
        <v>17.61</v>
      </c>
      <c r="D161" s="171">
        <f t="shared" si="10"/>
        <v>11.925999999999998</v>
      </c>
      <c r="E161" s="171">
        <v>0</v>
      </c>
      <c r="F161" s="233">
        <f t="shared" si="11"/>
        <v>71.67928837600671</v>
      </c>
      <c r="G161" s="172">
        <v>0</v>
      </c>
      <c r="H161" s="236">
        <v>0</v>
      </c>
      <c r="I161" s="172" t="s">
        <v>50</v>
      </c>
      <c r="J161" s="172" t="s">
        <v>50</v>
      </c>
      <c r="K161" s="172" t="s">
        <v>50</v>
      </c>
      <c r="L161" s="172" t="s">
        <v>50</v>
      </c>
      <c r="M161" s="171">
        <f t="shared" si="12"/>
        <v>0</v>
      </c>
      <c r="N161" s="234">
        <v>0</v>
      </c>
      <c r="O161" s="46"/>
    </row>
    <row r="162" spans="1:15" ht="17.5">
      <c r="A162" s="232">
        <f t="shared" si="13"/>
        <v>43038</v>
      </c>
      <c r="B162" s="147">
        <v>675.73</v>
      </c>
      <c r="C162" s="147">
        <v>17.61</v>
      </c>
      <c r="D162" s="171">
        <f t="shared" si="10"/>
        <v>11.925999999999998</v>
      </c>
      <c r="E162" s="171">
        <v>0</v>
      </c>
      <c r="F162" s="233">
        <f t="shared" si="11"/>
        <v>71.67928837600671</v>
      </c>
      <c r="G162" s="172">
        <v>0</v>
      </c>
      <c r="H162" s="236">
        <v>0</v>
      </c>
      <c r="I162" s="172" t="s">
        <v>50</v>
      </c>
      <c r="J162" s="172" t="s">
        <v>50</v>
      </c>
      <c r="K162" s="172" t="s">
        <v>50</v>
      </c>
      <c r="L162" s="172" t="s">
        <v>50</v>
      </c>
      <c r="M162" s="171">
        <f t="shared" si="12"/>
        <v>0</v>
      </c>
      <c r="N162" s="234">
        <v>0</v>
      </c>
      <c r="O162" s="46"/>
    </row>
    <row r="163" spans="1:15" ht="17.5">
      <c r="A163" s="232">
        <f t="shared" si="13"/>
        <v>43039</v>
      </c>
      <c r="B163" s="147">
        <v>675.73</v>
      </c>
      <c r="C163" s="147">
        <v>17.61</v>
      </c>
      <c r="D163" s="171">
        <f t="shared" si="10"/>
        <v>11.925999999999998</v>
      </c>
      <c r="E163" s="171">
        <v>0</v>
      </c>
      <c r="F163" s="233">
        <f t="shared" si="11"/>
        <v>71.67928837600671</v>
      </c>
      <c r="G163" s="172">
        <v>0</v>
      </c>
      <c r="H163" s="236">
        <v>0</v>
      </c>
      <c r="I163" s="172" t="s">
        <v>50</v>
      </c>
      <c r="J163" s="172" t="s">
        <v>50</v>
      </c>
      <c r="K163" s="172" t="s">
        <v>50</v>
      </c>
      <c r="L163" s="172" t="s">
        <v>50</v>
      </c>
      <c r="M163" s="171">
        <f t="shared" si="12"/>
        <v>0</v>
      </c>
      <c r="N163" s="234">
        <v>0</v>
      </c>
      <c r="O163" s="46"/>
    </row>
    <row r="164" spans="1:15" ht="17.5">
      <c r="A164" s="255"/>
      <c r="B164" s="259">
        <v>677.02</v>
      </c>
      <c r="C164" s="259">
        <v>22.321999999999999</v>
      </c>
      <c r="D164" s="171">
        <f t="shared" si="10"/>
        <v>16.637999999999998</v>
      </c>
      <c r="E164" s="261"/>
      <c r="F164" s="256"/>
      <c r="G164" s="257"/>
      <c r="H164" s="258"/>
      <c r="I164" s="257"/>
      <c r="J164" s="242"/>
      <c r="K164" s="244"/>
      <c r="L164" s="243"/>
      <c r="M164" s="171"/>
      <c r="N164" s="234"/>
      <c r="O164" s="46"/>
    </row>
    <row r="165" spans="1:15" ht="27" customHeight="1">
      <c r="A165" s="324" t="s">
        <v>83</v>
      </c>
      <c r="B165" s="325"/>
      <c r="C165" s="325"/>
      <c r="D165" s="325"/>
      <c r="E165" s="325"/>
      <c r="F165" s="325"/>
      <c r="G165" s="325"/>
      <c r="H165" s="325"/>
      <c r="I165" s="325"/>
      <c r="J165" s="319" t="s">
        <v>82</v>
      </c>
      <c r="K165" s="320"/>
      <c r="L165" s="321"/>
      <c r="M165" s="133">
        <f>SUM(M11:M163)</f>
        <v>0</v>
      </c>
      <c r="N165" s="133">
        <f>SUM(N11:N163)</f>
        <v>5.6799999999999988</v>
      </c>
      <c r="O165" s="47"/>
    </row>
    <row r="166" spans="1:15" ht="25.5" customHeight="1">
      <c r="A166" s="326"/>
      <c r="B166" s="327"/>
      <c r="C166" s="327"/>
      <c r="D166" s="327"/>
      <c r="E166" s="327"/>
      <c r="F166" s="327"/>
      <c r="G166" s="327"/>
      <c r="H166" s="327"/>
      <c r="I166" s="327"/>
      <c r="J166" s="323">
        <f>C163-C11</f>
        <v>15.45</v>
      </c>
      <c r="K166" s="323"/>
      <c r="L166" s="323"/>
      <c r="M166" s="133">
        <f>M165*0.002447</f>
        <v>0</v>
      </c>
      <c r="N166" s="133">
        <f>J166+M166</f>
        <v>15.45</v>
      </c>
      <c r="O166" s="48"/>
    </row>
    <row r="167" spans="1:15" ht="150" customHeight="1">
      <c r="A167" s="424" t="s">
        <v>85</v>
      </c>
      <c r="B167" s="425"/>
      <c r="C167" s="137" t="s">
        <v>86</v>
      </c>
      <c r="D167" s="137" t="s">
        <v>87</v>
      </c>
      <c r="E167" s="137" t="s">
        <v>88</v>
      </c>
      <c r="F167" s="381" t="s">
        <v>89</v>
      </c>
      <c r="G167" s="382"/>
      <c r="H167" s="381" t="s">
        <v>90</v>
      </c>
      <c r="I167" s="382"/>
      <c r="J167" s="381" t="s">
        <v>91</v>
      </c>
      <c r="K167" s="382"/>
      <c r="L167" s="421" t="s">
        <v>101</v>
      </c>
      <c r="M167" s="422"/>
      <c r="N167" s="123" t="s">
        <v>92</v>
      </c>
      <c r="O167" s="49"/>
    </row>
    <row r="168" spans="1:15" ht="30" customHeight="1">
      <c r="A168" s="362" t="s">
        <v>84</v>
      </c>
      <c r="B168" s="363"/>
      <c r="C168" s="237">
        <f>SUM(E11:E40)</f>
        <v>167</v>
      </c>
      <c r="D168" s="135">
        <f>SUM(E41:E71)</f>
        <v>34</v>
      </c>
      <c r="E168" s="135">
        <f>SUM(E72:E102)</f>
        <v>116</v>
      </c>
      <c r="F168" s="348">
        <f>SUM(E103:E132)</f>
        <v>239</v>
      </c>
      <c r="G168" s="349"/>
      <c r="H168" s="348">
        <f>SUM(E133:E163)</f>
        <v>91</v>
      </c>
      <c r="I168" s="349"/>
      <c r="J168" s="348">
        <f>C168+D168+E168+F168+H168</f>
        <v>647</v>
      </c>
      <c r="K168" s="353"/>
      <c r="L168" s="344">
        <f>N165-N166</f>
        <v>-9.77</v>
      </c>
      <c r="M168" s="345"/>
      <c r="N168" s="373">
        <f>N166</f>
        <v>15.45</v>
      </c>
      <c r="O168" s="49"/>
    </row>
    <row r="169" spans="1:15" ht="30.75" customHeight="1">
      <c r="A169" s="362" t="s">
        <v>93</v>
      </c>
      <c r="B169" s="363"/>
      <c r="C169" s="237">
        <f>SUM(N11:N40)</f>
        <v>0</v>
      </c>
      <c r="D169" s="136">
        <f>SUM(N41:N71)</f>
        <v>0</v>
      </c>
      <c r="E169" s="136">
        <f>SUM(N72:N102)</f>
        <v>-0.12999999999999998</v>
      </c>
      <c r="F169" s="350">
        <f>SUM(N103:N132)</f>
        <v>1.94</v>
      </c>
      <c r="G169" s="351"/>
      <c r="H169" s="350">
        <f>SUM(N133:N163)</f>
        <v>3.87</v>
      </c>
      <c r="I169" s="351"/>
      <c r="J169" s="350">
        <f>C169+D169+E169+F169+H169</f>
        <v>5.68</v>
      </c>
      <c r="K169" s="352"/>
      <c r="L169" s="346"/>
      <c r="M169" s="347"/>
      <c r="N169" s="374"/>
      <c r="O169" s="49"/>
    </row>
    <row r="170" spans="1:15" ht="17.5">
      <c r="A170" s="31"/>
      <c r="B170" s="31"/>
      <c r="C170" s="65"/>
      <c r="D170" s="32"/>
      <c r="E170" s="32"/>
      <c r="F170" s="32"/>
      <c r="G170" s="32"/>
      <c r="H170" s="32"/>
      <c r="I170" s="32"/>
      <c r="J170" s="32"/>
      <c r="K170" s="50"/>
      <c r="L170" s="50"/>
    </row>
    <row r="171" spans="1:15">
      <c r="A171" s="31"/>
      <c r="B171" s="31"/>
      <c r="C171" s="66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 ht="20">
      <c r="A172" s="31"/>
      <c r="B172" s="31"/>
      <c r="C172" s="66"/>
      <c r="D172" s="31"/>
      <c r="E172" s="31"/>
      <c r="F172" s="67">
        <v>167</v>
      </c>
      <c r="G172" s="67">
        <v>201</v>
      </c>
      <c r="H172" s="67">
        <f>F172-G172</f>
        <v>-34</v>
      </c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66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66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</sheetData>
  <mergeCells count="39">
    <mergeCell ref="A1:N1"/>
    <mergeCell ref="J167:K167"/>
    <mergeCell ref="L167:M167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7:B167"/>
    <mergeCell ref="A6:N6"/>
    <mergeCell ref="N7:N8"/>
    <mergeCell ref="A165:I166"/>
    <mergeCell ref="A7:A8"/>
    <mergeCell ref="B7:B8"/>
    <mergeCell ref="C7:C8"/>
    <mergeCell ref="D7:D8"/>
    <mergeCell ref="E7:E8"/>
    <mergeCell ref="J165:L165"/>
    <mergeCell ref="J166:L166"/>
    <mergeCell ref="F7:F8"/>
    <mergeCell ref="G7:M7"/>
    <mergeCell ref="A168:B168"/>
    <mergeCell ref="F168:G168"/>
    <mergeCell ref="H168:I168"/>
    <mergeCell ref="A169:B169"/>
    <mergeCell ref="J168:K168"/>
    <mergeCell ref="F167:G167"/>
    <mergeCell ref="H167:I167"/>
    <mergeCell ref="N168:N169"/>
    <mergeCell ref="F169:G169"/>
    <mergeCell ref="H169:I169"/>
    <mergeCell ref="J169:K169"/>
    <mergeCell ref="L168:M169"/>
  </mergeCells>
  <pageMargins left="0.9" right="0.5" top="0.45" bottom="0.4" header="0.3" footer="0"/>
  <pageSetup paperSize="9" scale="75" orientation="portrait" r:id="rId1"/>
  <headerFooter>
    <oddHeader>&amp;C24.Nazare</oddHeader>
    <oddFooter xml:space="preserve">&amp;C&amp;"DV-TTSurekh,Normal"&amp;18 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R178"/>
  <sheetViews>
    <sheetView view="pageBreakPreview" topLeftCell="A5" zoomScale="115" zoomScaleSheetLayoutView="115" workbookViewId="0">
      <selection activeCell="B10" sqref="B10:D162"/>
    </sheetView>
  </sheetViews>
  <sheetFormatPr defaultColWidth="9.1796875" defaultRowHeight="12.5"/>
  <cols>
    <col min="1" max="1" width="10.26953125" style="36" customWidth="1"/>
    <col min="2" max="2" width="9" style="36" customWidth="1"/>
    <col min="3" max="3" width="8.26953125" style="36" customWidth="1"/>
    <col min="4" max="4" width="10.81640625" style="36" customWidth="1"/>
    <col min="5" max="5" width="9" style="36" customWidth="1"/>
    <col min="6" max="6" width="8.81640625" style="36" customWidth="1"/>
    <col min="7" max="7" width="7.81640625" style="36" customWidth="1"/>
    <col min="8" max="8" width="7.7265625" style="36" customWidth="1"/>
    <col min="9" max="9" width="6.26953125" style="36" customWidth="1"/>
    <col min="10" max="11" width="7.26953125" style="36" customWidth="1"/>
    <col min="12" max="12" width="7.453125" style="36" customWidth="1"/>
    <col min="13" max="13" width="10.54296875" style="36" customWidth="1"/>
    <col min="14" max="14" width="7.453125" style="36" customWidth="1"/>
    <col min="15" max="16384" width="9.1796875" style="36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70" t="str">
        <f>Ghod!A3:A5</f>
        <v>Name of Reservoir</v>
      </c>
      <c r="B3" s="411" t="s">
        <v>161</v>
      </c>
      <c r="C3" s="412"/>
      <c r="D3" s="417" t="s">
        <v>162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71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42"/>
      <c r="B5" s="415"/>
      <c r="C5" s="416"/>
      <c r="D5" s="378"/>
      <c r="E5" s="380"/>
      <c r="F5" s="432">
        <v>496.83</v>
      </c>
      <c r="G5" s="433"/>
      <c r="H5" s="356">
        <v>3320.01</v>
      </c>
      <c r="I5" s="357"/>
      <c r="J5" s="432">
        <v>1517.2</v>
      </c>
      <c r="K5" s="433"/>
      <c r="L5" s="168">
        <v>1802.81</v>
      </c>
      <c r="M5" s="169">
        <v>635670</v>
      </c>
      <c r="N5" s="170">
        <v>545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4.7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40" t="s">
        <v>72</v>
      </c>
      <c r="H8" s="140" t="s">
        <v>160</v>
      </c>
      <c r="I8" s="140" t="s">
        <v>163</v>
      </c>
      <c r="J8" s="140" t="s">
        <v>133</v>
      </c>
      <c r="K8" s="140" t="s">
        <v>129</v>
      </c>
      <c r="L8" s="140" t="s">
        <v>40</v>
      </c>
      <c r="M8" s="140" t="s">
        <v>77</v>
      </c>
      <c r="N8" s="318"/>
      <c r="Q8" s="68"/>
      <c r="R8" s="68"/>
    </row>
    <row r="9" spans="1:18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  <c r="Q9" s="68"/>
      <c r="R9" s="68"/>
    </row>
    <row r="10" spans="1:18">
      <c r="A10" s="225">
        <v>42887</v>
      </c>
      <c r="B10" s="235">
        <v>488.39</v>
      </c>
      <c r="C10" s="127">
        <v>1341.26</v>
      </c>
      <c r="D10" s="168">
        <f>C10-1802.81</f>
        <v>-461.54999999999995</v>
      </c>
      <c r="E10" s="168">
        <v>0</v>
      </c>
      <c r="F10" s="226">
        <f>D10/1517.2*100</f>
        <v>-30.421170577379382</v>
      </c>
      <c r="G10" s="227">
        <v>0</v>
      </c>
      <c r="H10" s="227">
        <v>0</v>
      </c>
      <c r="I10" s="227">
        <v>0</v>
      </c>
      <c r="J10" s="227">
        <v>0</v>
      </c>
      <c r="K10" s="227">
        <v>0</v>
      </c>
      <c r="L10" s="227" t="s">
        <v>48</v>
      </c>
      <c r="M10" s="168">
        <f>G10+H10+I10+J10+K10</f>
        <v>0</v>
      </c>
      <c r="N10" s="228">
        <v>0</v>
      </c>
      <c r="P10" s="52">
        <f>+G10+J10+K10</f>
        <v>0</v>
      </c>
      <c r="Q10" s="69"/>
      <c r="R10" s="68"/>
    </row>
    <row r="11" spans="1:18">
      <c r="A11" s="225">
        <f>+A10+1</f>
        <v>42888</v>
      </c>
      <c r="B11" s="235">
        <v>488.36</v>
      </c>
      <c r="C11" s="127">
        <v>1336.66</v>
      </c>
      <c r="D11" s="168">
        <f t="shared" ref="D11:D74" si="1">C11-1802.81</f>
        <v>-466.14999999999986</v>
      </c>
      <c r="E11" s="168">
        <v>0</v>
      </c>
      <c r="F11" s="226">
        <f t="shared" ref="F11:F74" si="2">D11/1517.2*100</f>
        <v>-30.724360664381745</v>
      </c>
      <c r="G11" s="227">
        <v>0</v>
      </c>
      <c r="H11" s="227">
        <v>0</v>
      </c>
      <c r="I11" s="227">
        <v>0</v>
      </c>
      <c r="J11" s="227">
        <v>0</v>
      </c>
      <c r="K11" s="227">
        <v>0</v>
      </c>
      <c r="L11" s="227" t="s">
        <v>48</v>
      </c>
      <c r="M11" s="168">
        <f t="shared" ref="M11:M74" si="3">G11+H11+I11+J11+K11</f>
        <v>0</v>
      </c>
      <c r="N11" s="228">
        <v>0</v>
      </c>
      <c r="P11" s="36" t="s">
        <v>53</v>
      </c>
      <c r="Q11" s="68"/>
      <c r="R11" s="68"/>
    </row>
    <row r="12" spans="1:18">
      <c r="A12" s="225">
        <f t="shared" ref="A12:A75" si="4">+A11+1</f>
        <v>42889</v>
      </c>
      <c r="B12" s="127">
        <v>488.33499999999998</v>
      </c>
      <c r="C12" s="127">
        <v>1332.83</v>
      </c>
      <c r="D12" s="168">
        <f t="shared" si="1"/>
        <v>-469.98</v>
      </c>
      <c r="E12" s="168">
        <v>0</v>
      </c>
      <c r="F12" s="226">
        <f t="shared" si="2"/>
        <v>-30.97679936725547</v>
      </c>
      <c r="G12" s="227">
        <v>0</v>
      </c>
      <c r="H12" s="227">
        <v>0</v>
      </c>
      <c r="I12" s="227">
        <v>0</v>
      </c>
      <c r="J12" s="227">
        <v>0</v>
      </c>
      <c r="K12" s="227">
        <v>0</v>
      </c>
      <c r="L12" s="227" t="s">
        <v>48</v>
      </c>
      <c r="M12" s="168">
        <f t="shared" si="3"/>
        <v>0</v>
      </c>
      <c r="N12" s="228">
        <v>0</v>
      </c>
      <c r="Q12" s="68"/>
      <c r="R12" s="68"/>
    </row>
    <row r="13" spans="1:18">
      <c r="A13" s="225">
        <f t="shared" si="4"/>
        <v>42890</v>
      </c>
      <c r="B13" s="127">
        <v>488.35</v>
      </c>
      <c r="C13" s="127">
        <v>1335.13</v>
      </c>
      <c r="D13" s="168">
        <f t="shared" si="1"/>
        <v>-467.67999999999984</v>
      </c>
      <c r="E13" s="168">
        <v>6</v>
      </c>
      <c r="F13" s="226">
        <f t="shared" si="2"/>
        <v>-30.825204323754274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 t="s">
        <v>48</v>
      </c>
      <c r="M13" s="168">
        <f t="shared" si="3"/>
        <v>0</v>
      </c>
      <c r="N13" s="228">
        <v>0</v>
      </c>
      <c r="Q13" s="68"/>
      <c r="R13" s="68"/>
    </row>
    <row r="14" spans="1:18">
      <c r="A14" s="225">
        <f t="shared" si="4"/>
        <v>42891</v>
      </c>
      <c r="B14" s="127">
        <v>488.35</v>
      </c>
      <c r="C14" s="127">
        <v>1335.13</v>
      </c>
      <c r="D14" s="168">
        <f t="shared" si="1"/>
        <v>-467.67999999999984</v>
      </c>
      <c r="E14" s="168">
        <v>0</v>
      </c>
      <c r="F14" s="226">
        <f t="shared" si="2"/>
        <v>-30.825204323754274</v>
      </c>
      <c r="G14" s="227">
        <v>0</v>
      </c>
      <c r="H14" s="227">
        <v>0</v>
      </c>
      <c r="I14" s="227">
        <v>0</v>
      </c>
      <c r="J14" s="227">
        <v>0</v>
      </c>
      <c r="K14" s="227">
        <v>0</v>
      </c>
      <c r="L14" s="227" t="s">
        <v>48</v>
      </c>
      <c r="M14" s="168">
        <f t="shared" si="3"/>
        <v>0</v>
      </c>
      <c r="N14" s="228">
        <v>0</v>
      </c>
      <c r="Q14" s="68"/>
      <c r="R14" s="68"/>
    </row>
    <row r="15" spans="1:18">
      <c r="A15" s="225">
        <f t="shared" si="4"/>
        <v>42892</v>
      </c>
      <c r="B15" s="127">
        <v>488.32499999999999</v>
      </c>
      <c r="C15" s="127">
        <v>1331.29</v>
      </c>
      <c r="D15" s="168">
        <f t="shared" si="1"/>
        <v>-471.52</v>
      </c>
      <c r="E15" s="168">
        <v>0</v>
      </c>
      <c r="F15" s="226">
        <f t="shared" si="2"/>
        <v>-31.078302135512786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 t="s">
        <v>48</v>
      </c>
      <c r="M15" s="168">
        <f t="shared" si="3"/>
        <v>0</v>
      </c>
      <c r="N15" s="228">
        <f t="shared" ref="N15:N75" si="5">ROUND((C15-C14)+(M15*0.002447),2)</f>
        <v>-3.84</v>
      </c>
      <c r="Q15" s="68"/>
      <c r="R15" s="68"/>
    </row>
    <row r="16" spans="1:18">
      <c r="A16" s="225">
        <f t="shared" si="4"/>
        <v>42893</v>
      </c>
      <c r="B16" s="127">
        <v>488.3</v>
      </c>
      <c r="C16" s="127">
        <v>1327.46</v>
      </c>
      <c r="D16" s="168">
        <f t="shared" si="1"/>
        <v>-475.34999999999991</v>
      </c>
      <c r="E16" s="168">
        <v>0</v>
      </c>
      <c r="F16" s="226">
        <f t="shared" si="2"/>
        <v>-31.330740838386497</v>
      </c>
      <c r="G16" s="227">
        <v>0</v>
      </c>
      <c r="H16" s="227">
        <v>0</v>
      </c>
      <c r="I16" s="227">
        <v>0</v>
      </c>
      <c r="J16" s="227">
        <v>0</v>
      </c>
      <c r="K16" s="227">
        <v>0</v>
      </c>
      <c r="L16" s="227" t="s">
        <v>48</v>
      </c>
      <c r="M16" s="168">
        <f t="shared" si="3"/>
        <v>0</v>
      </c>
      <c r="N16" s="228">
        <f t="shared" si="5"/>
        <v>-3.83</v>
      </c>
      <c r="Q16" s="68"/>
      <c r="R16" s="68"/>
    </row>
    <row r="17" spans="1:18">
      <c r="A17" s="225">
        <f t="shared" si="4"/>
        <v>42894</v>
      </c>
      <c r="B17" s="127">
        <v>488.27499999999998</v>
      </c>
      <c r="C17" s="127">
        <v>1323.67</v>
      </c>
      <c r="D17" s="168">
        <f t="shared" si="1"/>
        <v>-479.13999999999987</v>
      </c>
      <c r="E17" s="168">
        <v>10</v>
      </c>
      <c r="F17" s="226">
        <f t="shared" si="2"/>
        <v>-31.580543105721055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 t="s">
        <v>48</v>
      </c>
      <c r="M17" s="168">
        <f t="shared" si="3"/>
        <v>0</v>
      </c>
      <c r="N17" s="228">
        <v>0</v>
      </c>
      <c r="Q17" s="68"/>
      <c r="R17" s="68"/>
    </row>
    <row r="18" spans="1:18">
      <c r="A18" s="225">
        <f t="shared" si="4"/>
        <v>42895</v>
      </c>
      <c r="B18" s="127">
        <v>488.26</v>
      </c>
      <c r="C18" s="127">
        <v>1321.39</v>
      </c>
      <c r="D18" s="168">
        <f t="shared" si="1"/>
        <v>-481.41999999999985</v>
      </c>
      <c r="E18" s="168">
        <v>7</v>
      </c>
      <c r="F18" s="226">
        <f t="shared" si="2"/>
        <v>-31.730819931452665</v>
      </c>
      <c r="G18" s="227">
        <v>0</v>
      </c>
      <c r="H18" s="227">
        <v>0</v>
      </c>
      <c r="I18" s="227">
        <v>0</v>
      </c>
      <c r="J18" s="227">
        <v>0</v>
      </c>
      <c r="K18" s="227">
        <v>0</v>
      </c>
      <c r="L18" s="227" t="s">
        <v>48</v>
      </c>
      <c r="M18" s="168">
        <f t="shared" si="3"/>
        <v>0</v>
      </c>
      <c r="N18" s="228">
        <v>0</v>
      </c>
      <c r="Q18" s="68"/>
      <c r="R18" s="68"/>
    </row>
    <row r="19" spans="1:18">
      <c r="A19" s="225">
        <f t="shared" si="4"/>
        <v>42896</v>
      </c>
      <c r="B19" s="127">
        <v>488.3</v>
      </c>
      <c r="C19" s="127">
        <v>1327.46</v>
      </c>
      <c r="D19" s="168">
        <f t="shared" si="1"/>
        <v>-475.34999999999991</v>
      </c>
      <c r="E19" s="168">
        <v>3</v>
      </c>
      <c r="F19" s="226">
        <f t="shared" si="2"/>
        <v>-31.330740838386497</v>
      </c>
      <c r="G19" s="227">
        <v>0</v>
      </c>
      <c r="H19" s="227">
        <v>0</v>
      </c>
      <c r="I19" s="227">
        <v>0</v>
      </c>
      <c r="J19" s="227">
        <v>0</v>
      </c>
      <c r="K19" s="227">
        <v>0</v>
      </c>
      <c r="L19" s="227" t="s">
        <v>48</v>
      </c>
      <c r="M19" s="168">
        <f t="shared" si="3"/>
        <v>0</v>
      </c>
      <c r="N19" s="228">
        <f t="shared" si="5"/>
        <v>6.07</v>
      </c>
      <c r="Q19" s="68"/>
      <c r="R19" s="68"/>
    </row>
    <row r="20" spans="1:18">
      <c r="A20" s="225">
        <f t="shared" si="4"/>
        <v>42897</v>
      </c>
      <c r="B20" s="127">
        <v>488.3</v>
      </c>
      <c r="C20" s="127">
        <v>1327.46</v>
      </c>
      <c r="D20" s="168">
        <f t="shared" si="1"/>
        <v>-475.34999999999991</v>
      </c>
      <c r="E20" s="168">
        <v>19</v>
      </c>
      <c r="F20" s="226">
        <f t="shared" si="2"/>
        <v>-31.330740838386497</v>
      </c>
      <c r="G20" s="227">
        <v>0</v>
      </c>
      <c r="H20" s="227">
        <v>0</v>
      </c>
      <c r="I20" s="227">
        <v>0</v>
      </c>
      <c r="J20" s="227">
        <v>0</v>
      </c>
      <c r="K20" s="227">
        <v>0</v>
      </c>
      <c r="L20" s="227" t="s">
        <v>48</v>
      </c>
      <c r="M20" s="168">
        <f t="shared" si="3"/>
        <v>0</v>
      </c>
      <c r="N20" s="228">
        <f t="shared" si="5"/>
        <v>0</v>
      </c>
      <c r="Q20" s="68"/>
      <c r="R20" s="68"/>
    </row>
    <row r="21" spans="1:18">
      <c r="A21" s="225">
        <f t="shared" si="4"/>
        <v>42898</v>
      </c>
      <c r="B21" s="127">
        <v>488.3</v>
      </c>
      <c r="C21" s="127">
        <v>1327.46</v>
      </c>
      <c r="D21" s="168">
        <f t="shared" si="1"/>
        <v>-475.34999999999991</v>
      </c>
      <c r="E21" s="168">
        <v>0</v>
      </c>
      <c r="F21" s="226">
        <f t="shared" si="2"/>
        <v>-31.330740838386497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 t="s">
        <v>48</v>
      </c>
      <c r="M21" s="168">
        <f t="shared" si="3"/>
        <v>0</v>
      </c>
      <c r="N21" s="228">
        <v>0</v>
      </c>
      <c r="Q21" s="68"/>
      <c r="R21" s="68"/>
    </row>
    <row r="22" spans="1:18">
      <c r="A22" s="225">
        <f t="shared" si="4"/>
        <v>42899</v>
      </c>
      <c r="B22" s="127">
        <v>488.3</v>
      </c>
      <c r="C22" s="127">
        <v>1327.46</v>
      </c>
      <c r="D22" s="168">
        <f t="shared" si="1"/>
        <v>-475.34999999999991</v>
      </c>
      <c r="E22" s="168">
        <v>38</v>
      </c>
      <c r="F22" s="226">
        <f t="shared" si="2"/>
        <v>-31.330740838386497</v>
      </c>
      <c r="G22" s="227">
        <v>0</v>
      </c>
      <c r="H22" s="227">
        <v>0</v>
      </c>
      <c r="I22" s="227">
        <v>0</v>
      </c>
      <c r="J22" s="227">
        <v>0</v>
      </c>
      <c r="K22" s="227">
        <v>0</v>
      </c>
      <c r="L22" s="227" t="s">
        <v>48</v>
      </c>
      <c r="M22" s="168">
        <f t="shared" si="3"/>
        <v>0</v>
      </c>
      <c r="N22" s="228">
        <f t="shared" si="5"/>
        <v>0</v>
      </c>
      <c r="Q22" s="68"/>
      <c r="R22" s="68"/>
    </row>
    <row r="23" spans="1:18">
      <c r="A23" s="225">
        <f t="shared" si="4"/>
        <v>42900</v>
      </c>
      <c r="B23" s="127">
        <v>488.31</v>
      </c>
      <c r="C23" s="127">
        <v>1328.99</v>
      </c>
      <c r="D23" s="168">
        <f t="shared" si="1"/>
        <v>-473.81999999999994</v>
      </c>
      <c r="E23" s="168">
        <v>4</v>
      </c>
      <c r="F23" s="226">
        <f t="shared" si="2"/>
        <v>-31.229897179013967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 t="s">
        <v>48</v>
      </c>
      <c r="M23" s="168">
        <f t="shared" si="3"/>
        <v>0</v>
      </c>
      <c r="N23" s="228">
        <v>0</v>
      </c>
      <c r="Q23" s="68"/>
      <c r="R23" s="68"/>
    </row>
    <row r="24" spans="1:18">
      <c r="A24" s="225">
        <f t="shared" si="4"/>
        <v>42901</v>
      </c>
      <c r="B24" s="127">
        <v>488.375</v>
      </c>
      <c r="C24" s="127">
        <v>1338.96</v>
      </c>
      <c r="D24" s="168">
        <f t="shared" si="1"/>
        <v>-463.84999999999991</v>
      </c>
      <c r="E24" s="168">
        <v>41</v>
      </c>
      <c r="F24" s="226">
        <f t="shared" si="2"/>
        <v>-30.57276562088056</v>
      </c>
      <c r="G24" s="227">
        <v>0</v>
      </c>
      <c r="H24" s="227">
        <v>0</v>
      </c>
      <c r="I24" s="227">
        <v>0</v>
      </c>
      <c r="J24" s="227">
        <v>0</v>
      </c>
      <c r="K24" s="227">
        <v>0</v>
      </c>
      <c r="L24" s="227" t="s">
        <v>48</v>
      </c>
      <c r="M24" s="168">
        <f t="shared" si="3"/>
        <v>0</v>
      </c>
      <c r="N24" s="228">
        <v>0</v>
      </c>
      <c r="Q24" s="68"/>
      <c r="R24" s="68"/>
    </row>
    <row r="25" spans="1:18">
      <c r="A25" s="225">
        <f t="shared" si="4"/>
        <v>42902</v>
      </c>
      <c r="B25" s="127">
        <v>488.42500000000001</v>
      </c>
      <c r="C25" s="127">
        <v>1343.66</v>
      </c>
      <c r="D25" s="168">
        <f t="shared" si="1"/>
        <v>-459.14999999999986</v>
      </c>
      <c r="E25" s="168">
        <v>15</v>
      </c>
      <c r="F25" s="226">
        <f t="shared" si="2"/>
        <v>-30.262984445030312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 t="s">
        <v>48</v>
      </c>
      <c r="M25" s="168">
        <f t="shared" si="3"/>
        <v>0</v>
      </c>
      <c r="N25" s="228">
        <f t="shared" si="5"/>
        <v>4.7</v>
      </c>
      <c r="Q25" s="68"/>
      <c r="R25" s="68"/>
    </row>
    <row r="26" spans="1:18">
      <c r="A26" s="225">
        <f t="shared" si="4"/>
        <v>42903</v>
      </c>
      <c r="B26" s="127">
        <v>488.45</v>
      </c>
      <c r="C26" s="127">
        <v>1350.53</v>
      </c>
      <c r="D26" s="168">
        <f t="shared" si="1"/>
        <v>-452.28</v>
      </c>
      <c r="E26" s="168">
        <v>0</v>
      </c>
      <c r="F26" s="226">
        <f t="shared" si="2"/>
        <v>-29.810176641181119</v>
      </c>
      <c r="G26" s="227">
        <v>0</v>
      </c>
      <c r="H26" s="227">
        <v>0</v>
      </c>
      <c r="I26" s="227">
        <v>0</v>
      </c>
      <c r="J26" s="227">
        <v>0</v>
      </c>
      <c r="K26" s="227">
        <v>0</v>
      </c>
      <c r="L26" s="227" t="s">
        <v>48</v>
      </c>
      <c r="M26" s="168">
        <f t="shared" si="3"/>
        <v>0</v>
      </c>
      <c r="N26" s="228">
        <v>0</v>
      </c>
      <c r="Q26" s="68"/>
      <c r="R26" s="68"/>
    </row>
    <row r="27" spans="1:18">
      <c r="A27" s="225">
        <f t="shared" si="4"/>
        <v>42904</v>
      </c>
      <c r="B27" s="127">
        <v>488.53</v>
      </c>
      <c r="C27" s="127">
        <v>1362.97</v>
      </c>
      <c r="D27" s="168">
        <f t="shared" si="1"/>
        <v>-439.83999999999992</v>
      </c>
      <c r="E27" s="168">
        <v>37</v>
      </c>
      <c r="F27" s="226">
        <f t="shared" si="2"/>
        <v>-28.990245188505138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 t="s">
        <v>48</v>
      </c>
      <c r="M27" s="168">
        <f t="shared" si="3"/>
        <v>0</v>
      </c>
      <c r="N27" s="228">
        <v>0</v>
      </c>
      <c r="Q27" s="68"/>
      <c r="R27" s="68"/>
    </row>
    <row r="28" spans="1:18">
      <c r="A28" s="225">
        <f t="shared" si="4"/>
        <v>42905</v>
      </c>
      <c r="B28" s="127">
        <v>488.59</v>
      </c>
      <c r="C28" s="127">
        <v>1372.35</v>
      </c>
      <c r="D28" s="168">
        <f t="shared" si="1"/>
        <v>-430.46000000000004</v>
      </c>
      <c r="E28" s="168">
        <v>0</v>
      </c>
      <c r="F28" s="226">
        <f t="shared" si="2"/>
        <v>-28.37200105457422</v>
      </c>
      <c r="G28" s="227">
        <v>0</v>
      </c>
      <c r="H28" s="227">
        <v>0</v>
      </c>
      <c r="I28" s="227">
        <v>0</v>
      </c>
      <c r="J28" s="227">
        <v>0</v>
      </c>
      <c r="K28" s="227">
        <v>0</v>
      </c>
      <c r="L28" s="227" t="s">
        <v>48</v>
      </c>
      <c r="M28" s="168">
        <f t="shared" si="3"/>
        <v>0</v>
      </c>
      <c r="N28" s="228">
        <v>0</v>
      </c>
      <c r="Q28" s="68"/>
      <c r="R28" s="68"/>
    </row>
    <row r="29" spans="1:18">
      <c r="A29" s="225">
        <f t="shared" si="4"/>
        <v>42906</v>
      </c>
      <c r="B29" s="127">
        <v>488.62</v>
      </c>
      <c r="C29" s="127">
        <v>1377.07</v>
      </c>
      <c r="D29" s="168">
        <f t="shared" si="1"/>
        <v>-425.74</v>
      </c>
      <c r="E29" s="168">
        <v>0</v>
      </c>
      <c r="F29" s="226">
        <f t="shared" si="2"/>
        <v>-28.060901660954389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 t="s">
        <v>48</v>
      </c>
      <c r="M29" s="168">
        <f t="shared" si="3"/>
        <v>0</v>
      </c>
      <c r="N29" s="228">
        <f t="shared" si="5"/>
        <v>4.72</v>
      </c>
      <c r="P29" s="53"/>
      <c r="Q29" s="68"/>
      <c r="R29" s="68"/>
    </row>
    <row r="30" spans="1:18">
      <c r="A30" s="225">
        <f t="shared" si="4"/>
        <v>42907</v>
      </c>
      <c r="B30" s="127">
        <v>488.65</v>
      </c>
      <c r="C30" s="127">
        <v>1381.81</v>
      </c>
      <c r="D30" s="168">
        <f t="shared" si="1"/>
        <v>-421</v>
      </c>
      <c r="E30" s="168">
        <v>0</v>
      </c>
      <c r="F30" s="226">
        <f t="shared" si="2"/>
        <v>-27.748484049564986</v>
      </c>
      <c r="G30" s="227">
        <v>0</v>
      </c>
      <c r="H30" s="227">
        <v>0</v>
      </c>
      <c r="I30" s="227">
        <v>0</v>
      </c>
      <c r="J30" s="227">
        <v>0</v>
      </c>
      <c r="K30" s="227">
        <v>0</v>
      </c>
      <c r="L30" s="227" t="s">
        <v>48</v>
      </c>
      <c r="M30" s="168">
        <f t="shared" si="3"/>
        <v>0</v>
      </c>
      <c r="N30" s="228">
        <f t="shared" si="5"/>
        <v>4.74</v>
      </c>
      <c r="Q30" s="68"/>
      <c r="R30" s="68"/>
    </row>
    <row r="31" spans="1:18">
      <c r="A31" s="225">
        <f t="shared" si="4"/>
        <v>42908</v>
      </c>
      <c r="B31" s="127">
        <v>488.67</v>
      </c>
      <c r="C31" s="127">
        <v>1384.97</v>
      </c>
      <c r="D31" s="168">
        <f t="shared" si="1"/>
        <v>-417.83999999999992</v>
      </c>
      <c r="E31" s="168">
        <v>0</v>
      </c>
      <c r="F31" s="226">
        <f t="shared" si="2"/>
        <v>-27.540205641972047</v>
      </c>
      <c r="G31" s="227">
        <v>0</v>
      </c>
      <c r="H31" s="227">
        <v>0</v>
      </c>
      <c r="I31" s="227">
        <v>0</v>
      </c>
      <c r="J31" s="227">
        <v>0</v>
      </c>
      <c r="K31" s="227">
        <v>0</v>
      </c>
      <c r="L31" s="227" t="s">
        <v>48</v>
      </c>
      <c r="M31" s="168">
        <f t="shared" si="3"/>
        <v>0</v>
      </c>
      <c r="N31" s="228">
        <f t="shared" si="5"/>
        <v>3.16</v>
      </c>
      <c r="Q31" s="68"/>
      <c r="R31" s="68"/>
    </row>
    <row r="32" spans="1:18">
      <c r="A32" s="225">
        <f t="shared" si="4"/>
        <v>42909</v>
      </c>
      <c r="B32" s="127">
        <v>488.69</v>
      </c>
      <c r="C32" s="127">
        <v>1388.12</v>
      </c>
      <c r="D32" s="168">
        <f t="shared" si="1"/>
        <v>-414.69000000000005</v>
      </c>
      <c r="E32" s="168">
        <v>0</v>
      </c>
      <c r="F32" s="226">
        <f t="shared" si="2"/>
        <v>-27.332586343263909</v>
      </c>
      <c r="G32" s="227">
        <v>0</v>
      </c>
      <c r="H32" s="227">
        <v>0</v>
      </c>
      <c r="I32" s="227">
        <v>0</v>
      </c>
      <c r="J32" s="227">
        <v>0</v>
      </c>
      <c r="K32" s="227">
        <v>0</v>
      </c>
      <c r="L32" s="227" t="s">
        <v>48</v>
      </c>
      <c r="M32" s="168">
        <f t="shared" si="3"/>
        <v>0</v>
      </c>
      <c r="N32" s="228">
        <v>0</v>
      </c>
      <c r="Q32" s="68"/>
      <c r="R32" s="68"/>
    </row>
    <row r="33" spans="1:18">
      <c r="A33" s="225">
        <f t="shared" si="4"/>
        <v>42910</v>
      </c>
      <c r="B33" s="127">
        <v>488.7</v>
      </c>
      <c r="C33" s="127">
        <v>1389.7</v>
      </c>
      <c r="D33" s="168">
        <f t="shared" si="1"/>
        <v>-413.1099999999999</v>
      </c>
      <c r="E33" s="168">
        <v>0</v>
      </c>
      <c r="F33" s="226">
        <f t="shared" si="2"/>
        <v>-27.228447139467431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 t="s">
        <v>48</v>
      </c>
      <c r="M33" s="168">
        <f t="shared" si="3"/>
        <v>0</v>
      </c>
      <c r="N33" s="228">
        <v>0</v>
      </c>
      <c r="Q33" s="68"/>
      <c r="R33" s="68"/>
    </row>
    <row r="34" spans="1:18">
      <c r="A34" s="225">
        <f t="shared" si="4"/>
        <v>42911</v>
      </c>
      <c r="B34" s="127">
        <v>488.7</v>
      </c>
      <c r="C34" s="127">
        <v>1389.7</v>
      </c>
      <c r="D34" s="168">
        <f t="shared" si="1"/>
        <v>-413.1099999999999</v>
      </c>
      <c r="E34" s="168">
        <v>0</v>
      </c>
      <c r="F34" s="226">
        <f t="shared" si="2"/>
        <v>-27.228447139467431</v>
      </c>
      <c r="G34" s="227">
        <v>0</v>
      </c>
      <c r="H34" s="227">
        <v>0</v>
      </c>
      <c r="I34" s="227">
        <v>0</v>
      </c>
      <c r="J34" s="227">
        <v>0</v>
      </c>
      <c r="K34" s="227">
        <v>0</v>
      </c>
      <c r="L34" s="227" t="s">
        <v>48</v>
      </c>
      <c r="M34" s="168">
        <f t="shared" si="3"/>
        <v>0</v>
      </c>
      <c r="N34" s="228">
        <v>0</v>
      </c>
      <c r="Q34" s="68"/>
      <c r="R34" s="68"/>
    </row>
    <row r="35" spans="1:18">
      <c r="A35" s="225">
        <f t="shared" si="4"/>
        <v>42912</v>
      </c>
      <c r="B35" s="127">
        <v>488.69</v>
      </c>
      <c r="C35" s="127">
        <v>1388.12</v>
      </c>
      <c r="D35" s="168">
        <f t="shared" si="1"/>
        <v>-414.69000000000005</v>
      </c>
      <c r="E35" s="168">
        <v>2</v>
      </c>
      <c r="F35" s="226">
        <f t="shared" si="2"/>
        <v>-27.332586343263909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 t="s">
        <v>48</v>
      </c>
      <c r="M35" s="168">
        <f t="shared" si="3"/>
        <v>0</v>
      </c>
      <c r="N35" s="228">
        <v>0</v>
      </c>
      <c r="Q35" s="68"/>
      <c r="R35" s="68"/>
    </row>
    <row r="36" spans="1:18">
      <c r="A36" s="225">
        <f t="shared" si="4"/>
        <v>42913</v>
      </c>
      <c r="B36" s="127">
        <v>488.68</v>
      </c>
      <c r="C36" s="127">
        <v>1386.55</v>
      </c>
      <c r="D36" s="168">
        <f t="shared" si="1"/>
        <v>-416.26</v>
      </c>
      <c r="E36" s="168">
        <v>0</v>
      </c>
      <c r="F36" s="226">
        <f t="shared" si="2"/>
        <v>-27.436066438175583</v>
      </c>
      <c r="G36" s="227">
        <v>0</v>
      </c>
      <c r="H36" s="227">
        <v>0</v>
      </c>
      <c r="I36" s="227">
        <v>0</v>
      </c>
      <c r="J36" s="227">
        <v>0</v>
      </c>
      <c r="K36" s="227">
        <v>0</v>
      </c>
      <c r="L36" s="227" t="s">
        <v>48</v>
      </c>
      <c r="M36" s="168">
        <f t="shared" si="3"/>
        <v>0</v>
      </c>
      <c r="N36" s="228">
        <v>0</v>
      </c>
      <c r="Q36" s="68"/>
      <c r="R36" s="68"/>
    </row>
    <row r="37" spans="1:18">
      <c r="A37" s="225">
        <f t="shared" si="4"/>
        <v>42914</v>
      </c>
      <c r="B37" s="127">
        <v>488.67500000000001</v>
      </c>
      <c r="C37" s="127">
        <v>1385.76</v>
      </c>
      <c r="D37" s="168">
        <f t="shared" si="1"/>
        <v>-417.04999999999995</v>
      </c>
      <c r="E37" s="168">
        <v>0</v>
      </c>
      <c r="F37" s="226">
        <f t="shared" si="2"/>
        <v>-27.488136040073819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 t="s">
        <v>48</v>
      </c>
      <c r="M37" s="168">
        <f t="shared" si="3"/>
        <v>0</v>
      </c>
      <c r="N37" s="228">
        <v>0</v>
      </c>
      <c r="Q37" s="68"/>
      <c r="R37" s="68"/>
    </row>
    <row r="38" spans="1:18">
      <c r="A38" s="225">
        <f t="shared" si="4"/>
        <v>42915</v>
      </c>
      <c r="B38" s="127">
        <v>488.67</v>
      </c>
      <c r="C38" s="127">
        <v>1384.97</v>
      </c>
      <c r="D38" s="168">
        <f t="shared" si="1"/>
        <v>-417.83999999999992</v>
      </c>
      <c r="E38" s="168">
        <v>0</v>
      </c>
      <c r="F38" s="226">
        <f t="shared" si="2"/>
        <v>-27.540205641972047</v>
      </c>
      <c r="G38" s="227">
        <v>0</v>
      </c>
      <c r="H38" s="227">
        <v>0</v>
      </c>
      <c r="I38" s="227">
        <v>0</v>
      </c>
      <c r="J38" s="227">
        <v>0</v>
      </c>
      <c r="K38" s="227">
        <v>0</v>
      </c>
      <c r="L38" s="227" t="s">
        <v>48</v>
      </c>
      <c r="M38" s="168">
        <f t="shared" si="3"/>
        <v>0</v>
      </c>
      <c r="N38" s="228">
        <v>0</v>
      </c>
      <c r="Q38" s="68"/>
      <c r="R38" s="68"/>
    </row>
    <row r="39" spans="1:18">
      <c r="A39" s="225">
        <f t="shared" si="4"/>
        <v>42916</v>
      </c>
      <c r="B39" s="127">
        <v>488.75</v>
      </c>
      <c r="C39" s="127">
        <v>1397.68</v>
      </c>
      <c r="D39" s="168">
        <f t="shared" si="1"/>
        <v>-405.12999999999988</v>
      </c>
      <c r="E39" s="168">
        <v>0</v>
      </c>
      <c r="F39" s="226">
        <f t="shared" si="2"/>
        <v>-26.702478249406791</v>
      </c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 t="s">
        <v>48</v>
      </c>
      <c r="M39" s="168">
        <f t="shared" si="3"/>
        <v>0</v>
      </c>
      <c r="N39" s="228">
        <v>0</v>
      </c>
      <c r="Q39" s="68"/>
      <c r="R39" s="68"/>
    </row>
    <row r="40" spans="1:18">
      <c r="A40" s="225">
        <f t="shared" si="4"/>
        <v>42917</v>
      </c>
      <c r="B40" s="127">
        <v>488.85</v>
      </c>
      <c r="C40" s="127">
        <v>1413.7</v>
      </c>
      <c r="D40" s="168">
        <f t="shared" si="1"/>
        <v>-389.1099999999999</v>
      </c>
      <c r="E40" s="168">
        <v>0</v>
      </c>
      <c r="F40" s="226">
        <f t="shared" si="2"/>
        <v>-25.646585815976792</v>
      </c>
      <c r="G40" s="227">
        <v>0</v>
      </c>
      <c r="H40" s="227">
        <v>0</v>
      </c>
      <c r="I40" s="227">
        <v>0</v>
      </c>
      <c r="J40" s="227">
        <v>0</v>
      </c>
      <c r="K40" s="227">
        <v>0</v>
      </c>
      <c r="L40" s="227" t="s">
        <v>48</v>
      </c>
      <c r="M40" s="168">
        <f t="shared" si="3"/>
        <v>0</v>
      </c>
      <c r="N40" s="228">
        <v>0</v>
      </c>
      <c r="Q40" s="68"/>
      <c r="R40" s="68"/>
    </row>
    <row r="41" spans="1:18">
      <c r="A41" s="225">
        <f t="shared" si="4"/>
        <v>42918</v>
      </c>
      <c r="B41" s="127">
        <v>489.05</v>
      </c>
      <c r="C41" s="127">
        <v>1446.22</v>
      </c>
      <c r="D41" s="168">
        <f t="shared" si="1"/>
        <v>-356.58999999999992</v>
      </c>
      <c r="E41" s="168">
        <v>0</v>
      </c>
      <c r="F41" s="226">
        <f t="shared" si="2"/>
        <v>-23.503163722646974</v>
      </c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227" t="s">
        <v>48</v>
      </c>
      <c r="M41" s="168">
        <f t="shared" si="3"/>
        <v>0</v>
      </c>
      <c r="N41" s="228">
        <v>0</v>
      </c>
      <c r="Q41" s="68"/>
      <c r="R41" s="68"/>
    </row>
    <row r="42" spans="1:18">
      <c r="A42" s="225">
        <f t="shared" si="4"/>
        <v>42919</v>
      </c>
      <c r="B42" s="127">
        <v>489.22</v>
      </c>
      <c r="C42" s="127">
        <v>1474.34</v>
      </c>
      <c r="D42" s="168">
        <f t="shared" si="1"/>
        <v>-328.47</v>
      </c>
      <c r="E42" s="168">
        <v>0</v>
      </c>
      <c r="F42" s="226">
        <f t="shared" si="2"/>
        <v>-21.649749538623784</v>
      </c>
      <c r="G42" s="227">
        <v>0</v>
      </c>
      <c r="H42" s="227">
        <v>0</v>
      </c>
      <c r="I42" s="227">
        <v>0</v>
      </c>
      <c r="J42" s="227">
        <v>0</v>
      </c>
      <c r="K42" s="227">
        <v>0</v>
      </c>
      <c r="L42" s="227" t="s">
        <v>48</v>
      </c>
      <c r="M42" s="168">
        <f t="shared" si="3"/>
        <v>0</v>
      </c>
      <c r="N42" s="228">
        <v>0</v>
      </c>
      <c r="Q42" s="68"/>
      <c r="R42" s="68"/>
    </row>
    <row r="43" spans="1:18">
      <c r="A43" s="225">
        <f t="shared" si="4"/>
        <v>42920</v>
      </c>
      <c r="B43" s="127">
        <v>489.34</v>
      </c>
      <c r="C43" s="127">
        <v>1494.48</v>
      </c>
      <c r="D43" s="168">
        <f t="shared" si="1"/>
        <v>-308.32999999999993</v>
      </c>
      <c r="E43" s="168">
        <v>0</v>
      </c>
      <c r="F43" s="226">
        <f t="shared" si="2"/>
        <v>-20.322304244661211</v>
      </c>
      <c r="G43" s="227">
        <v>0</v>
      </c>
      <c r="H43" s="227">
        <v>0</v>
      </c>
      <c r="I43" s="227">
        <v>0</v>
      </c>
      <c r="J43" s="227">
        <v>0</v>
      </c>
      <c r="K43" s="227">
        <v>0</v>
      </c>
      <c r="L43" s="227" t="s">
        <v>48</v>
      </c>
      <c r="M43" s="168">
        <f t="shared" si="3"/>
        <v>0</v>
      </c>
      <c r="N43" s="228">
        <v>0</v>
      </c>
      <c r="Q43" s="68"/>
      <c r="R43" s="68"/>
    </row>
    <row r="44" spans="1:18">
      <c r="A44" s="225">
        <f t="shared" si="4"/>
        <v>42921</v>
      </c>
      <c r="B44" s="217">
        <v>489.44</v>
      </c>
      <c r="C44" s="127">
        <v>1511.4</v>
      </c>
      <c r="D44" s="168">
        <f t="shared" si="1"/>
        <v>-291.40999999999985</v>
      </c>
      <c r="E44" s="168">
        <v>0</v>
      </c>
      <c r="F44" s="226">
        <f t="shared" si="2"/>
        <v>-19.207092011600306</v>
      </c>
      <c r="G44" s="227">
        <v>0</v>
      </c>
      <c r="H44" s="227">
        <v>0</v>
      </c>
      <c r="I44" s="227">
        <v>0</v>
      </c>
      <c r="J44" s="227">
        <v>0</v>
      </c>
      <c r="K44" s="227">
        <v>0</v>
      </c>
      <c r="L44" s="227" t="s">
        <v>48</v>
      </c>
      <c r="M44" s="168">
        <f t="shared" si="3"/>
        <v>0</v>
      </c>
      <c r="N44" s="228">
        <f t="shared" si="5"/>
        <v>16.920000000000002</v>
      </c>
      <c r="Q44" s="68"/>
      <c r="R44" s="68"/>
    </row>
    <row r="45" spans="1:18">
      <c r="A45" s="225">
        <f t="shared" si="4"/>
        <v>42922</v>
      </c>
      <c r="B45" s="127">
        <v>489.51</v>
      </c>
      <c r="C45" s="127">
        <v>1523.33</v>
      </c>
      <c r="D45" s="168">
        <f t="shared" si="1"/>
        <v>-279.48</v>
      </c>
      <c r="E45" s="168">
        <v>0</v>
      </c>
      <c r="F45" s="226">
        <f t="shared" si="2"/>
        <v>-18.42077511204851</v>
      </c>
      <c r="G45" s="227">
        <v>0</v>
      </c>
      <c r="H45" s="227">
        <v>0</v>
      </c>
      <c r="I45" s="227">
        <v>0</v>
      </c>
      <c r="J45" s="227">
        <v>0</v>
      </c>
      <c r="K45" s="227">
        <v>0</v>
      </c>
      <c r="L45" s="227" t="s">
        <v>48</v>
      </c>
      <c r="M45" s="168">
        <f t="shared" si="3"/>
        <v>0</v>
      </c>
      <c r="N45" s="228">
        <f t="shared" si="5"/>
        <v>11.93</v>
      </c>
      <c r="Q45" s="68"/>
      <c r="R45" s="68"/>
    </row>
    <row r="46" spans="1:18">
      <c r="A46" s="225">
        <f t="shared" si="4"/>
        <v>42923</v>
      </c>
      <c r="B46" s="127">
        <v>489.56</v>
      </c>
      <c r="C46" s="127">
        <v>1531.92</v>
      </c>
      <c r="D46" s="168">
        <f t="shared" si="1"/>
        <v>-270.88999999999987</v>
      </c>
      <c r="E46" s="168">
        <v>0</v>
      </c>
      <c r="F46" s="226">
        <f t="shared" si="2"/>
        <v>-17.854600580015809</v>
      </c>
      <c r="G46" s="227">
        <v>0</v>
      </c>
      <c r="H46" s="227">
        <v>0</v>
      </c>
      <c r="I46" s="227">
        <v>0</v>
      </c>
      <c r="J46" s="227">
        <v>0</v>
      </c>
      <c r="K46" s="227">
        <v>0</v>
      </c>
      <c r="L46" s="227" t="s">
        <v>48</v>
      </c>
      <c r="M46" s="168">
        <f t="shared" si="3"/>
        <v>0</v>
      </c>
      <c r="N46" s="228">
        <f t="shared" si="5"/>
        <v>8.59</v>
      </c>
      <c r="Q46" s="68"/>
      <c r="R46" s="68"/>
    </row>
    <row r="47" spans="1:18">
      <c r="A47" s="225">
        <f t="shared" si="4"/>
        <v>42924</v>
      </c>
      <c r="B47" s="127">
        <v>489.6</v>
      </c>
      <c r="C47" s="127">
        <v>1538.79</v>
      </c>
      <c r="D47" s="168">
        <f t="shared" si="1"/>
        <v>-264.02</v>
      </c>
      <c r="E47" s="168">
        <v>0</v>
      </c>
      <c r="F47" s="226">
        <f t="shared" si="2"/>
        <v>-17.401792776166623</v>
      </c>
      <c r="G47" s="227">
        <v>0</v>
      </c>
      <c r="H47" s="227">
        <v>0</v>
      </c>
      <c r="I47" s="227">
        <v>0</v>
      </c>
      <c r="J47" s="227">
        <v>0</v>
      </c>
      <c r="K47" s="227">
        <v>0</v>
      </c>
      <c r="L47" s="227" t="s">
        <v>48</v>
      </c>
      <c r="M47" s="168">
        <f t="shared" si="3"/>
        <v>0</v>
      </c>
      <c r="N47" s="228">
        <f t="shared" si="5"/>
        <v>6.87</v>
      </c>
      <c r="Q47" s="68"/>
      <c r="R47" s="68"/>
    </row>
    <row r="48" spans="1:18">
      <c r="A48" s="225">
        <f t="shared" si="4"/>
        <v>42925</v>
      </c>
      <c r="B48" s="127">
        <v>489.65</v>
      </c>
      <c r="C48" s="127">
        <v>1547.46</v>
      </c>
      <c r="D48" s="168">
        <f t="shared" si="1"/>
        <v>-255.34999999999991</v>
      </c>
      <c r="E48" s="168">
        <v>0</v>
      </c>
      <c r="F48" s="226">
        <f t="shared" si="2"/>
        <v>-16.830345373055621</v>
      </c>
      <c r="G48" s="227">
        <v>0</v>
      </c>
      <c r="H48" s="227">
        <v>0</v>
      </c>
      <c r="I48" s="227">
        <v>0</v>
      </c>
      <c r="J48" s="227">
        <v>0</v>
      </c>
      <c r="K48" s="227">
        <v>0</v>
      </c>
      <c r="L48" s="227" t="s">
        <v>48</v>
      </c>
      <c r="M48" s="168">
        <f t="shared" si="3"/>
        <v>0</v>
      </c>
      <c r="N48" s="228">
        <f t="shared" si="5"/>
        <v>8.67</v>
      </c>
      <c r="Q48" s="68"/>
      <c r="R48" s="68"/>
    </row>
    <row r="49" spans="1:18">
      <c r="A49" s="225">
        <f t="shared" si="4"/>
        <v>42926</v>
      </c>
      <c r="B49" s="127">
        <v>489.66</v>
      </c>
      <c r="C49" s="127">
        <v>1549.19</v>
      </c>
      <c r="D49" s="168">
        <f t="shared" si="1"/>
        <v>-253.61999999999989</v>
      </c>
      <c r="E49" s="168">
        <v>2</v>
      </c>
      <c r="F49" s="226">
        <f t="shared" si="2"/>
        <v>-16.716319535987338</v>
      </c>
      <c r="G49" s="227">
        <v>0</v>
      </c>
      <c r="H49" s="227">
        <v>0</v>
      </c>
      <c r="I49" s="227">
        <v>0</v>
      </c>
      <c r="J49" s="227">
        <v>0</v>
      </c>
      <c r="K49" s="227">
        <v>0</v>
      </c>
      <c r="L49" s="227" t="s">
        <v>48</v>
      </c>
      <c r="M49" s="168">
        <f t="shared" si="3"/>
        <v>0</v>
      </c>
      <c r="N49" s="228">
        <f t="shared" si="5"/>
        <v>1.73</v>
      </c>
      <c r="Q49" s="68"/>
      <c r="R49" s="68"/>
    </row>
    <row r="50" spans="1:18">
      <c r="A50" s="225">
        <f t="shared" si="4"/>
        <v>42927</v>
      </c>
      <c r="B50" s="127">
        <v>489.685</v>
      </c>
      <c r="C50" s="127">
        <v>1553.53</v>
      </c>
      <c r="D50" s="168">
        <f t="shared" si="1"/>
        <v>-249.27999999999997</v>
      </c>
      <c r="E50" s="168">
        <v>0</v>
      </c>
      <c r="F50" s="226">
        <f t="shared" si="2"/>
        <v>-16.430266279989453</v>
      </c>
      <c r="G50" s="227">
        <v>0</v>
      </c>
      <c r="H50" s="227">
        <v>0</v>
      </c>
      <c r="I50" s="227">
        <v>0</v>
      </c>
      <c r="J50" s="227">
        <v>0</v>
      </c>
      <c r="K50" s="227">
        <v>0</v>
      </c>
      <c r="L50" s="227" t="s">
        <v>48</v>
      </c>
      <c r="M50" s="168">
        <f t="shared" si="3"/>
        <v>0</v>
      </c>
      <c r="N50" s="228">
        <f t="shared" si="5"/>
        <v>4.34</v>
      </c>
      <c r="Q50" s="68"/>
      <c r="R50" s="68"/>
    </row>
    <row r="51" spans="1:18">
      <c r="A51" s="225">
        <f t="shared" si="4"/>
        <v>42928</v>
      </c>
      <c r="B51" s="127">
        <v>489.7</v>
      </c>
      <c r="C51" s="127">
        <v>1556.13</v>
      </c>
      <c r="D51" s="168">
        <f t="shared" si="1"/>
        <v>-246.67999999999984</v>
      </c>
      <c r="E51" s="168">
        <v>0</v>
      </c>
      <c r="F51" s="226">
        <f t="shared" si="2"/>
        <v>-16.258897969944623</v>
      </c>
      <c r="G51" s="227">
        <v>0</v>
      </c>
      <c r="H51" s="227">
        <v>0</v>
      </c>
      <c r="I51" s="227">
        <v>0</v>
      </c>
      <c r="J51" s="227">
        <v>0</v>
      </c>
      <c r="K51" s="227">
        <v>0</v>
      </c>
      <c r="L51" s="227" t="s">
        <v>48</v>
      </c>
      <c r="M51" s="168">
        <f t="shared" si="3"/>
        <v>0</v>
      </c>
      <c r="N51" s="228">
        <f t="shared" si="5"/>
        <v>2.6</v>
      </c>
      <c r="Q51" s="68"/>
      <c r="R51" s="68"/>
    </row>
    <row r="52" spans="1:18">
      <c r="A52" s="225">
        <f t="shared" si="4"/>
        <v>42929</v>
      </c>
      <c r="B52" s="127">
        <v>489.69499999999999</v>
      </c>
      <c r="C52" s="127">
        <v>1555.26</v>
      </c>
      <c r="D52" s="168">
        <f t="shared" si="1"/>
        <v>-247.54999999999995</v>
      </c>
      <c r="E52" s="168">
        <v>0</v>
      </c>
      <c r="F52" s="226">
        <f t="shared" si="2"/>
        <v>-16.316240442921167</v>
      </c>
      <c r="G52" s="227">
        <v>0</v>
      </c>
      <c r="H52" s="227">
        <v>0</v>
      </c>
      <c r="I52" s="227">
        <v>0</v>
      </c>
      <c r="J52" s="227">
        <v>0</v>
      </c>
      <c r="K52" s="227">
        <v>0</v>
      </c>
      <c r="L52" s="227" t="s">
        <v>48</v>
      </c>
      <c r="M52" s="168">
        <f t="shared" si="3"/>
        <v>0</v>
      </c>
      <c r="N52" s="228">
        <f t="shared" si="5"/>
        <v>-0.87</v>
      </c>
      <c r="Q52" s="68"/>
      <c r="R52" s="68"/>
    </row>
    <row r="53" spans="1:18">
      <c r="A53" s="225">
        <f t="shared" si="4"/>
        <v>42930</v>
      </c>
      <c r="B53" s="127">
        <v>489.69499999999999</v>
      </c>
      <c r="C53" s="127">
        <v>1555.26</v>
      </c>
      <c r="D53" s="168">
        <f t="shared" si="1"/>
        <v>-247.54999999999995</v>
      </c>
      <c r="E53" s="168">
        <v>0</v>
      </c>
      <c r="F53" s="226">
        <f t="shared" si="2"/>
        <v>-16.316240442921167</v>
      </c>
      <c r="G53" s="227">
        <v>0</v>
      </c>
      <c r="H53" s="227">
        <v>0</v>
      </c>
      <c r="I53" s="227">
        <v>0</v>
      </c>
      <c r="J53" s="227">
        <v>0</v>
      </c>
      <c r="K53" s="227">
        <v>0</v>
      </c>
      <c r="L53" s="227" t="s">
        <v>48</v>
      </c>
      <c r="M53" s="168">
        <f t="shared" si="3"/>
        <v>0</v>
      </c>
      <c r="N53" s="228">
        <f t="shared" si="5"/>
        <v>0</v>
      </c>
      <c r="Q53" s="68"/>
      <c r="R53" s="68"/>
    </row>
    <row r="54" spans="1:18">
      <c r="A54" s="225">
        <f t="shared" si="4"/>
        <v>42931</v>
      </c>
      <c r="B54" s="127">
        <v>489.685</v>
      </c>
      <c r="C54" s="127">
        <v>1553.53</v>
      </c>
      <c r="D54" s="168">
        <f t="shared" si="1"/>
        <v>-249.27999999999997</v>
      </c>
      <c r="E54" s="168">
        <v>0</v>
      </c>
      <c r="F54" s="226">
        <f t="shared" si="2"/>
        <v>-16.430266279989453</v>
      </c>
      <c r="G54" s="227">
        <v>0</v>
      </c>
      <c r="H54" s="227">
        <v>0</v>
      </c>
      <c r="I54" s="227">
        <v>0</v>
      </c>
      <c r="J54" s="227">
        <v>0</v>
      </c>
      <c r="K54" s="227">
        <v>0</v>
      </c>
      <c r="L54" s="227" t="s">
        <v>48</v>
      </c>
      <c r="M54" s="168">
        <f t="shared" si="3"/>
        <v>0</v>
      </c>
      <c r="N54" s="228">
        <f t="shared" si="5"/>
        <v>-1.73</v>
      </c>
      <c r="Q54" s="68"/>
      <c r="R54" s="68"/>
    </row>
    <row r="55" spans="1:18">
      <c r="A55" s="225">
        <f t="shared" si="4"/>
        <v>42932</v>
      </c>
      <c r="B55" s="127">
        <v>489.89</v>
      </c>
      <c r="C55" s="127">
        <v>1591.29</v>
      </c>
      <c r="D55" s="168">
        <f t="shared" si="1"/>
        <v>-211.51999999999998</v>
      </c>
      <c r="E55" s="168">
        <v>0</v>
      </c>
      <c r="F55" s="226">
        <f t="shared" si="2"/>
        <v>-13.941471131030845</v>
      </c>
      <c r="G55" s="227">
        <v>0</v>
      </c>
      <c r="H55" s="227">
        <v>0</v>
      </c>
      <c r="I55" s="227">
        <v>0</v>
      </c>
      <c r="J55" s="227">
        <v>0</v>
      </c>
      <c r="K55" s="227">
        <v>0</v>
      </c>
      <c r="L55" s="227" t="s">
        <v>48</v>
      </c>
      <c r="M55" s="168">
        <f t="shared" si="3"/>
        <v>0</v>
      </c>
      <c r="N55" s="228">
        <f t="shared" si="5"/>
        <v>37.76</v>
      </c>
      <c r="Q55" s="68"/>
      <c r="R55" s="68"/>
    </row>
    <row r="56" spans="1:18">
      <c r="A56" s="225">
        <f t="shared" si="4"/>
        <v>42933</v>
      </c>
      <c r="B56" s="127">
        <v>490.26</v>
      </c>
      <c r="C56" s="127">
        <v>1656.17</v>
      </c>
      <c r="D56" s="168">
        <f t="shared" si="1"/>
        <v>-146.63999999999987</v>
      </c>
      <c r="E56" s="168">
        <v>2</v>
      </c>
      <c r="F56" s="226">
        <f t="shared" si="2"/>
        <v>-9.6651726865278054</v>
      </c>
      <c r="G56" s="227">
        <v>0</v>
      </c>
      <c r="H56" s="227">
        <v>0</v>
      </c>
      <c r="I56" s="227">
        <v>0</v>
      </c>
      <c r="J56" s="227">
        <v>0</v>
      </c>
      <c r="K56" s="227">
        <v>0</v>
      </c>
      <c r="L56" s="227" t="s">
        <v>48</v>
      </c>
      <c r="M56" s="168">
        <f t="shared" si="3"/>
        <v>0</v>
      </c>
      <c r="N56" s="228">
        <f t="shared" si="5"/>
        <v>64.88</v>
      </c>
      <c r="Q56" s="68"/>
      <c r="R56" s="68"/>
    </row>
    <row r="57" spans="1:18">
      <c r="A57" s="225">
        <f t="shared" si="4"/>
        <v>42934</v>
      </c>
      <c r="B57" s="127">
        <v>490.51</v>
      </c>
      <c r="C57" s="127">
        <v>1702.58</v>
      </c>
      <c r="D57" s="168">
        <f t="shared" si="1"/>
        <v>-100.23000000000002</v>
      </c>
      <c r="E57" s="168">
        <v>0</v>
      </c>
      <c r="F57" s="226">
        <f t="shared" si="2"/>
        <v>-6.6062483522277891</v>
      </c>
      <c r="G57" s="227">
        <v>0</v>
      </c>
      <c r="H57" s="227">
        <v>0</v>
      </c>
      <c r="I57" s="227">
        <v>0</v>
      </c>
      <c r="J57" s="227">
        <v>0</v>
      </c>
      <c r="K57" s="227">
        <v>0</v>
      </c>
      <c r="L57" s="227" t="s">
        <v>48</v>
      </c>
      <c r="M57" s="168">
        <f t="shared" si="3"/>
        <v>0</v>
      </c>
      <c r="N57" s="228">
        <f t="shared" si="5"/>
        <v>46.41</v>
      </c>
      <c r="Q57" s="68"/>
      <c r="R57" s="68"/>
    </row>
    <row r="58" spans="1:18">
      <c r="A58" s="225">
        <f t="shared" si="4"/>
        <v>42935</v>
      </c>
      <c r="B58" s="127">
        <v>490.74</v>
      </c>
      <c r="C58" s="127">
        <v>1746.32</v>
      </c>
      <c r="D58" s="168">
        <f t="shared" si="1"/>
        <v>-56.490000000000009</v>
      </c>
      <c r="E58" s="168">
        <v>0</v>
      </c>
      <c r="F58" s="226">
        <f t="shared" si="2"/>
        <v>-3.7233060901660959</v>
      </c>
      <c r="G58" s="227">
        <v>0</v>
      </c>
      <c r="H58" s="227">
        <v>0</v>
      </c>
      <c r="I58" s="227">
        <v>0</v>
      </c>
      <c r="J58" s="227">
        <v>0</v>
      </c>
      <c r="K58" s="227">
        <v>0</v>
      </c>
      <c r="L58" s="227" t="s">
        <v>48</v>
      </c>
      <c r="M58" s="168">
        <f t="shared" si="3"/>
        <v>0</v>
      </c>
      <c r="N58" s="228">
        <f t="shared" si="5"/>
        <v>43.74</v>
      </c>
      <c r="Q58" s="68"/>
      <c r="R58" s="68"/>
    </row>
    <row r="59" spans="1:18">
      <c r="A59" s="225">
        <f t="shared" si="4"/>
        <v>42936</v>
      </c>
      <c r="B59" s="127">
        <v>491</v>
      </c>
      <c r="C59" s="127">
        <v>1796.89</v>
      </c>
      <c r="D59" s="168">
        <f t="shared" si="1"/>
        <v>-5.9199999999998454</v>
      </c>
      <c r="E59" s="168">
        <v>9</v>
      </c>
      <c r="F59" s="226">
        <f t="shared" si="2"/>
        <v>-0.39019245979434786</v>
      </c>
      <c r="G59" s="227">
        <v>0</v>
      </c>
      <c r="H59" s="227">
        <v>0</v>
      </c>
      <c r="I59" s="227">
        <v>0</v>
      </c>
      <c r="J59" s="227">
        <v>0</v>
      </c>
      <c r="K59" s="227">
        <v>0</v>
      </c>
      <c r="L59" s="227" t="s">
        <v>48</v>
      </c>
      <c r="M59" s="168">
        <f t="shared" si="3"/>
        <v>0</v>
      </c>
      <c r="N59" s="228">
        <f t="shared" si="5"/>
        <v>50.57</v>
      </c>
      <c r="Q59" s="68"/>
      <c r="R59" s="68"/>
    </row>
    <row r="60" spans="1:18">
      <c r="A60" s="225">
        <f t="shared" si="4"/>
        <v>42937</v>
      </c>
      <c r="B60" s="127">
        <v>491.2</v>
      </c>
      <c r="C60" s="127">
        <v>1836.66</v>
      </c>
      <c r="D60" s="168">
        <f t="shared" si="1"/>
        <v>33.850000000000136</v>
      </c>
      <c r="E60" s="168">
        <v>6</v>
      </c>
      <c r="F60" s="226">
        <f t="shared" si="2"/>
        <v>2.2310835750066</v>
      </c>
      <c r="G60" s="227">
        <v>0</v>
      </c>
      <c r="H60" s="227">
        <v>0</v>
      </c>
      <c r="I60" s="227">
        <v>0</v>
      </c>
      <c r="J60" s="227">
        <v>0</v>
      </c>
      <c r="K60" s="227">
        <v>0</v>
      </c>
      <c r="L60" s="227" t="s">
        <v>48</v>
      </c>
      <c r="M60" s="168">
        <f t="shared" si="3"/>
        <v>0</v>
      </c>
      <c r="N60" s="228">
        <f t="shared" si="5"/>
        <v>39.770000000000003</v>
      </c>
      <c r="Q60" s="68"/>
      <c r="R60" s="68"/>
    </row>
    <row r="61" spans="1:18">
      <c r="A61" s="225">
        <f t="shared" si="4"/>
        <v>42938</v>
      </c>
      <c r="B61" s="127">
        <v>491.44</v>
      </c>
      <c r="C61" s="127">
        <v>1885.4</v>
      </c>
      <c r="D61" s="168">
        <f t="shared" si="1"/>
        <v>82.590000000000146</v>
      </c>
      <c r="E61" s="168">
        <v>0</v>
      </c>
      <c r="F61" s="226">
        <f t="shared" si="2"/>
        <v>5.4435802794621759</v>
      </c>
      <c r="G61" s="227">
        <v>0</v>
      </c>
      <c r="H61" s="227">
        <v>0</v>
      </c>
      <c r="I61" s="227">
        <v>0</v>
      </c>
      <c r="J61" s="227">
        <v>0</v>
      </c>
      <c r="K61" s="227">
        <v>0</v>
      </c>
      <c r="L61" s="227" t="s">
        <v>48</v>
      </c>
      <c r="M61" s="168">
        <f t="shared" si="3"/>
        <v>0</v>
      </c>
      <c r="N61" s="228">
        <f t="shared" si="5"/>
        <v>48.74</v>
      </c>
      <c r="Q61" s="68"/>
      <c r="R61" s="68"/>
    </row>
    <row r="62" spans="1:18">
      <c r="A62" s="225">
        <f t="shared" si="4"/>
        <v>42939</v>
      </c>
      <c r="B62" s="127">
        <v>491.89</v>
      </c>
      <c r="C62" s="127">
        <v>1979.68</v>
      </c>
      <c r="D62" s="168">
        <f t="shared" si="1"/>
        <v>176.87000000000012</v>
      </c>
      <c r="E62" s="168">
        <v>0</v>
      </c>
      <c r="F62" s="226">
        <f t="shared" si="2"/>
        <v>11.65765884524124</v>
      </c>
      <c r="G62" s="227">
        <v>0</v>
      </c>
      <c r="H62" s="227">
        <v>0</v>
      </c>
      <c r="I62" s="227">
        <v>0</v>
      </c>
      <c r="J62" s="227">
        <v>0</v>
      </c>
      <c r="K62" s="227">
        <v>0</v>
      </c>
      <c r="L62" s="227" t="s">
        <v>48</v>
      </c>
      <c r="M62" s="168">
        <f t="shared" si="3"/>
        <v>0</v>
      </c>
      <c r="N62" s="228">
        <f t="shared" si="5"/>
        <v>94.28</v>
      </c>
      <c r="Q62" s="68"/>
      <c r="R62" s="68"/>
    </row>
    <row r="63" spans="1:18">
      <c r="A63" s="225">
        <f t="shared" si="4"/>
        <v>42940</v>
      </c>
      <c r="B63" s="127">
        <v>492.55</v>
      </c>
      <c r="C63" s="127">
        <v>2125.02</v>
      </c>
      <c r="D63" s="168">
        <f t="shared" si="1"/>
        <v>322.21000000000004</v>
      </c>
      <c r="E63" s="168">
        <v>0</v>
      </c>
      <c r="F63" s="226">
        <f t="shared" si="2"/>
        <v>21.237147376746641</v>
      </c>
      <c r="G63" s="227">
        <v>0</v>
      </c>
      <c r="H63" s="227">
        <v>0</v>
      </c>
      <c r="I63" s="227">
        <v>0</v>
      </c>
      <c r="J63" s="227">
        <v>0</v>
      </c>
      <c r="K63" s="227">
        <v>0</v>
      </c>
      <c r="L63" s="227" t="s">
        <v>48</v>
      </c>
      <c r="M63" s="168">
        <f t="shared" si="3"/>
        <v>0</v>
      </c>
      <c r="N63" s="228">
        <f t="shared" si="5"/>
        <v>145.34</v>
      </c>
      <c r="Q63" s="68"/>
      <c r="R63" s="68"/>
    </row>
    <row r="64" spans="1:18">
      <c r="A64" s="225">
        <f t="shared" si="4"/>
        <v>42941</v>
      </c>
      <c r="B64" s="127">
        <v>492.95</v>
      </c>
      <c r="C64" s="127">
        <v>2217.4899999999998</v>
      </c>
      <c r="D64" s="168">
        <f t="shared" si="1"/>
        <v>414.67999999999984</v>
      </c>
      <c r="E64" s="168">
        <v>3</v>
      </c>
      <c r="F64" s="226">
        <f t="shared" si="2"/>
        <v>27.331927234379105</v>
      </c>
      <c r="G64" s="227">
        <v>0</v>
      </c>
      <c r="H64" s="227">
        <v>0</v>
      </c>
      <c r="I64" s="227">
        <v>0</v>
      </c>
      <c r="J64" s="227">
        <v>0</v>
      </c>
      <c r="K64" s="227">
        <v>0</v>
      </c>
      <c r="L64" s="227" t="s">
        <v>48</v>
      </c>
      <c r="M64" s="168">
        <f t="shared" si="3"/>
        <v>0</v>
      </c>
      <c r="N64" s="228">
        <f t="shared" si="5"/>
        <v>92.47</v>
      </c>
      <c r="Q64" s="68"/>
      <c r="R64" s="68"/>
    </row>
    <row r="65" spans="1:18">
      <c r="A65" s="225">
        <f t="shared" si="4"/>
        <v>42942</v>
      </c>
      <c r="B65" s="127">
        <v>493.25</v>
      </c>
      <c r="C65" s="127">
        <v>2289.04</v>
      </c>
      <c r="D65" s="168">
        <f t="shared" si="1"/>
        <v>486.23</v>
      </c>
      <c r="E65" s="168">
        <v>0</v>
      </c>
      <c r="F65" s="226">
        <f t="shared" si="2"/>
        <v>32.047851305035593</v>
      </c>
      <c r="G65" s="227">
        <v>0</v>
      </c>
      <c r="H65" s="227">
        <v>0</v>
      </c>
      <c r="I65" s="227">
        <v>0</v>
      </c>
      <c r="J65" s="227">
        <v>0</v>
      </c>
      <c r="K65" s="227">
        <v>0</v>
      </c>
      <c r="L65" s="227" t="s">
        <v>48</v>
      </c>
      <c r="M65" s="168">
        <f t="shared" si="3"/>
        <v>0</v>
      </c>
      <c r="N65" s="228">
        <f t="shared" si="5"/>
        <v>71.55</v>
      </c>
      <c r="Q65" s="68"/>
      <c r="R65" s="68"/>
    </row>
    <row r="66" spans="1:18">
      <c r="A66" s="225">
        <f t="shared" si="4"/>
        <v>42943</v>
      </c>
      <c r="B66" s="127">
        <v>493.44</v>
      </c>
      <c r="C66" s="127">
        <v>2335.5100000000002</v>
      </c>
      <c r="D66" s="168">
        <f t="shared" si="1"/>
        <v>532.70000000000027</v>
      </c>
      <c r="E66" s="168">
        <v>0</v>
      </c>
      <c r="F66" s="226">
        <f t="shared" si="2"/>
        <v>35.110730292644362</v>
      </c>
      <c r="G66" s="227">
        <v>0</v>
      </c>
      <c r="H66" s="227">
        <v>0</v>
      </c>
      <c r="I66" s="227">
        <v>0</v>
      </c>
      <c r="J66" s="227">
        <v>0</v>
      </c>
      <c r="K66" s="227">
        <v>0</v>
      </c>
      <c r="L66" s="227" t="s">
        <v>48</v>
      </c>
      <c r="M66" s="168">
        <f t="shared" si="3"/>
        <v>0</v>
      </c>
      <c r="N66" s="228">
        <f t="shared" si="5"/>
        <v>46.47</v>
      </c>
      <c r="Q66" s="68"/>
      <c r="R66" s="68"/>
    </row>
    <row r="67" spans="1:18">
      <c r="A67" s="225">
        <f t="shared" si="4"/>
        <v>42944</v>
      </c>
      <c r="B67" s="127">
        <v>493.61</v>
      </c>
      <c r="C67" s="127">
        <v>2377.83</v>
      </c>
      <c r="D67" s="168">
        <f t="shared" si="1"/>
        <v>575.02</v>
      </c>
      <c r="E67" s="168">
        <v>0</v>
      </c>
      <c r="F67" s="226">
        <f t="shared" si="2"/>
        <v>37.900079093066175</v>
      </c>
      <c r="G67" s="227">
        <v>0</v>
      </c>
      <c r="H67" s="227">
        <v>400</v>
      </c>
      <c r="I67" s="227">
        <v>100</v>
      </c>
      <c r="J67" s="227">
        <v>0</v>
      </c>
      <c r="K67" s="227">
        <v>0</v>
      </c>
      <c r="L67" s="227" t="s">
        <v>48</v>
      </c>
      <c r="M67" s="168">
        <f t="shared" si="3"/>
        <v>500</v>
      </c>
      <c r="N67" s="228">
        <f t="shared" si="5"/>
        <v>43.54</v>
      </c>
      <c r="Q67" s="68"/>
      <c r="R67" s="68"/>
    </row>
    <row r="68" spans="1:18">
      <c r="A68" s="225">
        <f t="shared" si="4"/>
        <v>42945</v>
      </c>
      <c r="B68" s="127">
        <v>493.75</v>
      </c>
      <c r="C68" s="127">
        <v>2413.27</v>
      </c>
      <c r="D68" s="168">
        <f t="shared" si="1"/>
        <v>610.46</v>
      </c>
      <c r="E68" s="168">
        <v>0</v>
      </c>
      <c r="F68" s="226">
        <f t="shared" si="2"/>
        <v>40.235960980754022</v>
      </c>
      <c r="G68" s="227">
        <v>0</v>
      </c>
      <c r="H68" s="227">
        <v>1600</v>
      </c>
      <c r="I68" s="227">
        <v>200</v>
      </c>
      <c r="J68" s="227">
        <v>0</v>
      </c>
      <c r="K68" s="227">
        <v>0</v>
      </c>
      <c r="L68" s="227" t="s">
        <v>48</v>
      </c>
      <c r="M68" s="168">
        <f t="shared" si="3"/>
        <v>1800</v>
      </c>
      <c r="N68" s="228">
        <f t="shared" si="5"/>
        <v>39.840000000000003</v>
      </c>
      <c r="Q68" s="68"/>
      <c r="R68" s="68"/>
    </row>
    <row r="69" spans="1:18">
      <c r="A69" s="225">
        <f t="shared" si="4"/>
        <v>42946</v>
      </c>
      <c r="B69" s="127">
        <v>494</v>
      </c>
      <c r="C69" s="127">
        <v>2477.7399999999998</v>
      </c>
      <c r="D69" s="168">
        <f t="shared" si="1"/>
        <v>674.92999999999984</v>
      </c>
      <c r="E69" s="168">
        <v>0</v>
      </c>
      <c r="F69" s="226">
        <f t="shared" si="2"/>
        <v>44.485235960980738</v>
      </c>
      <c r="G69" s="227">
        <v>0</v>
      </c>
      <c r="H69" s="227">
        <v>2600</v>
      </c>
      <c r="I69" s="227">
        <v>600</v>
      </c>
      <c r="J69" s="227">
        <v>0</v>
      </c>
      <c r="K69" s="227">
        <v>0</v>
      </c>
      <c r="L69" s="227" t="s">
        <v>48</v>
      </c>
      <c r="M69" s="168">
        <f t="shared" si="3"/>
        <v>3200</v>
      </c>
      <c r="N69" s="228">
        <f t="shared" si="5"/>
        <v>72.3</v>
      </c>
      <c r="Q69" s="68"/>
      <c r="R69" s="68"/>
    </row>
    <row r="70" spans="1:18">
      <c r="A70" s="225">
        <f t="shared" si="4"/>
        <v>42947</v>
      </c>
      <c r="B70" s="127">
        <v>494.2</v>
      </c>
      <c r="C70" s="127">
        <v>2530.4699999999998</v>
      </c>
      <c r="D70" s="168">
        <f t="shared" si="1"/>
        <v>727.65999999999985</v>
      </c>
      <c r="E70" s="168">
        <v>0</v>
      </c>
      <c r="F70" s="226">
        <f t="shared" si="2"/>
        <v>47.960717110466639</v>
      </c>
      <c r="G70" s="227">
        <v>0</v>
      </c>
      <c r="H70" s="227">
        <v>3000</v>
      </c>
      <c r="I70" s="227">
        <v>900</v>
      </c>
      <c r="J70" s="227">
        <v>0</v>
      </c>
      <c r="K70" s="227">
        <v>0</v>
      </c>
      <c r="L70" s="227" t="s">
        <v>48</v>
      </c>
      <c r="M70" s="168">
        <f t="shared" si="3"/>
        <v>3900</v>
      </c>
      <c r="N70" s="228">
        <f t="shared" si="5"/>
        <v>62.27</v>
      </c>
      <c r="Q70" s="68"/>
      <c r="R70" s="68"/>
    </row>
    <row r="71" spans="1:18">
      <c r="A71" s="225">
        <f t="shared" si="4"/>
        <v>42948</v>
      </c>
      <c r="B71" s="127">
        <v>494.32499999999999</v>
      </c>
      <c r="C71" s="127">
        <v>2563.9699999999998</v>
      </c>
      <c r="D71" s="168">
        <f t="shared" si="1"/>
        <v>761.15999999999985</v>
      </c>
      <c r="E71" s="168">
        <v>0</v>
      </c>
      <c r="F71" s="226">
        <f t="shared" si="2"/>
        <v>50.168731874505653</v>
      </c>
      <c r="G71" s="227">
        <v>0</v>
      </c>
      <c r="H71" s="227">
        <v>3000</v>
      </c>
      <c r="I71" s="227">
        <v>900</v>
      </c>
      <c r="J71" s="227">
        <v>0</v>
      </c>
      <c r="K71" s="227">
        <v>0</v>
      </c>
      <c r="L71" s="227" t="s">
        <v>48</v>
      </c>
      <c r="M71" s="168">
        <f t="shared" si="3"/>
        <v>3900</v>
      </c>
      <c r="N71" s="228">
        <f t="shared" si="5"/>
        <v>43.04</v>
      </c>
      <c r="Q71" s="68"/>
      <c r="R71" s="68"/>
    </row>
    <row r="72" spans="1:18">
      <c r="A72" s="225">
        <f t="shared" si="4"/>
        <v>42949</v>
      </c>
      <c r="B72" s="127">
        <v>494.35</v>
      </c>
      <c r="C72" s="127">
        <v>2570.7199999999998</v>
      </c>
      <c r="D72" s="168">
        <f t="shared" si="1"/>
        <v>767.90999999999985</v>
      </c>
      <c r="E72" s="168">
        <v>0</v>
      </c>
      <c r="F72" s="226">
        <f t="shared" si="2"/>
        <v>50.613630371737393</v>
      </c>
      <c r="G72" s="227">
        <v>7500</v>
      </c>
      <c r="H72" s="227">
        <v>3000</v>
      </c>
      <c r="I72" s="227">
        <v>900</v>
      </c>
      <c r="J72" s="227">
        <v>1600</v>
      </c>
      <c r="K72" s="227">
        <v>0</v>
      </c>
      <c r="L72" s="227" t="s">
        <v>48</v>
      </c>
      <c r="M72" s="168">
        <f t="shared" si="3"/>
        <v>13000</v>
      </c>
      <c r="N72" s="228">
        <f t="shared" si="5"/>
        <v>38.56</v>
      </c>
      <c r="Q72" s="68"/>
      <c r="R72" s="68"/>
    </row>
    <row r="73" spans="1:18">
      <c r="A73" s="225">
        <f t="shared" si="4"/>
        <v>42950</v>
      </c>
      <c r="B73" s="127">
        <v>494.34</v>
      </c>
      <c r="C73" s="127">
        <v>2568.02</v>
      </c>
      <c r="D73" s="168">
        <f t="shared" si="1"/>
        <v>765.21</v>
      </c>
      <c r="E73" s="168">
        <v>0</v>
      </c>
      <c r="F73" s="226">
        <f t="shared" si="2"/>
        <v>50.435670972844719</v>
      </c>
      <c r="G73" s="227">
        <v>7500</v>
      </c>
      <c r="H73" s="227">
        <v>3000</v>
      </c>
      <c r="I73" s="227">
        <v>900</v>
      </c>
      <c r="J73" s="227">
        <v>1600</v>
      </c>
      <c r="K73" s="227">
        <v>0</v>
      </c>
      <c r="L73" s="227" t="s">
        <v>48</v>
      </c>
      <c r="M73" s="168">
        <f t="shared" si="3"/>
        <v>13000</v>
      </c>
      <c r="N73" s="228">
        <f t="shared" si="5"/>
        <v>29.11</v>
      </c>
      <c r="Q73" s="68"/>
      <c r="R73" s="68"/>
    </row>
    <row r="74" spans="1:18">
      <c r="A74" s="225">
        <f t="shared" si="4"/>
        <v>42951</v>
      </c>
      <c r="B74" s="127">
        <v>494.34</v>
      </c>
      <c r="C74" s="127">
        <v>2568.02</v>
      </c>
      <c r="D74" s="168">
        <f t="shared" si="1"/>
        <v>765.21</v>
      </c>
      <c r="E74" s="168">
        <v>2</v>
      </c>
      <c r="F74" s="226">
        <f t="shared" si="2"/>
        <v>50.435670972844719</v>
      </c>
      <c r="G74" s="227">
        <v>7500</v>
      </c>
      <c r="H74" s="227">
        <v>3000</v>
      </c>
      <c r="I74" s="227">
        <v>900</v>
      </c>
      <c r="J74" s="227">
        <v>1600</v>
      </c>
      <c r="K74" s="227">
        <v>0</v>
      </c>
      <c r="L74" s="227" t="s">
        <v>48</v>
      </c>
      <c r="M74" s="168">
        <f t="shared" si="3"/>
        <v>13000</v>
      </c>
      <c r="N74" s="228">
        <f t="shared" si="5"/>
        <v>31.81</v>
      </c>
      <c r="Q74" s="68"/>
      <c r="R74" s="68"/>
    </row>
    <row r="75" spans="1:18">
      <c r="A75" s="225">
        <f t="shared" si="4"/>
        <v>42952</v>
      </c>
      <c r="B75" s="127">
        <v>494.3</v>
      </c>
      <c r="C75" s="127">
        <v>2557.2199999999998</v>
      </c>
      <c r="D75" s="168">
        <f t="shared" ref="D75:D138" si="6">C75-1802.81</f>
        <v>754.40999999999985</v>
      </c>
      <c r="E75" s="168">
        <v>1</v>
      </c>
      <c r="F75" s="226">
        <f t="shared" ref="F75:F138" si="7">D75/1517.2*100</f>
        <v>49.723833377273913</v>
      </c>
      <c r="G75" s="227">
        <v>4400</v>
      </c>
      <c r="H75" s="227">
        <v>3000</v>
      </c>
      <c r="I75" s="227">
        <v>900</v>
      </c>
      <c r="J75" s="227">
        <v>1600</v>
      </c>
      <c r="K75" s="227">
        <v>0</v>
      </c>
      <c r="L75" s="227" t="s">
        <v>48</v>
      </c>
      <c r="M75" s="168">
        <f t="shared" ref="M75:M138" si="8">G75+H75+I75+J75+K75</f>
        <v>9900</v>
      </c>
      <c r="N75" s="228">
        <f t="shared" si="5"/>
        <v>13.43</v>
      </c>
      <c r="Q75" s="68"/>
      <c r="R75" s="68"/>
    </row>
    <row r="76" spans="1:18">
      <c r="A76" s="225">
        <f t="shared" ref="A76:A139" si="9">+A75+1</f>
        <v>42953</v>
      </c>
      <c r="B76" s="127">
        <v>494.29</v>
      </c>
      <c r="C76" s="127">
        <v>2554.5500000000002</v>
      </c>
      <c r="D76" s="168">
        <f t="shared" si="6"/>
        <v>751.74000000000024</v>
      </c>
      <c r="E76" s="168">
        <v>0</v>
      </c>
      <c r="F76" s="226">
        <f t="shared" si="7"/>
        <v>49.547851305035607</v>
      </c>
      <c r="G76" s="227">
        <v>2900</v>
      </c>
      <c r="H76" s="227">
        <v>3300</v>
      </c>
      <c r="I76" s="227">
        <v>900</v>
      </c>
      <c r="J76" s="227">
        <v>1600</v>
      </c>
      <c r="K76" s="227">
        <v>0</v>
      </c>
      <c r="L76" s="227" t="s">
        <v>48</v>
      </c>
      <c r="M76" s="168">
        <f t="shared" si="8"/>
        <v>8700</v>
      </c>
      <c r="N76" s="228">
        <f t="shared" ref="N76:N139" si="10">ROUND((C76-C75)+(M76*0.002447),2)</f>
        <v>18.62</v>
      </c>
      <c r="Q76" s="68"/>
      <c r="R76" s="68"/>
    </row>
    <row r="77" spans="1:18">
      <c r="A77" s="225">
        <f t="shared" si="9"/>
        <v>42954</v>
      </c>
      <c r="B77" s="127">
        <v>494.26</v>
      </c>
      <c r="C77" s="127">
        <v>2546.52</v>
      </c>
      <c r="D77" s="168">
        <f t="shared" si="6"/>
        <v>743.71</v>
      </c>
      <c r="E77" s="168">
        <v>0</v>
      </c>
      <c r="F77" s="226">
        <f t="shared" si="7"/>
        <v>49.018586870551019</v>
      </c>
      <c r="G77" s="227">
        <v>2400</v>
      </c>
      <c r="H77" s="227">
        <v>3300</v>
      </c>
      <c r="I77" s="227">
        <v>900</v>
      </c>
      <c r="J77" s="227">
        <v>1600</v>
      </c>
      <c r="K77" s="227">
        <v>0</v>
      </c>
      <c r="L77" s="227" t="s">
        <v>48</v>
      </c>
      <c r="M77" s="168">
        <f t="shared" si="8"/>
        <v>8200</v>
      </c>
      <c r="N77" s="228">
        <f t="shared" si="10"/>
        <v>12.04</v>
      </c>
      <c r="Q77" s="68"/>
      <c r="R77" s="68"/>
    </row>
    <row r="78" spans="1:18">
      <c r="A78" s="225">
        <f t="shared" si="9"/>
        <v>42955</v>
      </c>
      <c r="B78" s="127">
        <v>494.22500000000002</v>
      </c>
      <c r="C78" s="127">
        <v>2537.16</v>
      </c>
      <c r="D78" s="168">
        <f t="shared" si="6"/>
        <v>734.34999999999991</v>
      </c>
      <c r="E78" s="168">
        <v>8</v>
      </c>
      <c r="F78" s="226">
        <f t="shared" si="7"/>
        <v>48.401660954389655</v>
      </c>
      <c r="G78" s="227">
        <v>0</v>
      </c>
      <c r="H78" s="227">
        <v>3300</v>
      </c>
      <c r="I78" s="227">
        <v>900</v>
      </c>
      <c r="J78" s="227">
        <v>0</v>
      </c>
      <c r="K78" s="227">
        <v>0</v>
      </c>
      <c r="L78" s="227" t="s">
        <v>48</v>
      </c>
      <c r="M78" s="168">
        <f t="shared" si="8"/>
        <v>4200</v>
      </c>
      <c r="N78" s="228">
        <f t="shared" si="10"/>
        <v>0.92</v>
      </c>
      <c r="Q78" s="68"/>
      <c r="R78" s="68"/>
    </row>
    <row r="79" spans="1:18">
      <c r="A79" s="225">
        <f t="shared" si="9"/>
        <v>42956</v>
      </c>
      <c r="B79" s="127">
        <v>494.19</v>
      </c>
      <c r="C79" s="127">
        <v>2527.8200000000002</v>
      </c>
      <c r="D79" s="168">
        <f t="shared" si="6"/>
        <v>725.01000000000022</v>
      </c>
      <c r="E79" s="168">
        <v>0</v>
      </c>
      <c r="F79" s="226">
        <f t="shared" si="7"/>
        <v>47.786053255997899</v>
      </c>
      <c r="G79" s="227">
        <v>0</v>
      </c>
      <c r="H79" s="227">
        <v>3300</v>
      </c>
      <c r="I79" s="227">
        <v>900</v>
      </c>
      <c r="J79" s="227">
        <v>0</v>
      </c>
      <c r="K79" s="227">
        <v>0</v>
      </c>
      <c r="L79" s="227" t="s">
        <v>48</v>
      </c>
      <c r="M79" s="168">
        <f t="shared" si="8"/>
        <v>4200</v>
      </c>
      <c r="N79" s="228">
        <f t="shared" si="10"/>
        <v>0.94</v>
      </c>
      <c r="Q79" s="68"/>
      <c r="R79" s="68"/>
    </row>
    <row r="80" spans="1:18">
      <c r="A80" s="225">
        <f t="shared" si="9"/>
        <v>42957</v>
      </c>
      <c r="B80" s="127">
        <v>494.17</v>
      </c>
      <c r="C80" s="127">
        <v>2522.5300000000002</v>
      </c>
      <c r="D80" s="168">
        <f t="shared" si="6"/>
        <v>719.72000000000025</v>
      </c>
      <c r="E80" s="168">
        <v>26</v>
      </c>
      <c r="F80" s="226">
        <f t="shared" si="7"/>
        <v>47.437384655945174</v>
      </c>
      <c r="G80" s="227">
        <v>0</v>
      </c>
      <c r="H80" s="227">
        <v>3300</v>
      </c>
      <c r="I80" s="227">
        <v>900</v>
      </c>
      <c r="J80" s="227">
        <v>0</v>
      </c>
      <c r="K80" s="227">
        <v>0</v>
      </c>
      <c r="L80" s="227" t="s">
        <v>48</v>
      </c>
      <c r="M80" s="168">
        <f t="shared" si="8"/>
        <v>4200</v>
      </c>
      <c r="N80" s="228">
        <f t="shared" si="10"/>
        <v>4.99</v>
      </c>
      <c r="Q80" s="68"/>
      <c r="R80" s="68"/>
    </row>
    <row r="81" spans="1:18">
      <c r="A81" s="225">
        <f t="shared" si="9"/>
        <v>42958</v>
      </c>
      <c r="B81" s="127">
        <v>494.14</v>
      </c>
      <c r="C81" s="127">
        <v>2514.58</v>
      </c>
      <c r="D81" s="168">
        <f t="shared" si="6"/>
        <v>711.77</v>
      </c>
      <c r="E81" s="168">
        <v>4</v>
      </c>
      <c r="F81" s="226">
        <f t="shared" si="7"/>
        <v>46.913393092538882</v>
      </c>
      <c r="G81" s="227">
        <v>0</v>
      </c>
      <c r="H81" s="227">
        <v>3300</v>
      </c>
      <c r="I81" s="227">
        <v>900</v>
      </c>
      <c r="J81" s="227">
        <v>0</v>
      </c>
      <c r="K81" s="227">
        <v>0</v>
      </c>
      <c r="L81" s="227" t="s">
        <v>48</v>
      </c>
      <c r="M81" s="168">
        <f t="shared" si="8"/>
        <v>4200</v>
      </c>
      <c r="N81" s="228">
        <f t="shared" si="10"/>
        <v>2.33</v>
      </c>
      <c r="Q81" s="68"/>
      <c r="R81" s="68"/>
    </row>
    <row r="82" spans="1:18">
      <c r="A82" s="225">
        <f t="shared" si="9"/>
        <v>42959</v>
      </c>
      <c r="B82" s="127">
        <v>494.1</v>
      </c>
      <c r="C82" s="127">
        <v>2503.98</v>
      </c>
      <c r="D82" s="168">
        <f t="shared" si="6"/>
        <v>701.17000000000007</v>
      </c>
      <c r="E82" s="168">
        <v>1</v>
      </c>
      <c r="F82" s="226">
        <f t="shared" si="7"/>
        <v>46.214737674663859</v>
      </c>
      <c r="G82" s="227">
        <v>0</v>
      </c>
      <c r="H82" s="227">
        <v>3300</v>
      </c>
      <c r="I82" s="227">
        <v>900</v>
      </c>
      <c r="J82" s="227">
        <v>0</v>
      </c>
      <c r="K82" s="227">
        <v>0</v>
      </c>
      <c r="L82" s="227" t="s">
        <v>48</v>
      </c>
      <c r="M82" s="168">
        <f t="shared" si="8"/>
        <v>4200</v>
      </c>
      <c r="N82" s="228">
        <f t="shared" si="10"/>
        <v>-0.32</v>
      </c>
      <c r="Q82" s="68"/>
      <c r="R82" s="68"/>
    </row>
    <row r="83" spans="1:18">
      <c r="A83" s="225">
        <f t="shared" si="9"/>
        <v>42960</v>
      </c>
      <c r="B83" s="127">
        <v>494.06</v>
      </c>
      <c r="C83" s="127">
        <v>2493.48</v>
      </c>
      <c r="D83" s="168">
        <f t="shared" si="6"/>
        <v>690.67000000000007</v>
      </c>
      <c r="E83" s="168">
        <v>0</v>
      </c>
      <c r="F83" s="226">
        <f t="shared" si="7"/>
        <v>45.522673345636704</v>
      </c>
      <c r="G83" s="227">
        <v>0</v>
      </c>
      <c r="H83" s="227">
        <v>3300</v>
      </c>
      <c r="I83" s="227">
        <v>900</v>
      </c>
      <c r="J83" s="227">
        <v>0</v>
      </c>
      <c r="K83" s="227">
        <v>0</v>
      </c>
      <c r="L83" s="227" t="s">
        <v>48</v>
      </c>
      <c r="M83" s="168">
        <f t="shared" si="8"/>
        <v>4200</v>
      </c>
      <c r="N83" s="228">
        <f t="shared" si="10"/>
        <v>-0.22</v>
      </c>
      <c r="Q83" s="68"/>
      <c r="R83" s="68"/>
    </row>
    <row r="84" spans="1:18">
      <c r="A84" s="225">
        <f t="shared" si="9"/>
        <v>42961</v>
      </c>
      <c r="B84" s="127">
        <v>494.03</v>
      </c>
      <c r="C84" s="127">
        <v>2485.61</v>
      </c>
      <c r="D84" s="168">
        <f t="shared" si="6"/>
        <v>682.80000000000018</v>
      </c>
      <c r="E84" s="168">
        <v>0</v>
      </c>
      <c r="F84" s="226">
        <f t="shared" si="7"/>
        <v>45.003954653308739</v>
      </c>
      <c r="G84" s="227">
        <v>0</v>
      </c>
      <c r="H84" s="227">
        <v>3300</v>
      </c>
      <c r="I84" s="227">
        <v>900</v>
      </c>
      <c r="J84" s="227">
        <v>0</v>
      </c>
      <c r="K84" s="227">
        <v>0</v>
      </c>
      <c r="L84" s="227" t="s">
        <v>48</v>
      </c>
      <c r="M84" s="168">
        <f t="shared" si="8"/>
        <v>4200</v>
      </c>
      <c r="N84" s="228">
        <f t="shared" si="10"/>
        <v>2.41</v>
      </c>
      <c r="Q84" s="68"/>
      <c r="R84" s="68"/>
    </row>
    <row r="85" spans="1:18">
      <c r="A85" s="225">
        <f t="shared" si="9"/>
        <v>42962</v>
      </c>
      <c r="B85" s="127">
        <v>494.005</v>
      </c>
      <c r="C85" s="127">
        <v>2479.0500000000002</v>
      </c>
      <c r="D85" s="168">
        <f t="shared" si="6"/>
        <v>676.24000000000024</v>
      </c>
      <c r="E85" s="168">
        <v>0</v>
      </c>
      <c r="F85" s="226">
        <f t="shared" si="7"/>
        <v>44.571579224887962</v>
      </c>
      <c r="G85" s="227">
        <v>0</v>
      </c>
      <c r="H85" s="227">
        <v>3300</v>
      </c>
      <c r="I85" s="227">
        <v>900</v>
      </c>
      <c r="J85" s="227">
        <v>0</v>
      </c>
      <c r="K85" s="227">
        <v>0</v>
      </c>
      <c r="L85" s="227" t="s">
        <v>48</v>
      </c>
      <c r="M85" s="168">
        <f t="shared" si="8"/>
        <v>4200</v>
      </c>
      <c r="N85" s="228">
        <f t="shared" si="10"/>
        <v>3.72</v>
      </c>
      <c r="Q85" s="68"/>
      <c r="R85" s="68"/>
    </row>
    <row r="86" spans="1:18">
      <c r="A86" s="225">
        <f t="shared" si="9"/>
        <v>42963</v>
      </c>
      <c r="B86" s="168">
        <v>494</v>
      </c>
      <c r="C86" s="127">
        <v>2477.7399999999998</v>
      </c>
      <c r="D86" s="168">
        <f t="shared" si="6"/>
        <v>674.92999999999984</v>
      </c>
      <c r="E86" s="168">
        <v>5</v>
      </c>
      <c r="F86" s="226">
        <f t="shared" si="7"/>
        <v>44.485235960980738</v>
      </c>
      <c r="G86" s="227">
        <v>0</v>
      </c>
      <c r="H86" s="227">
        <v>3300</v>
      </c>
      <c r="I86" s="227">
        <v>900</v>
      </c>
      <c r="J86" s="227">
        <v>0</v>
      </c>
      <c r="K86" s="227">
        <v>0</v>
      </c>
      <c r="L86" s="227" t="s">
        <v>48</v>
      </c>
      <c r="M86" s="168">
        <f t="shared" si="8"/>
        <v>4200</v>
      </c>
      <c r="N86" s="228">
        <f t="shared" si="10"/>
        <v>8.9700000000000006</v>
      </c>
      <c r="Q86" s="68"/>
      <c r="R86" s="68"/>
    </row>
    <row r="87" spans="1:18">
      <c r="A87" s="225">
        <f t="shared" si="9"/>
        <v>42964</v>
      </c>
      <c r="B87" s="168">
        <v>493.99</v>
      </c>
      <c r="C87" s="127">
        <v>2475.14</v>
      </c>
      <c r="D87" s="168">
        <f t="shared" si="6"/>
        <v>672.32999999999993</v>
      </c>
      <c r="E87" s="168">
        <v>0</v>
      </c>
      <c r="F87" s="226">
        <f t="shared" si="7"/>
        <v>44.313867650935926</v>
      </c>
      <c r="G87" s="227">
        <v>0</v>
      </c>
      <c r="H87" s="227">
        <v>3300</v>
      </c>
      <c r="I87" s="227">
        <v>900</v>
      </c>
      <c r="J87" s="227">
        <v>0</v>
      </c>
      <c r="K87" s="227">
        <v>0</v>
      </c>
      <c r="L87" s="227" t="s">
        <v>48</v>
      </c>
      <c r="M87" s="168">
        <f t="shared" si="8"/>
        <v>4200</v>
      </c>
      <c r="N87" s="228">
        <f t="shared" si="10"/>
        <v>7.68</v>
      </c>
      <c r="Q87" s="68"/>
      <c r="R87" s="68"/>
    </row>
    <row r="88" spans="1:18">
      <c r="A88" s="225">
        <f t="shared" si="9"/>
        <v>42965</v>
      </c>
      <c r="B88" s="168">
        <v>493.95</v>
      </c>
      <c r="C88" s="127">
        <v>2464.7399999999998</v>
      </c>
      <c r="D88" s="168">
        <f t="shared" si="6"/>
        <v>661.92999999999984</v>
      </c>
      <c r="E88" s="168">
        <v>0</v>
      </c>
      <c r="F88" s="226">
        <f t="shared" si="7"/>
        <v>43.628394410756641</v>
      </c>
      <c r="G88" s="227">
        <v>0</v>
      </c>
      <c r="H88" s="227">
        <v>3300</v>
      </c>
      <c r="I88" s="227">
        <v>900</v>
      </c>
      <c r="J88" s="227">
        <v>0</v>
      </c>
      <c r="K88" s="227">
        <v>0</v>
      </c>
      <c r="L88" s="227" t="s">
        <v>48</v>
      </c>
      <c r="M88" s="168">
        <f t="shared" si="8"/>
        <v>4200</v>
      </c>
      <c r="N88" s="228">
        <f t="shared" si="10"/>
        <v>-0.12</v>
      </c>
      <c r="Q88" s="68"/>
      <c r="R88" s="68"/>
    </row>
    <row r="89" spans="1:18">
      <c r="A89" s="225">
        <f t="shared" si="9"/>
        <v>42966</v>
      </c>
      <c r="B89" s="168">
        <v>493.91</v>
      </c>
      <c r="C89" s="127">
        <v>2454.34</v>
      </c>
      <c r="D89" s="168">
        <f t="shared" si="6"/>
        <v>651.5300000000002</v>
      </c>
      <c r="E89" s="168">
        <v>0</v>
      </c>
      <c r="F89" s="226">
        <f t="shared" si="7"/>
        <v>42.942921170577392</v>
      </c>
      <c r="G89" s="227">
        <v>0</v>
      </c>
      <c r="H89" s="227">
        <v>3300</v>
      </c>
      <c r="I89" s="227">
        <v>900</v>
      </c>
      <c r="J89" s="227">
        <v>0</v>
      </c>
      <c r="K89" s="227">
        <v>0</v>
      </c>
      <c r="L89" s="227" t="s">
        <v>48</v>
      </c>
      <c r="M89" s="168">
        <f t="shared" si="8"/>
        <v>4200</v>
      </c>
      <c r="N89" s="228">
        <f t="shared" si="10"/>
        <v>-0.12</v>
      </c>
      <c r="Q89" s="68"/>
      <c r="R89" s="68"/>
    </row>
    <row r="90" spans="1:18">
      <c r="A90" s="225">
        <f t="shared" si="9"/>
        <v>42967</v>
      </c>
      <c r="B90" s="168">
        <v>493.9</v>
      </c>
      <c r="C90" s="127">
        <v>2451.7399999999998</v>
      </c>
      <c r="D90" s="168">
        <f t="shared" si="6"/>
        <v>648.92999999999984</v>
      </c>
      <c r="E90" s="168">
        <v>15</v>
      </c>
      <c r="F90" s="226">
        <f t="shared" si="7"/>
        <v>42.771552860532545</v>
      </c>
      <c r="G90" s="227">
        <v>0</v>
      </c>
      <c r="H90" s="227">
        <v>2900</v>
      </c>
      <c r="I90" s="227">
        <v>700</v>
      </c>
      <c r="J90" s="227">
        <v>0</v>
      </c>
      <c r="K90" s="227">
        <v>0</v>
      </c>
      <c r="L90" s="227" t="s">
        <v>48</v>
      </c>
      <c r="M90" s="168">
        <f t="shared" si="8"/>
        <v>3600</v>
      </c>
      <c r="N90" s="228">
        <f t="shared" si="10"/>
        <v>6.21</v>
      </c>
      <c r="Q90" s="68"/>
      <c r="R90" s="68"/>
    </row>
    <row r="91" spans="1:18">
      <c r="A91" s="225">
        <f t="shared" si="9"/>
        <v>42968</v>
      </c>
      <c r="B91" s="168">
        <v>494</v>
      </c>
      <c r="C91" s="127">
        <v>2477.7399999999998</v>
      </c>
      <c r="D91" s="168">
        <f t="shared" si="6"/>
        <v>674.92999999999984</v>
      </c>
      <c r="E91" s="168">
        <v>34</v>
      </c>
      <c r="F91" s="226">
        <f t="shared" si="7"/>
        <v>44.485235960980738</v>
      </c>
      <c r="G91" s="227">
        <v>0</v>
      </c>
      <c r="H91" s="227">
        <v>2600</v>
      </c>
      <c r="I91" s="227">
        <v>0</v>
      </c>
      <c r="J91" s="227">
        <v>0</v>
      </c>
      <c r="K91" s="227">
        <v>0</v>
      </c>
      <c r="L91" s="227" t="s">
        <v>48</v>
      </c>
      <c r="M91" s="168">
        <f t="shared" si="8"/>
        <v>2600</v>
      </c>
      <c r="N91" s="228">
        <f t="shared" si="10"/>
        <v>32.36</v>
      </c>
      <c r="Q91" s="68"/>
      <c r="R91" s="68"/>
    </row>
    <row r="92" spans="1:18">
      <c r="A92" s="225">
        <f t="shared" si="9"/>
        <v>42969</v>
      </c>
      <c r="B92" s="168">
        <v>494.56</v>
      </c>
      <c r="C92" s="127">
        <v>2627.99</v>
      </c>
      <c r="D92" s="168">
        <f t="shared" si="6"/>
        <v>825.17999999999984</v>
      </c>
      <c r="E92" s="168">
        <v>0</v>
      </c>
      <c r="F92" s="226">
        <f t="shared" si="7"/>
        <v>54.38834695491694</v>
      </c>
      <c r="G92" s="227">
        <v>0</v>
      </c>
      <c r="H92" s="227">
        <v>2200</v>
      </c>
      <c r="I92" s="227">
        <v>0</v>
      </c>
      <c r="J92" s="227">
        <v>0</v>
      </c>
      <c r="K92" s="227">
        <v>0</v>
      </c>
      <c r="L92" s="227" t="s">
        <v>48</v>
      </c>
      <c r="M92" s="168">
        <f t="shared" si="8"/>
        <v>2200</v>
      </c>
      <c r="N92" s="228">
        <v>0</v>
      </c>
      <c r="Q92" s="68"/>
      <c r="R92" s="68"/>
    </row>
    <row r="93" spans="1:18">
      <c r="A93" s="225">
        <f t="shared" si="9"/>
        <v>42970</v>
      </c>
      <c r="B93" s="168">
        <v>495</v>
      </c>
      <c r="C93" s="127">
        <v>2751.63</v>
      </c>
      <c r="D93" s="168">
        <f t="shared" si="6"/>
        <v>948.82000000000016</v>
      </c>
      <c r="E93" s="168">
        <v>0</v>
      </c>
      <c r="F93" s="226">
        <f t="shared" si="7"/>
        <v>62.537569206432906</v>
      </c>
      <c r="G93" s="227">
        <v>0</v>
      </c>
      <c r="H93" s="227">
        <v>2000</v>
      </c>
      <c r="I93" s="227">
        <v>0</v>
      </c>
      <c r="J93" s="227">
        <v>0</v>
      </c>
      <c r="K93" s="227">
        <v>0</v>
      </c>
      <c r="L93" s="227" t="s">
        <v>48</v>
      </c>
      <c r="M93" s="168">
        <f t="shared" si="8"/>
        <v>2000</v>
      </c>
      <c r="N93" s="228">
        <f t="shared" si="10"/>
        <v>128.53</v>
      </c>
      <c r="Q93" s="68"/>
      <c r="R93" s="68"/>
    </row>
    <row r="94" spans="1:18">
      <c r="A94" s="225">
        <f t="shared" si="9"/>
        <v>42971</v>
      </c>
      <c r="B94" s="168">
        <v>495.16500000000002</v>
      </c>
      <c r="C94" s="127">
        <v>2799.32</v>
      </c>
      <c r="D94" s="168">
        <f t="shared" si="6"/>
        <v>996.51000000000022</v>
      </c>
      <c r="E94" s="168">
        <v>0</v>
      </c>
      <c r="F94" s="226">
        <f t="shared" si="7"/>
        <v>65.680859477985777</v>
      </c>
      <c r="G94" s="227">
        <v>0</v>
      </c>
      <c r="H94" s="227">
        <v>1500</v>
      </c>
      <c r="I94" s="227">
        <v>0</v>
      </c>
      <c r="J94" s="227">
        <v>0</v>
      </c>
      <c r="K94" s="227">
        <v>0</v>
      </c>
      <c r="L94" s="227" t="s">
        <v>48</v>
      </c>
      <c r="M94" s="168">
        <f t="shared" si="8"/>
        <v>1500</v>
      </c>
      <c r="N94" s="228">
        <f t="shared" si="10"/>
        <v>51.36</v>
      </c>
      <c r="Q94" s="68"/>
      <c r="R94" s="68"/>
    </row>
    <row r="95" spans="1:18">
      <c r="A95" s="225">
        <f t="shared" si="9"/>
        <v>42972</v>
      </c>
      <c r="B95" s="168">
        <v>495.27</v>
      </c>
      <c r="C95" s="127">
        <v>2830</v>
      </c>
      <c r="D95" s="168">
        <f t="shared" si="6"/>
        <v>1027.19</v>
      </c>
      <c r="E95" s="168">
        <v>0</v>
      </c>
      <c r="F95" s="226">
        <f t="shared" si="7"/>
        <v>67.703005536514638</v>
      </c>
      <c r="G95" s="227">
        <v>0</v>
      </c>
      <c r="H95" s="227">
        <v>1500</v>
      </c>
      <c r="I95" s="227">
        <v>0</v>
      </c>
      <c r="J95" s="227">
        <v>0</v>
      </c>
      <c r="K95" s="227">
        <v>0</v>
      </c>
      <c r="L95" s="227" t="s">
        <v>48</v>
      </c>
      <c r="M95" s="168">
        <f t="shared" si="8"/>
        <v>1500</v>
      </c>
      <c r="N95" s="228">
        <f t="shared" si="10"/>
        <v>34.35</v>
      </c>
      <c r="Q95" s="68"/>
      <c r="R95" s="68"/>
    </row>
    <row r="96" spans="1:18">
      <c r="A96" s="225">
        <f t="shared" si="9"/>
        <v>42973</v>
      </c>
      <c r="B96" s="168">
        <v>495.37</v>
      </c>
      <c r="C96" s="127">
        <v>2859.47</v>
      </c>
      <c r="D96" s="168">
        <f t="shared" si="6"/>
        <v>1056.6599999999999</v>
      </c>
      <c r="E96" s="168">
        <v>3</v>
      </c>
      <c r="F96" s="226">
        <f t="shared" si="7"/>
        <v>69.645399419984173</v>
      </c>
      <c r="G96" s="227">
        <v>0</v>
      </c>
      <c r="H96" s="227">
        <v>900</v>
      </c>
      <c r="I96" s="227">
        <v>0</v>
      </c>
      <c r="J96" s="227">
        <v>0</v>
      </c>
      <c r="K96" s="227">
        <v>0</v>
      </c>
      <c r="L96" s="227" t="s">
        <v>48</v>
      </c>
      <c r="M96" s="168">
        <f t="shared" si="8"/>
        <v>900</v>
      </c>
      <c r="N96" s="228">
        <f t="shared" si="10"/>
        <v>31.67</v>
      </c>
      <c r="Q96" s="68"/>
      <c r="R96" s="68"/>
    </row>
    <row r="97" spans="1:18">
      <c r="A97" s="225">
        <f t="shared" si="9"/>
        <v>42974</v>
      </c>
      <c r="B97" s="168">
        <v>495.66</v>
      </c>
      <c r="C97" s="127">
        <v>2946.38</v>
      </c>
      <c r="D97" s="168">
        <f t="shared" si="6"/>
        <v>1143.5700000000002</v>
      </c>
      <c r="E97" s="168">
        <v>0</v>
      </c>
      <c r="F97" s="226">
        <f t="shared" si="7"/>
        <v>75.373714737674675</v>
      </c>
      <c r="G97" s="227">
        <v>0</v>
      </c>
      <c r="H97" s="227">
        <v>900</v>
      </c>
      <c r="I97" s="227">
        <v>0</v>
      </c>
      <c r="J97" s="227">
        <v>0</v>
      </c>
      <c r="K97" s="227">
        <v>0</v>
      </c>
      <c r="L97" s="227" t="s">
        <v>48</v>
      </c>
      <c r="M97" s="168">
        <f t="shared" si="8"/>
        <v>900</v>
      </c>
      <c r="N97" s="228">
        <f t="shared" si="10"/>
        <v>89.11</v>
      </c>
      <c r="Q97" s="68"/>
      <c r="R97" s="68"/>
    </row>
    <row r="98" spans="1:18">
      <c r="A98" s="225">
        <f t="shared" si="9"/>
        <v>42975</v>
      </c>
      <c r="B98" s="168">
        <v>495.97500000000002</v>
      </c>
      <c r="C98" s="127">
        <v>3043.18</v>
      </c>
      <c r="D98" s="168">
        <f t="shared" si="6"/>
        <v>1240.3699999999999</v>
      </c>
      <c r="E98" s="168">
        <v>7</v>
      </c>
      <c r="F98" s="226">
        <f t="shared" si="7"/>
        <v>81.75388874242023</v>
      </c>
      <c r="G98" s="227">
        <v>0</v>
      </c>
      <c r="H98" s="227">
        <v>900</v>
      </c>
      <c r="I98" s="227">
        <v>0</v>
      </c>
      <c r="J98" s="227">
        <v>0</v>
      </c>
      <c r="K98" s="227">
        <v>0</v>
      </c>
      <c r="L98" s="227" t="s">
        <v>48</v>
      </c>
      <c r="M98" s="168">
        <f t="shared" si="8"/>
        <v>900</v>
      </c>
      <c r="N98" s="228">
        <f t="shared" si="10"/>
        <v>99</v>
      </c>
      <c r="Q98" s="68"/>
      <c r="R98" s="68"/>
    </row>
    <row r="99" spans="1:18">
      <c r="A99" s="225">
        <f t="shared" si="9"/>
        <v>42976</v>
      </c>
      <c r="B99" s="168">
        <v>496.4</v>
      </c>
      <c r="C99" s="127">
        <v>3178.08</v>
      </c>
      <c r="D99" s="168">
        <f t="shared" si="6"/>
        <v>1375.27</v>
      </c>
      <c r="E99" s="168">
        <v>20</v>
      </c>
      <c r="F99" s="226">
        <f t="shared" si="7"/>
        <v>90.645267598207226</v>
      </c>
      <c r="G99" s="227">
        <v>0</v>
      </c>
      <c r="H99" s="227">
        <v>0</v>
      </c>
      <c r="I99" s="227">
        <v>0</v>
      </c>
      <c r="J99" s="227">
        <v>0</v>
      </c>
      <c r="K99" s="227">
        <v>0</v>
      </c>
      <c r="L99" s="227" t="s">
        <v>48</v>
      </c>
      <c r="M99" s="168">
        <f t="shared" si="8"/>
        <v>0</v>
      </c>
      <c r="N99" s="228">
        <f t="shared" si="10"/>
        <v>134.9</v>
      </c>
      <c r="Q99" s="68"/>
      <c r="R99" s="68"/>
    </row>
    <row r="100" spans="1:18">
      <c r="A100" s="225">
        <f t="shared" si="9"/>
        <v>42977</v>
      </c>
      <c r="B100" s="168">
        <v>496.7</v>
      </c>
      <c r="C100" s="127">
        <v>3276.52</v>
      </c>
      <c r="D100" s="168">
        <f t="shared" si="6"/>
        <v>1473.71</v>
      </c>
      <c r="E100" s="168">
        <v>5</v>
      </c>
      <c r="F100" s="226">
        <f t="shared" si="7"/>
        <v>97.133535460057999</v>
      </c>
      <c r="G100" s="227">
        <v>10000</v>
      </c>
      <c r="H100" s="227">
        <v>2500</v>
      </c>
      <c r="I100" s="227">
        <v>900</v>
      </c>
      <c r="J100" s="227">
        <v>1500</v>
      </c>
      <c r="K100" s="227">
        <v>0</v>
      </c>
      <c r="L100" s="227" t="s">
        <v>48</v>
      </c>
      <c r="M100" s="168">
        <f t="shared" si="8"/>
        <v>14900</v>
      </c>
      <c r="N100" s="228">
        <f t="shared" si="10"/>
        <v>134.9</v>
      </c>
      <c r="Q100" s="68"/>
      <c r="R100" s="68"/>
    </row>
    <row r="101" spans="1:18">
      <c r="A101" s="225">
        <f t="shared" si="9"/>
        <v>42978</v>
      </c>
      <c r="B101" s="168">
        <v>496.9</v>
      </c>
      <c r="C101" s="127">
        <v>3343.62</v>
      </c>
      <c r="D101" s="168">
        <f t="shared" si="6"/>
        <v>1540.81</v>
      </c>
      <c r="E101" s="168">
        <v>0</v>
      </c>
      <c r="F101" s="226">
        <f t="shared" si="7"/>
        <v>101.55615607698391</v>
      </c>
      <c r="G101" s="227">
        <v>60000</v>
      </c>
      <c r="H101" s="227">
        <v>3000</v>
      </c>
      <c r="I101" s="227">
        <v>900</v>
      </c>
      <c r="J101" s="227">
        <v>1500</v>
      </c>
      <c r="K101" s="227">
        <v>0</v>
      </c>
      <c r="L101" s="227" t="s">
        <v>48</v>
      </c>
      <c r="M101" s="168">
        <f t="shared" si="8"/>
        <v>65400</v>
      </c>
      <c r="N101" s="228">
        <f t="shared" si="10"/>
        <v>227.13</v>
      </c>
      <c r="Q101" s="68"/>
      <c r="R101" s="68"/>
    </row>
    <row r="102" spans="1:18">
      <c r="A102" s="225">
        <f t="shared" si="9"/>
        <v>42979</v>
      </c>
      <c r="B102" s="168">
        <v>496.94</v>
      </c>
      <c r="C102" s="127">
        <v>3357.15</v>
      </c>
      <c r="D102" s="168">
        <f t="shared" si="6"/>
        <v>1554.3400000000001</v>
      </c>
      <c r="E102" s="168">
        <v>0</v>
      </c>
      <c r="F102" s="226">
        <f t="shared" si="7"/>
        <v>102.44793039810179</v>
      </c>
      <c r="G102" s="227">
        <v>30000</v>
      </c>
      <c r="H102" s="227">
        <v>3000</v>
      </c>
      <c r="I102" s="227">
        <v>900</v>
      </c>
      <c r="J102" s="227">
        <v>1500</v>
      </c>
      <c r="K102" s="227">
        <v>0</v>
      </c>
      <c r="L102" s="227" t="s">
        <v>48</v>
      </c>
      <c r="M102" s="168">
        <f t="shared" si="8"/>
        <v>35400</v>
      </c>
      <c r="N102" s="228">
        <f t="shared" si="10"/>
        <v>100.15</v>
      </c>
      <c r="Q102" s="68"/>
      <c r="R102" s="68"/>
    </row>
    <row r="103" spans="1:18">
      <c r="A103" s="225">
        <f t="shared" si="9"/>
        <v>42980</v>
      </c>
      <c r="B103" s="168">
        <v>497.09</v>
      </c>
      <c r="C103" s="127">
        <v>3408.18</v>
      </c>
      <c r="D103" s="168">
        <f t="shared" si="6"/>
        <v>1605.37</v>
      </c>
      <c r="E103" s="168">
        <v>0</v>
      </c>
      <c r="F103" s="226">
        <f t="shared" si="7"/>
        <v>105.81136303717373</v>
      </c>
      <c r="G103" s="227">
        <v>0</v>
      </c>
      <c r="H103" s="227">
        <v>3000</v>
      </c>
      <c r="I103" s="227">
        <v>900</v>
      </c>
      <c r="J103" s="227">
        <v>1500</v>
      </c>
      <c r="K103" s="227">
        <v>0</v>
      </c>
      <c r="L103" s="227" t="s">
        <v>48</v>
      </c>
      <c r="M103" s="168">
        <f t="shared" si="8"/>
        <v>5400</v>
      </c>
      <c r="N103" s="228">
        <f t="shared" si="10"/>
        <v>64.239999999999995</v>
      </c>
      <c r="Q103" s="68"/>
      <c r="R103" s="68"/>
    </row>
    <row r="104" spans="1:18">
      <c r="A104" s="225">
        <f t="shared" si="9"/>
        <v>42981</v>
      </c>
      <c r="B104" s="168">
        <v>497.15499999999997</v>
      </c>
      <c r="C104" s="127">
        <v>3430.52</v>
      </c>
      <c r="D104" s="168">
        <f t="shared" si="6"/>
        <v>1627.71</v>
      </c>
      <c r="E104" s="168">
        <v>0</v>
      </c>
      <c r="F104" s="226">
        <f t="shared" si="7"/>
        <v>107.28381228578961</v>
      </c>
      <c r="G104" s="227">
        <v>0</v>
      </c>
      <c r="H104" s="227">
        <v>3000</v>
      </c>
      <c r="I104" s="227">
        <v>600</v>
      </c>
      <c r="J104" s="227">
        <v>1500</v>
      </c>
      <c r="K104" s="227">
        <v>0</v>
      </c>
      <c r="L104" s="227" t="s">
        <v>48</v>
      </c>
      <c r="M104" s="168">
        <f t="shared" si="8"/>
        <v>5100</v>
      </c>
      <c r="N104" s="228">
        <f t="shared" si="10"/>
        <v>34.82</v>
      </c>
      <c r="Q104" s="68"/>
      <c r="R104" s="68"/>
    </row>
    <row r="105" spans="1:18">
      <c r="A105" s="225">
        <f t="shared" si="9"/>
        <v>42982</v>
      </c>
      <c r="B105" s="168">
        <v>497.2</v>
      </c>
      <c r="C105" s="127">
        <v>3446.01</v>
      </c>
      <c r="D105" s="168">
        <f t="shared" si="6"/>
        <v>1643.2000000000003</v>
      </c>
      <c r="E105" s="168">
        <v>0</v>
      </c>
      <c r="F105" s="226">
        <f t="shared" si="7"/>
        <v>108.30477194832588</v>
      </c>
      <c r="G105" s="227">
        <v>0</v>
      </c>
      <c r="H105" s="227">
        <v>3000</v>
      </c>
      <c r="I105" s="227">
        <v>600</v>
      </c>
      <c r="J105" s="227">
        <v>1500</v>
      </c>
      <c r="K105" s="227">
        <v>0</v>
      </c>
      <c r="L105" s="227" t="s">
        <v>48</v>
      </c>
      <c r="M105" s="168">
        <f t="shared" si="8"/>
        <v>5100</v>
      </c>
      <c r="N105" s="228">
        <v>0</v>
      </c>
      <c r="Q105" s="68"/>
      <c r="R105" s="68"/>
    </row>
    <row r="106" spans="1:18">
      <c r="A106" s="225">
        <f t="shared" si="9"/>
        <v>42983</v>
      </c>
      <c r="B106" s="168">
        <v>497.21499999999997</v>
      </c>
      <c r="C106" s="127">
        <v>3451.22</v>
      </c>
      <c r="D106" s="168">
        <f t="shared" si="6"/>
        <v>1648.4099999999999</v>
      </c>
      <c r="E106" s="168">
        <v>0</v>
      </c>
      <c r="F106" s="226">
        <f t="shared" si="7"/>
        <v>108.64816767730028</v>
      </c>
      <c r="G106" s="227">
        <v>0</v>
      </c>
      <c r="H106" s="227">
        <v>3000</v>
      </c>
      <c r="I106" s="227">
        <v>600</v>
      </c>
      <c r="J106" s="227">
        <v>1500</v>
      </c>
      <c r="K106" s="227">
        <v>0</v>
      </c>
      <c r="L106" s="227" t="s">
        <v>48</v>
      </c>
      <c r="M106" s="168">
        <f t="shared" si="8"/>
        <v>5100</v>
      </c>
      <c r="N106" s="228">
        <v>0</v>
      </c>
      <c r="Q106" s="68"/>
      <c r="R106" s="68"/>
    </row>
    <row r="107" spans="1:18">
      <c r="A107" s="225">
        <f t="shared" si="9"/>
        <v>42984</v>
      </c>
      <c r="B107" s="168">
        <v>497.23</v>
      </c>
      <c r="C107" s="127">
        <v>3456.42</v>
      </c>
      <c r="D107" s="168">
        <f t="shared" si="6"/>
        <v>1653.6100000000001</v>
      </c>
      <c r="E107" s="168">
        <v>0</v>
      </c>
      <c r="F107" s="226">
        <f t="shared" si="7"/>
        <v>108.99090429738993</v>
      </c>
      <c r="G107" s="227">
        <v>0</v>
      </c>
      <c r="H107" s="227">
        <v>3000</v>
      </c>
      <c r="I107" s="227">
        <v>600</v>
      </c>
      <c r="J107" s="227">
        <v>1500</v>
      </c>
      <c r="K107" s="227">
        <v>0</v>
      </c>
      <c r="L107" s="227" t="s">
        <v>48</v>
      </c>
      <c r="M107" s="168">
        <f t="shared" si="8"/>
        <v>5100</v>
      </c>
      <c r="N107" s="228">
        <v>0</v>
      </c>
      <c r="Q107" s="68"/>
      <c r="R107" s="68"/>
    </row>
    <row r="108" spans="1:18">
      <c r="A108" s="225">
        <f t="shared" si="9"/>
        <v>42985</v>
      </c>
      <c r="B108" s="168">
        <v>497.22500000000002</v>
      </c>
      <c r="C108" s="127">
        <v>3454.69</v>
      </c>
      <c r="D108" s="168">
        <f t="shared" si="6"/>
        <v>1651.88</v>
      </c>
      <c r="E108" s="168">
        <v>0</v>
      </c>
      <c r="F108" s="226">
        <f t="shared" si="7"/>
        <v>108.87687846032166</v>
      </c>
      <c r="G108" s="227">
        <v>0</v>
      </c>
      <c r="H108" s="227">
        <v>3000</v>
      </c>
      <c r="I108" s="227">
        <v>600</v>
      </c>
      <c r="J108" s="227">
        <v>1500</v>
      </c>
      <c r="K108" s="227">
        <v>0</v>
      </c>
      <c r="L108" s="227" t="s">
        <v>48</v>
      </c>
      <c r="M108" s="168">
        <f t="shared" si="8"/>
        <v>5100</v>
      </c>
      <c r="N108" s="228">
        <v>0</v>
      </c>
      <c r="Q108" s="68"/>
      <c r="R108" s="68"/>
    </row>
    <row r="109" spans="1:18">
      <c r="A109" s="225">
        <f t="shared" si="9"/>
        <v>42986</v>
      </c>
      <c r="B109" s="168">
        <v>497.3</v>
      </c>
      <c r="C109" s="127">
        <v>3480.72</v>
      </c>
      <c r="D109" s="168">
        <f t="shared" si="6"/>
        <v>1677.9099999999999</v>
      </c>
      <c r="E109" s="168">
        <v>29</v>
      </c>
      <c r="F109" s="226">
        <f t="shared" si="7"/>
        <v>110.5925388874242</v>
      </c>
      <c r="G109" s="227">
        <v>20000</v>
      </c>
      <c r="H109" s="227">
        <v>3000</v>
      </c>
      <c r="I109" s="227">
        <v>600</v>
      </c>
      <c r="J109" s="227">
        <v>1500</v>
      </c>
      <c r="K109" s="227">
        <v>0</v>
      </c>
      <c r="L109" s="227" t="s">
        <v>48</v>
      </c>
      <c r="M109" s="168">
        <f t="shared" si="8"/>
        <v>25100</v>
      </c>
      <c r="N109" s="228">
        <v>0</v>
      </c>
      <c r="Q109" s="68"/>
      <c r="R109" s="68"/>
    </row>
    <row r="110" spans="1:18">
      <c r="A110" s="225">
        <f t="shared" si="9"/>
        <v>42987</v>
      </c>
      <c r="B110" s="168">
        <v>497.21499999999997</v>
      </c>
      <c r="C110" s="127">
        <v>3451.22</v>
      </c>
      <c r="D110" s="168">
        <f t="shared" si="6"/>
        <v>1648.4099999999999</v>
      </c>
      <c r="E110" s="168">
        <v>0</v>
      </c>
      <c r="F110" s="226">
        <f t="shared" si="7"/>
        <v>108.64816767730028</v>
      </c>
      <c r="G110" s="227">
        <v>10000</v>
      </c>
      <c r="H110" s="227">
        <v>2500</v>
      </c>
      <c r="I110" s="227">
        <v>600</v>
      </c>
      <c r="J110" s="227">
        <v>1500</v>
      </c>
      <c r="K110" s="227">
        <v>0</v>
      </c>
      <c r="L110" s="227" t="s">
        <v>48</v>
      </c>
      <c r="M110" s="168">
        <f t="shared" si="8"/>
        <v>14600</v>
      </c>
      <c r="N110" s="228">
        <v>0</v>
      </c>
      <c r="Q110" s="68"/>
      <c r="R110" s="68"/>
    </row>
    <row r="111" spans="1:18">
      <c r="A111" s="225">
        <f t="shared" si="9"/>
        <v>42988</v>
      </c>
      <c r="B111" s="168">
        <v>497.20499999999998</v>
      </c>
      <c r="C111" s="127">
        <v>3447.75</v>
      </c>
      <c r="D111" s="168">
        <f t="shared" si="6"/>
        <v>1644.94</v>
      </c>
      <c r="E111" s="168">
        <v>0</v>
      </c>
      <c r="F111" s="226">
        <f t="shared" si="7"/>
        <v>108.41945689427894</v>
      </c>
      <c r="G111" s="227">
        <v>5350</v>
      </c>
      <c r="H111" s="227">
        <v>2500</v>
      </c>
      <c r="I111" s="227">
        <v>600</v>
      </c>
      <c r="J111" s="227">
        <v>1500</v>
      </c>
      <c r="K111" s="227">
        <v>0</v>
      </c>
      <c r="L111" s="227" t="s">
        <v>48</v>
      </c>
      <c r="M111" s="168">
        <f t="shared" si="8"/>
        <v>9950</v>
      </c>
      <c r="N111" s="228">
        <v>0</v>
      </c>
      <c r="Q111" s="68"/>
      <c r="R111" s="68"/>
    </row>
    <row r="112" spans="1:18">
      <c r="A112" s="225">
        <f t="shared" si="9"/>
        <v>42989</v>
      </c>
      <c r="B112" s="168">
        <v>497.23</v>
      </c>
      <c r="C112" s="127">
        <v>3456.42</v>
      </c>
      <c r="D112" s="168">
        <f t="shared" si="6"/>
        <v>1653.6100000000001</v>
      </c>
      <c r="E112" s="168">
        <v>0</v>
      </c>
      <c r="F112" s="226">
        <f t="shared" si="7"/>
        <v>108.99090429738993</v>
      </c>
      <c r="G112" s="227">
        <v>10000</v>
      </c>
      <c r="H112" s="227">
        <v>2000</v>
      </c>
      <c r="I112" s="227">
        <v>600</v>
      </c>
      <c r="J112" s="227">
        <v>1500</v>
      </c>
      <c r="K112" s="227">
        <v>0</v>
      </c>
      <c r="L112" s="227" t="s">
        <v>48</v>
      </c>
      <c r="M112" s="168">
        <f t="shared" si="8"/>
        <v>14100</v>
      </c>
      <c r="N112" s="228">
        <v>0</v>
      </c>
      <c r="Q112" s="68"/>
      <c r="R112" s="68"/>
    </row>
    <row r="113" spans="1:18">
      <c r="A113" s="225">
        <f t="shared" si="9"/>
        <v>42990</v>
      </c>
      <c r="B113" s="168">
        <v>497.22</v>
      </c>
      <c r="C113" s="127">
        <v>3452.95</v>
      </c>
      <c r="D113" s="168">
        <f t="shared" si="6"/>
        <v>1650.1399999999999</v>
      </c>
      <c r="E113" s="168">
        <v>5</v>
      </c>
      <c r="F113" s="226">
        <f t="shared" si="7"/>
        <v>108.76219351436856</v>
      </c>
      <c r="G113" s="227">
        <v>10000</v>
      </c>
      <c r="H113" s="227">
        <v>2000</v>
      </c>
      <c r="I113" s="227">
        <v>600</v>
      </c>
      <c r="J113" s="227">
        <v>1500</v>
      </c>
      <c r="K113" s="227">
        <v>0</v>
      </c>
      <c r="L113" s="227" t="s">
        <v>48</v>
      </c>
      <c r="M113" s="168">
        <f t="shared" si="8"/>
        <v>14100</v>
      </c>
      <c r="N113" s="228">
        <v>0</v>
      </c>
      <c r="Q113" s="68"/>
      <c r="R113" s="68"/>
    </row>
    <row r="114" spans="1:18">
      <c r="A114" s="225">
        <f t="shared" si="9"/>
        <v>42991</v>
      </c>
      <c r="B114" s="168">
        <v>497.255</v>
      </c>
      <c r="C114" s="127">
        <v>3465.1</v>
      </c>
      <c r="D114" s="168">
        <f t="shared" si="6"/>
        <v>1662.29</v>
      </c>
      <c r="E114" s="168">
        <v>1</v>
      </c>
      <c r="F114" s="226">
        <f t="shared" si="7"/>
        <v>109.5630108093857</v>
      </c>
      <c r="G114" s="227">
        <v>5000</v>
      </c>
      <c r="H114" s="227">
        <v>2000</v>
      </c>
      <c r="I114" s="227">
        <v>600</v>
      </c>
      <c r="J114" s="227">
        <v>1500</v>
      </c>
      <c r="K114" s="227">
        <v>0</v>
      </c>
      <c r="L114" s="227" t="s">
        <v>48</v>
      </c>
      <c r="M114" s="168">
        <f t="shared" si="8"/>
        <v>9100</v>
      </c>
      <c r="N114" s="228">
        <v>0</v>
      </c>
      <c r="Q114" s="68"/>
      <c r="R114" s="68"/>
    </row>
    <row r="115" spans="1:18">
      <c r="A115" s="225">
        <f t="shared" si="9"/>
        <v>42992</v>
      </c>
      <c r="B115" s="168">
        <v>497.255</v>
      </c>
      <c r="C115" s="127">
        <v>3465.1</v>
      </c>
      <c r="D115" s="168">
        <f t="shared" si="6"/>
        <v>1662.29</v>
      </c>
      <c r="E115" s="168">
        <v>0</v>
      </c>
      <c r="F115" s="226">
        <f t="shared" si="7"/>
        <v>109.5630108093857</v>
      </c>
      <c r="G115" s="227">
        <v>10000</v>
      </c>
      <c r="H115" s="227">
        <v>2000</v>
      </c>
      <c r="I115" s="227">
        <v>600</v>
      </c>
      <c r="J115" s="227">
        <v>1500</v>
      </c>
      <c r="K115" s="227">
        <v>0</v>
      </c>
      <c r="L115" s="227" t="s">
        <v>48</v>
      </c>
      <c r="M115" s="168">
        <f t="shared" si="8"/>
        <v>14100</v>
      </c>
      <c r="N115" s="228">
        <f t="shared" si="10"/>
        <v>34.5</v>
      </c>
      <c r="Q115" s="68"/>
      <c r="R115" s="68"/>
    </row>
    <row r="116" spans="1:18">
      <c r="A116" s="225">
        <f t="shared" si="9"/>
        <v>42993</v>
      </c>
      <c r="B116" s="168">
        <v>497.23</v>
      </c>
      <c r="C116" s="127">
        <v>3456.42</v>
      </c>
      <c r="D116" s="168">
        <f t="shared" si="6"/>
        <v>1653.6100000000001</v>
      </c>
      <c r="E116" s="168">
        <v>9</v>
      </c>
      <c r="F116" s="226">
        <f t="shared" si="7"/>
        <v>108.99090429738993</v>
      </c>
      <c r="G116" s="227">
        <v>70000</v>
      </c>
      <c r="H116" s="227">
        <v>2000</v>
      </c>
      <c r="I116" s="227">
        <v>600</v>
      </c>
      <c r="J116" s="227">
        <v>1500</v>
      </c>
      <c r="K116" s="227">
        <v>0</v>
      </c>
      <c r="L116" s="227" t="s">
        <v>48</v>
      </c>
      <c r="M116" s="168">
        <f t="shared" si="8"/>
        <v>74100</v>
      </c>
      <c r="N116" s="228">
        <f t="shared" si="10"/>
        <v>172.64</v>
      </c>
      <c r="Q116" s="68"/>
      <c r="R116" s="68"/>
    </row>
    <row r="117" spans="1:18">
      <c r="A117" s="225">
        <f t="shared" si="9"/>
        <v>42994</v>
      </c>
      <c r="B117" s="168">
        <v>497.15</v>
      </c>
      <c r="C117" s="127">
        <v>3428.8</v>
      </c>
      <c r="D117" s="168">
        <f t="shared" si="6"/>
        <v>1625.9900000000002</v>
      </c>
      <c r="E117" s="168">
        <v>21</v>
      </c>
      <c r="F117" s="226">
        <f t="shared" si="7"/>
        <v>107.17044555760613</v>
      </c>
      <c r="G117" s="227">
        <v>10000</v>
      </c>
      <c r="H117" s="227">
        <v>2000</v>
      </c>
      <c r="I117" s="227">
        <v>600</v>
      </c>
      <c r="J117" s="227">
        <v>1500</v>
      </c>
      <c r="K117" s="227">
        <v>0</v>
      </c>
      <c r="L117" s="227" t="s">
        <v>48</v>
      </c>
      <c r="M117" s="168">
        <f t="shared" si="8"/>
        <v>14100</v>
      </c>
      <c r="N117" s="228">
        <f t="shared" si="10"/>
        <v>6.88</v>
      </c>
      <c r="Q117" s="68"/>
      <c r="R117" s="68"/>
    </row>
    <row r="118" spans="1:18">
      <c r="A118" s="225">
        <f t="shared" si="9"/>
        <v>42995</v>
      </c>
      <c r="B118" s="168">
        <v>497.25</v>
      </c>
      <c r="C118" s="127">
        <v>3463.36</v>
      </c>
      <c r="D118" s="168">
        <f t="shared" si="6"/>
        <v>1660.5500000000002</v>
      </c>
      <c r="E118" s="168">
        <v>1</v>
      </c>
      <c r="F118" s="226">
        <f t="shared" si="7"/>
        <v>109.44832586343264</v>
      </c>
      <c r="G118" s="227">
        <v>5000</v>
      </c>
      <c r="H118" s="227">
        <v>2000</v>
      </c>
      <c r="I118" s="227">
        <v>600</v>
      </c>
      <c r="J118" s="227">
        <v>1500</v>
      </c>
      <c r="K118" s="227">
        <v>0</v>
      </c>
      <c r="L118" s="227" t="s">
        <v>48</v>
      </c>
      <c r="M118" s="168">
        <f t="shared" si="8"/>
        <v>9100</v>
      </c>
      <c r="N118" s="228">
        <f t="shared" si="10"/>
        <v>56.83</v>
      </c>
      <c r="Q118" s="68"/>
      <c r="R118" s="68"/>
    </row>
    <row r="119" spans="1:18">
      <c r="A119" s="225">
        <f t="shared" si="9"/>
        <v>42996</v>
      </c>
      <c r="B119" s="168">
        <v>497.245</v>
      </c>
      <c r="C119" s="127">
        <v>3461.63</v>
      </c>
      <c r="D119" s="168">
        <f t="shared" si="6"/>
        <v>1658.8200000000002</v>
      </c>
      <c r="E119" s="168">
        <v>1</v>
      </c>
      <c r="F119" s="226">
        <f t="shared" si="7"/>
        <v>109.33430002636437</v>
      </c>
      <c r="G119" s="227">
        <v>20000</v>
      </c>
      <c r="H119" s="227">
        <v>2000</v>
      </c>
      <c r="I119" s="227">
        <v>600</v>
      </c>
      <c r="J119" s="227">
        <v>1500</v>
      </c>
      <c r="K119" s="227">
        <v>0</v>
      </c>
      <c r="L119" s="227" t="s">
        <v>48</v>
      </c>
      <c r="M119" s="168">
        <f t="shared" si="8"/>
        <v>24100</v>
      </c>
      <c r="N119" s="228">
        <f t="shared" si="10"/>
        <v>57.24</v>
      </c>
      <c r="Q119" s="68"/>
      <c r="R119" s="68"/>
    </row>
    <row r="120" spans="1:18">
      <c r="A120" s="225">
        <f t="shared" si="9"/>
        <v>42997</v>
      </c>
      <c r="B120" s="168">
        <v>497.19</v>
      </c>
      <c r="C120" s="127">
        <v>3442.57</v>
      </c>
      <c r="D120" s="168">
        <f t="shared" si="6"/>
        <v>1639.7600000000002</v>
      </c>
      <c r="E120" s="168">
        <v>0</v>
      </c>
      <c r="F120" s="226">
        <f t="shared" si="7"/>
        <v>108.07803849195888</v>
      </c>
      <c r="G120" s="227">
        <v>10000</v>
      </c>
      <c r="H120" s="227">
        <v>2000</v>
      </c>
      <c r="I120" s="227">
        <v>600</v>
      </c>
      <c r="J120" s="227">
        <v>1500</v>
      </c>
      <c r="K120" s="227">
        <v>0</v>
      </c>
      <c r="L120" s="227" t="s">
        <v>48</v>
      </c>
      <c r="M120" s="168">
        <f t="shared" si="8"/>
        <v>14100</v>
      </c>
      <c r="N120" s="228">
        <f t="shared" si="10"/>
        <v>15.44</v>
      </c>
      <c r="Q120" s="68"/>
      <c r="R120" s="68"/>
    </row>
    <row r="121" spans="1:18">
      <c r="A121" s="225">
        <f t="shared" si="9"/>
        <v>42998</v>
      </c>
      <c r="B121" s="168">
        <v>497.2</v>
      </c>
      <c r="C121" s="127">
        <v>3446.01</v>
      </c>
      <c r="D121" s="168">
        <f t="shared" si="6"/>
        <v>1643.2000000000003</v>
      </c>
      <c r="E121" s="168">
        <v>0</v>
      </c>
      <c r="F121" s="226">
        <f t="shared" si="7"/>
        <v>108.30477194832588</v>
      </c>
      <c r="G121" s="227">
        <v>20000</v>
      </c>
      <c r="H121" s="227">
        <v>1800</v>
      </c>
      <c r="I121" s="227">
        <v>400</v>
      </c>
      <c r="J121" s="227">
        <v>1500</v>
      </c>
      <c r="K121" s="227">
        <v>0</v>
      </c>
      <c r="L121" s="227" t="s">
        <v>48</v>
      </c>
      <c r="M121" s="168">
        <f t="shared" si="8"/>
        <v>23700</v>
      </c>
      <c r="N121" s="228">
        <f t="shared" si="10"/>
        <v>61.43</v>
      </c>
      <c r="Q121" s="68"/>
      <c r="R121" s="68"/>
    </row>
    <row r="122" spans="1:18">
      <c r="A122" s="225">
        <f t="shared" si="9"/>
        <v>42999</v>
      </c>
      <c r="B122" s="168">
        <v>497.1</v>
      </c>
      <c r="C122" s="127">
        <v>3411.59</v>
      </c>
      <c r="D122" s="168">
        <f t="shared" si="6"/>
        <v>1608.7800000000002</v>
      </c>
      <c r="E122" s="168">
        <v>0</v>
      </c>
      <c r="F122" s="226">
        <f t="shared" si="7"/>
        <v>106.03611916688638</v>
      </c>
      <c r="G122" s="227">
        <v>10000</v>
      </c>
      <c r="H122" s="227">
        <v>1800</v>
      </c>
      <c r="I122" s="227">
        <v>400</v>
      </c>
      <c r="J122" s="227">
        <v>1500</v>
      </c>
      <c r="K122" s="227">
        <v>0</v>
      </c>
      <c r="L122" s="227" t="s">
        <v>48</v>
      </c>
      <c r="M122" s="168">
        <f t="shared" si="8"/>
        <v>13700</v>
      </c>
      <c r="N122" s="228">
        <f t="shared" si="10"/>
        <v>-0.9</v>
      </c>
      <c r="Q122" s="68"/>
      <c r="R122" s="68"/>
    </row>
    <row r="123" spans="1:18">
      <c r="A123" s="225">
        <f t="shared" si="9"/>
        <v>43000</v>
      </c>
      <c r="B123" s="168">
        <v>497.2</v>
      </c>
      <c r="C123" s="127">
        <v>3446.01</v>
      </c>
      <c r="D123" s="168">
        <f t="shared" si="6"/>
        <v>1643.2000000000003</v>
      </c>
      <c r="E123" s="168">
        <v>46</v>
      </c>
      <c r="F123" s="226">
        <f t="shared" si="7"/>
        <v>108.30477194832588</v>
      </c>
      <c r="G123" s="227">
        <v>60000</v>
      </c>
      <c r="H123" s="227">
        <v>1800</v>
      </c>
      <c r="I123" s="227">
        <v>400</v>
      </c>
      <c r="J123" s="227">
        <v>1500</v>
      </c>
      <c r="K123" s="227">
        <v>0</v>
      </c>
      <c r="L123" s="227" t="s">
        <v>48</v>
      </c>
      <c r="M123" s="168">
        <f t="shared" si="8"/>
        <v>63700</v>
      </c>
      <c r="N123" s="228">
        <f t="shared" si="10"/>
        <v>190.29</v>
      </c>
      <c r="Q123" s="68"/>
      <c r="R123" s="68"/>
    </row>
    <row r="124" spans="1:18">
      <c r="A124" s="225">
        <f t="shared" si="9"/>
        <v>43001</v>
      </c>
      <c r="B124" s="168">
        <v>497.22500000000002</v>
      </c>
      <c r="C124" s="127">
        <v>3454.69</v>
      </c>
      <c r="D124" s="168">
        <f t="shared" si="6"/>
        <v>1651.88</v>
      </c>
      <c r="E124" s="168">
        <v>1</v>
      </c>
      <c r="F124" s="226">
        <f t="shared" si="7"/>
        <v>108.87687846032166</v>
      </c>
      <c r="G124" s="227">
        <v>20000</v>
      </c>
      <c r="H124" s="227">
        <v>1800</v>
      </c>
      <c r="I124" s="227">
        <v>400</v>
      </c>
      <c r="J124" s="227">
        <v>1500</v>
      </c>
      <c r="K124" s="227">
        <v>0</v>
      </c>
      <c r="L124" s="227" t="s">
        <v>48</v>
      </c>
      <c r="M124" s="168">
        <f t="shared" si="8"/>
        <v>23700</v>
      </c>
      <c r="N124" s="228">
        <f t="shared" si="10"/>
        <v>66.67</v>
      </c>
      <c r="Q124" s="68"/>
      <c r="R124" s="68"/>
    </row>
    <row r="125" spans="1:18">
      <c r="A125" s="225">
        <f t="shared" si="9"/>
        <v>43002</v>
      </c>
      <c r="B125" s="168">
        <v>497.245</v>
      </c>
      <c r="C125" s="127">
        <v>3461.63</v>
      </c>
      <c r="D125" s="168">
        <f t="shared" si="6"/>
        <v>1658.8200000000002</v>
      </c>
      <c r="E125" s="168">
        <v>0</v>
      </c>
      <c r="F125" s="226">
        <f t="shared" si="7"/>
        <v>109.33430002636437</v>
      </c>
      <c r="G125" s="227">
        <v>30000</v>
      </c>
      <c r="H125" s="227">
        <v>1800</v>
      </c>
      <c r="I125" s="227">
        <v>400</v>
      </c>
      <c r="J125" s="227">
        <v>1500</v>
      </c>
      <c r="K125" s="227">
        <v>0</v>
      </c>
      <c r="L125" s="227" t="s">
        <v>48</v>
      </c>
      <c r="M125" s="168">
        <f t="shared" si="8"/>
        <v>33700</v>
      </c>
      <c r="N125" s="228">
        <f t="shared" si="10"/>
        <v>89.4</v>
      </c>
      <c r="Q125" s="68"/>
      <c r="R125" s="68"/>
    </row>
    <row r="126" spans="1:18">
      <c r="A126" s="225">
        <f t="shared" si="9"/>
        <v>43003</v>
      </c>
      <c r="B126" s="168">
        <v>497.26</v>
      </c>
      <c r="C126" s="127">
        <v>3466.84</v>
      </c>
      <c r="D126" s="168">
        <f t="shared" si="6"/>
        <v>1664.0300000000002</v>
      </c>
      <c r="E126" s="168">
        <v>0</v>
      </c>
      <c r="F126" s="226">
        <f t="shared" si="7"/>
        <v>109.67769575533879</v>
      </c>
      <c r="G126" s="227">
        <v>5000</v>
      </c>
      <c r="H126" s="227">
        <v>1800</v>
      </c>
      <c r="I126" s="227">
        <v>400</v>
      </c>
      <c r="J126" s="227">
        <v>1500</v>
      </c>
      <c r="K126" s="227">
        <v>0</v>
      </c>
      <c r="L126" s="227" t="s">
        <v>48</v>
      </c>
      <c r="M126" s="168">
        <f t="shared" si="8"/>
        <v>8700</v>
      </c>
      <c r="N126" s="228">
        <f t="shared" si="10"/>
        <v>26.5</v>
      </c>
      <c r="Q126" s="68"/>
      <c r="R126" s="68"/>
    </row>
    <row r="127" spans="1:18">
      <c r="A127" s="225">
        <f t="shared" si="9"/>
        <v>43004</v>
      </c>
      <c r="B127" s="168">
        <v>497.31</v>
      </c>
      <c r="C127" s="127">
        <v>3484.22</v>
      </c>
      <c r="D127" s="168">
        <f t="shared" si="6"/>
        <v>1681.4099999999999</v>
      </c>
      <c r="E127" s="168">
        <v>0</v>
      </c>
      <c r="F127" s="226">
        <f t="shared" si="7"/>
        <v>110.82322699709989</v>
      </c>
      <c r="G127" s="227">
        <v>5000</v>
      </c>
      <c r="H127" s="227">
        <v>1500</v>
      </c>
      <c r="I127" s="227">
        <v>200</v>
      </c>
      <c r="J127" s="227">
        <v>1500</v>
      </c>
      <c r="K127" s="227">
        <v>0</v>
      </c>
      <c r="L127" s="227" t="s">
        <v>48</v>
      </c>
      <c r="M127" s="168">
        <f t="shared" si="8"/>
        <v>8200</v>
      </c>
      <c r="N127" s="228">
        <f t="shared" si="10"/>
        <v>37.450000000000003</v>
      </c>
      <c r="Q127" s="68"/>
      <c r="R127" s="68"/>
    </row>
    <row r="128" spans="1:18">
      <c r="A128" s="225">
        <f t="shared" si="9"/>
        <v>43005</v>
      </c>
      <c r="B128" s="168">
        <v>497.34500000000003</v>
      </c>
      <c r="C128" s="127">
        <v>3496.46</v>
      </c>
      <c r="D128" s="168">
        <f t="shared" si="6"/>
        <v>1693.65</v>
      </c>
      <c r="E128" s="168">
        <v>4</v>
      </c>
      <c r="F128" s="226">
        <f t="shared" si="7"/>
        <v>111.62997627208016</v>
      </c>
      <c r="G128" s="227">
        <v>7500</v>
      </c>
      <c r="H128" s="227">
        <v>1500</v>
      </c>
      <c r="I128" s="227">
        <v>200</v>
      </c>
      <c r="J128" s="227">
        <v>1500</v>
      </c>
      <c r="K128" s="227">
        <v>0</v>
      </c>
      <c r="L128" s="227" t="s">
        <v>48</v>
      </c>
      <c r="M128" s="168">
        <f t="shared" si="8"/>
        <v>10700</v>
      </c>
      <c r="N128" s="228">
        <f t="shared" si="10"/>
        <v>38.42</v>
      </c>
      <c r="Q128" s="68"/>
      <c r="R128" s="68"/>
    </row>
    <row r="129" spans="1:18">
      <c r="A129" s="225">
        <f t="shared" si="9"/>
        <v>43006</v>
      </c>
      <c r="B129" s="168">
        <v>497.32</v>
      </c>
      <c r="C129" s="127">
        <v>3487.71</v>
      </c>
      <c r="D129" s="168">
        <f t="shared" si="6"/>
        <v>1684.9</v>
      </c>
      <c r="E129" s="168">
        <v>0</v>
      </c>
      <c r="F129" s="226">
        <f t="shared" si="7"/>
        <v>111.05325599789086</v>
      </c>
      <c r="G129" s="227">
        <v>10000</v>
      </c>
      <c r="H129" s="227">
        <v>1500</v>
      </c>
      <c r="I129" s="227">
        <v>200</v>
      </c>
      <c r="J129" s="227">
        <v>1500</v>
      </c>
      <c r="K129" s="227">
        <v>0</v>
      </c>
      <c r="L129" s="227" t="s">
        <v>48</v>
      </c>
      <c r="M129" s="168">
        <f t="shared" si="8"/>
        <v>13200</v>
      </c>
      <c r="N129" s="228">
        <f t="shared" si="10"/>
        <v>23.55</v>
      </c>
      <c r="Q129" s="68"/>
      <c r="R129" s="68"/>
    </row>
    <row r="130" spans="1:18">
      <c r="A130" s="225">
        <f t="shared" si="9"/>
        <v>43007</v>
      </c>
      <c r="B130" s="168">
        <v>497.315</v>
      </c>
      <c r="C130" s="127">
        <v>3485.97</v>
      </c>
      <c r="D130" s="168">
        <f t="shared" si="6"/>
        <v>1683.1599999999999</v>
      </c>
      <c r="E130" s="168">
        <v>2</v>
      </c>
      <c r="F130" s="226">
        <f t="shared" si="7"/>
        <v>110.93857105193776</v>
      </c>
      <c r="G130" s="227">
        <v>2000</v>
      </c>
      <c r="H130" s="227">
        <v>1000</v>
      </c>
      <c r="I130" s="227">
        <v>200</v>
      </c>
      <c r="J130" s="227">
        <v>1500</v>
      </c>
      <c r="K130" s="227">
        <v>0</v>
      </c>
      <c r="L130" s="227" t="s">
        <v>48</v>
      </c>
      <c r="M130" s="168">
        <f t="shared" si="8"/>
        <v>4700</v>
      </c>
      <c r="N130" s="228">
        <f t="shared" si="10"/>
        <v>9.76</v>
      </c>
      <c r="Q130" s="68"/>
      <c r="R130" s="68"/>
    </row>
    <row r="131" spans="1:18">
      <c r="A131" s="225">
        <f t="shared" si="9"/>
        <v>43008</v>
      </c>
      <c r="B131" s="168">
        <v>497.33</v>
      </c>
      <c r="C131" s="127">
        <v>3491.21</v>
      </c>
      <c r="D131" s="168">
        <f t="shared" si="6"/>
        <v>1688.4</v>
      </c>
      <c r="E131" s="168">
        <v>28</v>
      </c>
      <c r="F131" s="226">
        <f t="shared" si="7"/>
        <v>111.28394410756657</v>
      </c>
      <c r="G131" s="227">
        <v>5000</v>
      </c>
      <c r="H131" s="227">
        <v>1000</v>
      </c>
      <c r="I131" s="227">
        <v>100</v>
      </c>
      <c r="J131" s="227">
        <v>1500</v>
      </c>
      <c r="K131" s="227">
        <v>0</v>
      </c>
      <c r="L131" s="227" t="s">
        <v>48</v>
      </c>
      <c r="M131" s="168">
        <f t="shared" si="8"/>
        <v>7600</v>
      </c>
      <c r="N131" s="228">
        <f t="shared" si="10"/>
        <v>23.84</v>
      </c>
      <c r="Q131" s="68"/>
      <c r="R131" s="68"/>
    </row>
    <row r="132" spans="1:18">
      <c r="A132" s="225">
        <f t="shared" si="9"/>
        <v>43009</v>
      </c>
      <c r="B132" s="168">
        <v>497.33</v>
      </c>
      <c r="C132" s="127">
        <v>3491.21</v>
      </c>
      <c r="D132" s="168">
        <f t="shared" si="6"/>
        <v>1688.4</v>
      </c>
      <c r="E132" s="168">
        <v>0</v>
      </c>
      <c r="F132" s="226">
        <f t="shared" si="7"/>
        <v>111.28394410756657</v>
      </c>
      <c r="G132" s="227">
        <v>5000</v>
      </c>
      <c r="H132" s="227">
        <v>1000</v>
      </c>
      <c r="I132" s="227">
        <v>100</v>
      </c>
      <c r="J132" s="227">
        <v>1500</v>
      </c>
      <c r="K132" s="227">
        <v>0</v>
      </c>
      <c r="L132" s="227" t="s">
        <v>48</v>
      </c>
      <c r="M132" s="168">
        <f t="shared" si="8"/>
        <v>7600</v>
      </c>
      <c r="N132" s="228">
        <f t="shared" si="10"/>
        <v>18.600000000000001</v>
      </c>
      <c r="Q132" s="68"/>
      <c r="R132" s="68"/>
    </row>
    <row r="133" spans="1:18">
      <c r="A133" s="225">
        <f t="shared" si="9"/>
        <v>43010</v>
      </c>
      <c r="B133" s="168">
        <v>497.33</v>
      </c>
      <c r="C133" s="127">
        <v>3491.21</v>
      </c>
      <c r="D133" s="168">
        <f t="shared" si="6"/>
        <v>1688.4</v>
      </c>
      <c r="E133" s="168">
        <v>0</v>
      </c>
      <c r="F133" s="226">
        <f t="shared" si="7"/>
        <v>111.28394410756657</v>
      </c>
      <c r="G133" s="227">
        <v>5000</v>
      </c>
      <c r="H133" s="227">
        <v>1000</v>
      </c>
      <c r="I133" s="227">
        <v>0</v>
      </c>
      <c r="J133" s="227">
        <v>1500</v>
      </c>
      <c r="K133" s="227">
        <v>0</v>
      </c>
      <c r="L133" s="227" t="s">
        <v>48</v>
      </c>
      <c r="M133" s="168">
        <f t="shared" si="8"/>
        <v>7500</v>
      </c>
      <c r="N133" s="228">
        <f t="shared" si="10"/>
        <v>18.350000000000001</v>
      </c>
      <c r="Q133" s="68"/>
      <c r="R133" s="68"/>
    </row>
    <row r="134" spans="1:18">
      <c r="A134" s="225">
        <f t="shared" si="9"/>
        <v>43011</v>
      </c>
      <c r="B134" s="168">
        <v>497.33</v>
      </c>
      <c r="C134" s="127">
        <v>3491.21</v>
      </c>
      <c r="D134" s="168">
        <f t="shared" si="6"/>
        <v>1688.4</v>
      </c>
      <c r="E134" s="168">
        <v>1</v>
      </c>
      <c r="F134" s="226">
        <f t="shared" si="7"/>
        <v>111.28394410756657</v>
      </c>
      <c r="G134" s="227">
        <v>5000</v>
      </c>
      <c r="H134" s="227">
        <v>1000</v>
      </c>
      <c r="I134" s="227">
        <v>0</v>
      </c>
      <c r="J134" s="227">
        <v>1500</v>
      </c>
      <c r="K134" s="227">
        <v>0</v>
      </c>
      <c r="L134" s="227" t="s">
        <v>48</v>
      </c>
      <c r="M134" s="168">
        <f t="shared" si="8"/>
        <v>7500</v>
      </c>
      <c r="N134" s="228">
        <f t="shared" si="10"/>
        <v>18.350000000000001</v>
      </c>
      <c r="Q134" s="68"/>
      <c r="R134" s="68"/>
    </row>
    <row r="135" spans="1:18">
      <c r="A135" s="225">
        <f t="shared" si="9"/>
        <v>43012</v>
      </c>
      <c r="B135" s="168">
        <v>497.33</v>
      </c>
      <c r="C135" s="127">
        <v>3491.21</v>
      </c>
      <c r="D135" s="168">
        <f t="shared" si="6"/>
        <v>1688.4</v>
      </c>
      <c r="E135" s="168">
        <v>0</v>
      </c>
      <c r="F135" s="226">
        <f t="shared" si="7"/>
        <v>111.28394410756657</v>
      </c>
      <c r="G135" s="227">
        <v>1250</v>
      </c>
      <c r="H135" s="227">
        <v>400</v>
      </c>
      <c r="I135" s="227">
        <v>0</v>
      </c>
      <c r="J135" s="227">
        <v>1500</v>
      </c>
      <c r="K135" s="227">
        <v>0</v>
      </c>
      <c r="L135" s="227" t="s">
        <v>48</v>
      </c>
      <c r="M135" s="168">
        <f t="shared" si="8"/>
        <v>3150</v>
      </c>
      <c r="N135" s="228">
        <f t="shared" si="10"/>
        <v>7.71</v>
      </c>
      <c r="Q135" s="68"/>
      <c r="R135" s="68"/>
    </row>
    <row r="136" spans="1:18">
      <c r="A136" s="225">
        <f t="shared" si="9"/>
        <v>43013</v>
      </c>
      <c r="B136" s="168">
        <v>497.33</v>
      </c>
      <c r="C136" s="127">
        <v>3491.21</v>
      </c>
      <c r="D136" s="168">
        <f t="shared" si="6"/>
        <v>1688.4</v>
      </c>
      <c r="E136" s="168">
        <v>0</v>
      </c>
      <c r="F136" s="226">
        <f t="shared" si="7"/>
        <v>111.28394410756657</v>
      </c>
      <c r="G136" s="227">
        <v>2500</v>
      </c>
      <c r="H136" s="227">
        <v>0</v>
      </c>
      <c r="I136" s="227">
        <v>0</v>
      </c>
      <c r="J136" s="227">
        <v>1500</v>
      </c>
      <c r="K136" s="227">
        <v>0</v>
      </c>
      <c r="L136" s="227" t="s">
        <v>48</v>
      </c>
      <c r="M136" s="168">
        <f t="shared" si="8"/>
        <v>4000</v>
      </c>
      <c r="N136" s="228">
        <f t="shared" si="10"/>
        <v>9.7899999999999991</v>
      </c>
      <c r="Q136" s="68"/>
      <c r="R136" s="68"/>
    </row>
    <row r="137" spans="1:18">
      <c r="A137" s="225">
        <f t="shared" si="9"/>
        <v>43014</v>
      </c>
      <c r="B137" s="168">
        <v>497.33</v>
      </c>
      <c r="C137" s="127">
        <v>3491.21</v>
      </c>
      <c r="D137" s="168">
        <f t="shared" si="6"/>
        <v>1688.4</v>
      </c>
      <c r="E137" s="168">
        <v>0</v>
      </c>
      <c r="F137" s="226">
        <f t="shared" si="7"/>
        <v>111.28394410756657</v>
      </c>
      <c r="G137" s="227">
        <v>0</v>
      </c>
      <c r="H137" s="227">
        <v>0</v>
      </c>
      <c r="I137" s="227">
        <v>0</v>
      </c>
      <c r="J137" s="227">
        <v>1500</v>
      </c>
      <c r="K137" s="227">
        <v>0</v>
      </c>
      <c r="L137" s="227" t="s">
        <v>48</v>
      </c>
      <c r="M137" s="168">
        <f t="shared" si="8"/>
        <v>1500</v>
      </c>
      <c r="N137" s="228">
        <f t="shared" si="10"/>
        <v>3.67</v>
      </c>
      <c r="Q137" s="68"/>
      <c r="R137" s="68"/>
    </row>
    <row r="138" spans="1:18">
      <c r="A138" s="225">
        <f t="shared" si="9"/>
        <v>43015</v>
      </c>
      <c r="B138" s="168">
        <v>497.33</v>
      </c>
      <c r="C138" s="127">
        <v>3491.21</v>
      </c>
      <c r="D138" s="168">
        <f t="shared" si="6"/>
        <v>1688.4</v>
      </c>
      <c r="E138" s="168">
        <v>7</v>
      </c>
      <c r="F138" s="226">
        <f t="shared" si="7"/>
        <v>111.28394410756657</v>
      </c>
      <c r="G138" s="227">
        <v>0</v>
      </c>
      <c r="H138" s="227">
        <v>0</v>
      </c>
      <c r="I138" s="227">
        <v>0</v>
      </c>
      <c r="J138" s="227">
        <v>1500</v>
      </c>
      <c r="K138" s="227">
        <v>0</v>
      </c>
      <c r="L138" s="227" t="s">
        <v>48</v>
      </c>
      <c r="M138" s="168">
        <f t="shared" si="8"/>
        <v>1500</v>
      </c>
      <c r="N138" s="228">
        <f t="shared" si="10"/>
        <v>3.67</v>
      </c>
      <c r="Q138" s="68"/>
      <c r="R138" s="68"/>
    </row>
    <row r="139" spans="1:18">
      <c r="A139" s="225">
        <f t="shared" si="9"/>
        <v>43016</v>
      </c>
      <c r="B139" s="168">
        <v>497.33</v>
      </c>
      <c r="C139" s="127">
        <v>3491.21</v>
      </c>
      <c r="D139" s="168">
        <f t="shared" ref="D139:D162" si="11">C139-1802.81</f>
        <v>1688.4</v>
      </c>
      <c r="E139" s="168">
        <v>24</v>
      </c>
      <c r="F139" s="226">
        <f t="shared" ref="F139:F162" si="12">D139/1517.2*100</f>
        <v>111.28394410756657</v>
      </c>
      <c r="G139" s="227">
        <v>0</v>
      </c>
      <c r="H139" s="227">
        <v>1000</v>
      </c>
      <c r="I139" s="227">
        <v>0</v>
      </c>
      <c r="J139" s="227">
        <v>1500</v>
      </c>
      <c r="K139" s="227">
        <v>0</v>
      </c>
      <c r="L139" s="227" t="s">
        <v>48</v>
      </c>
      <c r="M139" s="168">
        <f t="shared" ref="M139:M162" si="13">G139+H139+I139+J139+K139</f>
        <v>2500</v>
      </c>
      <c r="N139" s="228">
        <f t="shared" si="10"/>
        <v>6.12</v>
      </c>
      <c r="Q139" s="68"/>
      <c r="R139" s="68"/>
    </row>
    <row r="140" spans="1:18">
      <c r="A140" s="225">
        <f t="shared" ref="A140:A162" si="14">+A139+1</f>
        <v>43017</v>
      </c>
      <c r="B140" s="168">
        <v>497.33</v>
      </c>
      <c r="C140" s="127">
        <v>3491.21</v>
      </c>
      <c r="D140" s="168">
        <f t="shared" si="11"/>
        <v>1688.4</v>
      </c>
      <c r="E140" s="168">
        <v>0</v>
      </c>
      <c r="F140" s="226">
        <f t="shared" si="12"/>
        <v>111.28394410756657</v>
      </c>
      <c r="G140" s="227">
        <v>5000</v>
      </c>
      <c r="H140" s="227">
        <v>1500</v>
      </c>
      <c r="I140" s="227">
        <v>150</v>
      </c>
      <c r="J140" s="227">
        <v>1500</v>
      </c>
      <c r="K140" s="227">
        <v>0</v>
      </c>
      <c r="L140" s="227" t="s">
        <v>48</v>
      </c>
      <c r="M140" s="168">
        <f t="shared" si="13"/>
        <v>8150</v>
      </c>
      <c r="N140" s="228">
        <f t="shared" ref="N140:N162" si="15">ROUND((C140-C139)+(M140*0.002447),2)</f>
        <v>19.940000000000001</v>
      </c>
      <c r="Q140" s="68"/>
      <c r="R140" s="68"/>
    </row>
    <row r="141" spans="1:18">
      <c r="A141" s="225">
        <f t="shared" si="14"/>
        <v>43018</v>
      </c>
      <c r="B141" s="168">
        <v>497.33</v>
      </c>
      <c r="C141" s="127">
        <v>3491.21</v>
      </c>
      <c r="D141" s="168">
        <f t="shared" si="11"/>
        <v>1688.4</v>
      </c>
      <c r="E141" s="168">
        <v>7</v>
      </c>
      <c r="F141" s="226">
        <f t="shared" si="12"/>
        <v>111.28394410756657</v>
      </c>
      <c r="G141" s="227">
        <v>15000</v>
      </c>
      <c r="H141" s="227">
        <v>1500</v>
      </c>
      <c r="I141" s="227">
        <v>250</v>
      </c>
      <c r="J141" s="227">
        <v>1500</v>
      </c>
      <c r="K141" s="227">
        <v>0</v>
      </c>
      <c r="L141" s="227" t="s">
        <v>48</v>
      </c>
      <c r="M141" s="168">
        <f t="shared" si="13"/>
        <v>18250</v>
      </c>
      <c r="N141" s="228">
        <f t="shared" si="15"/>
        <v>44.66</v>
      </c>
      <c r="Q141" s="68"/>
      <c r="R141" s="68"/>
    </row>
    <row r="142" spans="1:18">
      <c r="A142" s="225">
        <f t="shared" si="14"/>
        <v>43019</v>
      </c>
      <c r="B142" s="168">
        <v>497.33</v>
      </c>
      <c r="C142" s="127">
        <v>3491.21</v>
      </c>
      <c r="D142" s="168">
        <f t="shared" si="11"/>
        <v>1688.4</v>
      </c>
      <c r="E142" s="168">
        <v>32</v>
      </c>
      <c r="F142" s="226">
        <f t="shared" si="12"/>
        <v>111.28394410756657</v>
      </c>
      <c r="G142" s="227">
        <v>25000</v>
      </c>
      <c r="H142" s="227">
        <v>1900</v>
      </c>
      <c r="I142" s="227">
        <v>600</v>
      </c>
      <c r="J142" s="227">
        <v>1500</v>
      </c>
      <c r="K142" s="227">
        <v>0</v>
      </c>
      <c r="L142" s="227" t="s">
        <v>48</v>
      </c>
      <c r="M142" s="168">
        <f t="shared" si="13"/>
        <v>29000</v>
      </c>
      <c r="N142" s="228">
        <f t="shared" si="15"/>
        <v>70.959999999999994</v>
      </c>
      <c r="Q142" s="68"/>
      <c r="R142" s="68"/>
    </row>
    <row r="143" spans="1:18">
      <c r="A143" s="225">
        <f t="shared" si="14"/>
        <v>43020</v>
      </c>
      <c r="B143" s="168">
        <v>497.33</v>
      </c>
      <c r="C143" s="127">
        <v>3491.21</v>
      </c>
      <c r="D143" s="168">
        <f t="shared" si="11"/>
        <v>1688.4</v>
      </c>
      <c r="E143" s="168">
        <v>3</v>
      </c>
      <c r="F143" s="226">
        <f t="shared" si="12"/>
        <v>111.28394410756657</v>
      </c>
      <c r="G143" s="227">
        <v>30000</v>
      </c>
      <c r="H143" s="227">
        <v>1900</v>
      </c>
      <c r="I143" s="227">
        <v>600</v>
      </c>
      <c r="J143" s="227">
        <v>1500</v>
      </c>
      <c r="K143" s="227">
        <v>0</v>
      </c>
      <c r="L143" s="227" t="s">
        <v>48</v>
      </c>
      <c r="M143" s="168">
        <f t="shared" si="13"/>
        <v>34000</v>
      </c>
      <c r="N143" s="228">
        <f t="shared" si="15"/>
        <v>83.2</v>
      </c>
      <c r="Q143" s="68"/>
      <c r="R143" s="68"/>
    </row>
    <row r="144" spans="1:18">
      <c r="A144" s="225">
        <f t="shared" si="14"/>
        <v>43021</v>
      </c>
      <c r="B144" s="168">
        <v>497.33</v>
      </c>
      <c r="C144" s="127">
        <v>3491.21</v>
      </c>
      <c r="D144" s="168">
        <f t="shared" si="11"/>
        <v>1688.4</v>
      </c>
      <c r="E144" s="168">
        <v>0</v>
      </c>
      <c r="F144" s="226">
        <f t="shared" si="12"/>
        <v>111.28394410756657</v>
      </c>
      <c r="G144" s="227">
        <v>15000</v>
      </c>
      <c r="H144" s="227">
        <v>1900</v>
      </c>
      <c r="I144" s="227">
        <v>600</v>
      </c>
      <c r="J144" s="227">
        <v>1500</v>
      </c>
      <c r="K144" s="227">
        <v>0</v>
      </c>
      <c r="L144" s="227" t="s">
        <v>48</v>
      </c>
      <c r="M144" s="168">
        <f t="shared" si="13"/>
        <v>19000</v>
      </c>
      <c r="N144" s="228">
        <f t="shared" si="15"/>
        <v>46.49</v>
      </c>
      <c r="Q144" s="68"/>
      <c r="R144" s="68"/>
    </row>
    <row r="145" spans="1:18">
      <c r="A145" s="225">
        <f t="shared" si="14"/>
        <v>43022</v>
      </c>
      <c r="B145" s="168">
        <v>497.33</v>
      </c>
      <c r="C145" s="127">
        <v>3491.21</v>
      </c>
      <c r="D145" s="168">
        <f t="shared" si="11"/>
        <v>1688.4</v>
      </c>
      <c r="E145" s="168">
        <v>5</v>
      </c>
      <c r="F145" s="226">
        <f t="shared" si="12"/>
        <v>111.28394410756657</v>
      </c>
      <c r="G145" s="227">
        <v>20000</v>
      </c>
      <c r="H145" s="227">
        <v>1200</v>
      </c>
      <c r="I145" s="227">
        <v>400</v>
      </c>
      <c r="J145" s="227">
        <v>1500</v>
      </c>
      <c r="K145" s="227">
        <v>0</v>
      </c>
      <c r="L145" s="227" t="s">
        <v>48</v>
      </c>
      <c r="M145" s="168">
        <f t="shared" si="13"/>
        <v>23100</v>
      </c>
      <c r="N145" s="228">
        <f t="shared" si="15"/>
        <v>56.53</v>
      </c>
      <c r="Q145" s="68"/>
      <c r="R145" s="68"/>
    </row>
    <row r="146" spans="1:18">
      <c r="A146" s="225">
        <f t="shared" si="14"/>
        <v>43023</v>
      </c>
      <c r="B146" s="168">
        <v>497.33</v>
      </c>
      <c r="C146" s="127">
        <v>3491.21</v>
      </c>
      <c r="D146" s="168">
        <f t="shared" si="11"/>
        <v>1688.4</v>
      </c>
      <c r="E146" s="168">
        <v>9</v>
      </c>
      <c r="F146" s="226">
        <f t="shared" si="12"/>
        <v>111.28394410756657</v>
      </c>
      <c r="G146" s="227">
        <v>25000</v>
      </c>
      <c r="H146" s="227">
        <v>0</v>
      </c>
      <c r="I146" s="227">
        <v>400</v>
      </c>
      <c r="J146" s="227">
        <v>1500</v>
      </c>
      <c r="K146" s="227">
        <v>0</v>
      </c>
      <c r="L146" s="227" t="s">
        <v>48</v>
      </c>
      <c r="M146" s="168">
        <f t="shared" si="13"/>
        <v>26900</v>
      </c>
      <c r="N146" s="228">
        <f t="shared" si="15"/>
        <v>65.819999999999993</v>
      </c>
      <c r="Q146" s="68"/>
      <c r="R146" s="68"/>
    </row>
    <row r="147" spans="1:18">
      <c r="A147" s="225">
        <f t="shared" si="14"/>
        <v>43024</v>
      </c>
      <c r="B147" s="168">
        <v>497.33</v>
      </c>
      <c r="C147" s="127">
        <v>3491.21</v>
      </c>
      <c r="D147" s="168">
        <f t="shared" si="11"/>
        <v>1688.4</v>
      </c>
      <c r="E147" s="168">
        <v>53</v>
      </c>
      <c r="F147" s="226">
        <f t="shared" si="12"/>
        <v>111.28394410756657</v>
      </c>
      <c r="G147" s="227">
        <v>28000</v>
      </c>
      <c r="H147" s="227">
        <v>0</v>
      </c>
      <c r="I147" s="227">
        <v>0</v>
      </c>
      <c r="J147" s="227">
        <v>1500</v>
      </c>
      <c r="K147" s="227">
        <v>0</v>
      </c>
      <c r="L147" s="227" t="s">
        <v>48</v>
      </c>
      <c r="M147" s="168">
        <f t="shared" si="13"/>
        <v>29500</v>
      </c>
      <c r="N147" s="228">
        <f t="shared" si="15"/>
        <v>72.19</v>
      </c>
      <c r="Q147" s="68"/>
      <c r="R147" s="68"/>
    </row>
    <row r="148" spans="1:18">
      <c r="A148" s="225">
        <f t="shared" si="14"/>
        <v>43025</v>
      </c>
      <c r="B148" s="168">
        <v>497.33</v>
      </c>
      <c r="C148" s="127">
        <v>3491.21</v>
      </c>
      <c r="D148" s="168">
        <f t="shared" si="11"/>
        <v>1688.4</v>
      </c>
      <c r="E148" s="168">
        <v>0</v>
      </c>
      <c r="F148" s="226">
        <f t="shared" si="12"/>
        <v>111.28394410756657</v>
      </c>
      <c r="G148" s="227">
        <v>22500</v>
      </c>
      <c r="H148" s="227">
        <v>0</v>
      </c>
      <c r="I148" s="227">
        <v>0</v>
      </c>
      <c r="J148" s="227">
        <v>1500</v>
      </c>
      <c r="K148" s="227">
        <v>0</v>
      </c>
      <c r="L148" s="227" t="s">
        <v>48</v>
      </c>
      <c r="M148" s="168">
        <f t="shared" si="13"/>
        <v>24000</v>
      </c>
      <c r="N148" s="228">
        <f t="shared" si="15"/>
        <v>58.73</v>
      </c>
      <c r="Q148" s="68"/>
      <c r="R148" s="68"/>
    </row>
    <row r="149" spans="1:18">
      <c r="A149" s="225">
        <f t="shared" si="14"/>
        <v>43026</v>
      </c>
      <c r="B149" s="168">
        <v>497.33</v>
      </c>
      <c r="C149" s="127">
        <v>3491.21</v>
      </c>
      <c r="D149" s="168">
        <f t="shared" si="11"/>
        <v>1688.4</v>
      </c>
      <c r="E149" s="168">
        <v>0</v>
      </c>
      <c r="F149" s="226">
        <f t="shared" si="12"/>
        <v>111.28394410756657</v>
      </c>
      <c r="G149" s="227">
        <v>12500</v>
      </c>
      <c r="H149" s="227">
        <v>0</v>
      </c>
      <c r="I149" s="227">
        <v>400</v>
      </c>
      <c r="J149" s="227">
        <v>1500</v>
      </c>
      <c r="K149" s="227">
        <v>0</v>
      </c>
      <c r="L149" s="227" t="s">
        <v>48</v>
      </c>
      <c r="M149" s="168">
        <f t="shared" ref="M149" si="16">G149+H149+I149+J149+K149</f>
        <v>14400</v>
      </c>
      <c r="N149" s="228">
        <f t="shared" ref="N149" si="17">ROUND((C149-C148)+(M149*0.002447),2)</f>
        <v>35.24</v>
      </c>
      <c r="Q149" s="68"/>
      <c r="R149" s="68"/>
    </row>
    <row r="150" spans="1:18">
      <c r="A150" s="225">
        <f t="shared" si="14"/>
        <v>43027</v>
      </c>
      <c r="B150" s="168">
        <v>497.33</v>
      </c>
      <c r="C150" s="127">
        <v>3491.21</v>
      </c>
      <c r="D150" s="168">
        <f t="shared" si="11"/>
        <v>1688.4</v>
      </c>
      <c r="E150" s="168">
        <v>0</v>
      </c>
      <c r="F150" s="226">
        <f t="shared" si="12"/>
        <v>111.28394410756657</v>
      </c>
      <c r="G150" s="227">
        <v>17500</v>
      </c>
      <c r="H150" s="227">
        <v>0</v>
      </c>
      <c r="I150" s="227">
        <v>400</v>
      </c>
      <c r="J150" s="227">
        <v>1500</v>
      </c>
      <c r="K150" s="227">
        <v>0</v>
      </c>
      <c r="L150" s="227" t="s">
        <v>48</v>
      </c>
      <c r="M150" s="168">
        <f>G150+H150+I149+J150+K150</f>
        <v>19400</v>
      </c>
      <c r="N150" s="228">
        <f t="shared" si="15"/>
        <v>47.47</v>
      </c>
      <c r="Q150" s="68"/>
      <c r="R150" s="68"/>
    </row>
    <row r="151" spans="1:18">
      <c r="A151" s="225">
        <f t="shared" si="14"/>
        <v>43028</v>
      </c>
      <c r="B151" s="168">
        <v>497.33</v>
      </c>
      <c r="C151" s="127">
        <v>3491.21</v>
      </c>
      <c r="D151" s="168">
        <f t="shared" si="11"/>
        <v>1688.4</v>
      </c>
      <c r="E151" s="168">
        <v>0</v>
      </c>
      <c r="F151" s="226">
        <f t="shared" si="12"/>
        <v>111.28394410756657</v>
      </c>
      <c r="G151" s="227">
        <v>1250</v>
      </c>
      <c r="H151" s="227">
        <v>0</v>
      </c>
      <c r="I151" s="227">
        <v>400</v>
      </c>
      <c r="J151" s="227">
        <v>1500</v>
      </c>
      <c r="K151" s="227">
        <v>0</v>
      </c>
      <c r="L151" s="227" t="s">
        <v>48</v>
      </c>
      <c r="M151" s="168">
        <f t="shared" si="13"/>
        <v>3150</v>
      </c>
      <c r="N151" s="228">
        <f t="shared" si="15"/>
        <v>7.71</v>
      </c>
      <c r="Q151" s="68"/>
      <c r="R151" s="68"/>
    </row>
    <row r="152" spans="1:18">
      <c r="A152" s="225">
        <f t="shared" si="14"/>
        <v>43029</v>
      </c>
      <c r="B152" s="168">
        <v>497.33</v>
      </c>
      <c r="C152" s="127">
        <v>3491.21</v>
      </c>
      <c r="D152" s="168">
        <f t="shared" si="11"/>
        <v>1688.4</v>
      </c>
      <c r="E152" s="168">
        <v>0</v>
      </c>
      <c r="F152" s="226">
        <f t="shared" si="12"/>
        <v>111.28394410756657</v>
      </c>
      <c r="G152" s="227">
        <v>8750</v>
      </c>
      <c r="H152" s="227">
        <v>0</v>
      </c>
      <c r="I152" s="227">
        <v>400</v>
      </c>
      <c r="J152" s="227">
        <v>1500</v>
      </c>
      <c r="K152" s="227">
        <v>0</v>
      </c>
      <c r="L152" s="227" t="s">
        <v>48</v>
      </c>
      <c r="M152" s="168">
        <f t="shared" si="13"/>
        <v>10650</v>
      </c>
      <c r="N152" s="228">
        <f t="shared" si="15"/>
        <v>26.06</v>
      </c>
      <c r="Q152" s="68"/>
      <c r="R152" s="68"/>
    </row>
    <row r="153" spans="1:18">
      <c r="A153" s="225">
        <f t="shared" si="14"/>
        <v>43030</v>
      </c>
      <c r="B153" s="168">
        <v>497.33</v>
      </c>
      <c r="C153" s="127">
        <v>3491.21</v>
      </c>
      <c r="D153" s="168">
        <f t="shared" si="11"/>
        <v>1688.4</v>
      </c>
      <c r="E153" s="168">
        <v>0</v>
      </c>
      <c r="F153" s="226">
        <f t="shared" si="12"/>
        <v>111.28394410756657</v>
      </c>
      <c r="G153" s="227">
        <v>3750</v>
      </c>
      <c r="H153" s="227">
        <v>0</v>
      </c>
      <c r="I153" s="227">
        <v>400</v>
      </c>
      <c r="J153" s="227">
        <v>1500</v>
      </c>
      <c r="K153" s="227">
        <v>0</v>
      </c>
      <c r="L153" s="227" t="s">
        <v>48</v>
      </c>
      <c r="M153" s="168">
        <f t="shared" si="13"/>
        <v>5650</v>
      </c>
      <c r="N153" s="228">
        <f t="shared" si="15"/>
        <v>13.83</v>
      </c>
      <c r="Q153" s="68"/>
      <c r="R153" s="68"/>
    </row>
    <row r="154" spans="1:18">
      <c r="A154" s="225">
        <f t="shared" si="14"/>
        <v>43031</v>
      </c>
      <c r="B154" s="168">
        <v>497.33</v>
      </c>
      <c r="C154" s="127">
        <v>3491.21</v>
      </c>
      <c r="D154" s="168">
        <f t="shared" si="11"/>
        <v>1688.4</v>
      </c>
      <c r="E154" s="168">
        <v>0</v>
      </c>
      <c r="F154" s="226">
        <f t="shared" si="12"/>
        <v>111.28394410756657</v>
      </c>
      <c r="G154" s="227">
        <v>1250</v>
      </c>
      <c r="H154" s="227">
        <v>0</v>
      </c>
      <c r="I154" s="227">
        <v>400</v>
      </c>
      <c r="J154" s="227">
        <v>1500</v>
      </c>
      <c r="K154" s="227">
        <v>0</v>
      </c>
      <c r="L154" s="227" t="s">
        <v>48</v>
      </c>
      <c r="M154" s="168">
        <f t="shared" si="13"/>
        <v>3150</v>
      </c>
      <c r="N154" s="228">
        <f t="shared" si="15"/>
        <v>7.71</v>
      </c>
      <c r="Q154" s="68"/>
      <c r="R154" s="68"/>
    </row>
    <row r="155" spans="1:18">
      <c r="A155" s="225">
        <f t="shared" si="14"/>
        <v>43032</v>
      </c>
      <c r="B155" s="168">
        <v>497.33</v>
      </c>
      <c r="C155" s="127">
        <v>3491.21</v>
      </c>
      <c r="D155" s="168">
        <f t="shared" si="11"/>
        <v>1688.4</v>
      </c>
      <c r="E155" s="168">
        <v>0</v>
      </c>
      <c r="F155" s="226">
        <f t="shared" si="12"/>
        <v>111.28394410756657</v>
      </c>
      <c r="G155" s="227">
        <v>0</v>
      </c>
      <c r="H155" s="227">
        <v>0</v>
      </c>
      <c r="I155" s="227">
        <v>400</v>
      </c>
      <c r="J155" s="227">
        <v>1500</v>
      </c>
      <c r="K155" s="227">
        <v>0</v>
      </c>
      <c r="L155" s="227" t="s">
        <v>48</v>
      </c>
      <c r="M155" s="168">
        <f t="shared" si="13"/>
        <v>1900</v>
      </c>
      <c r="N155" s="228">
        <f t="shared" si="15"/>
        <v>4.6500000000000004</v>
      </c>
      <c r="Q155" s="68"/>
      <c r="R155" s="68"/>
    </row>
    <row r="156" spans="1:18">
      <c r="A156" s="225">
        <f t="shared" si="14"/>
        <v>43033</v>
      </c>
      <c r="B156" s="168">
        <v>497.33</v>
      </c>
      <c r="C156" s="127">
        <v>3491.21</v>
      </c>
      <c r="D156" s="168">
        <f t="shared" si="11"/>
        <v>1688.4</v>
      </c>
      <c r="E156" s="168">
        <v>0</v>
      </c>
      <c r="F156" s="226">
        <f t="shared" si="12"/>
        <v>111.28394410756657</v>
      </c>
      <c r="G156" s="227">
        <v>1250</v>
      </c>
      <c r="H156" s="227">
        <v>0</v>
      </c>
      <c r="I156" s="227">
        <v>400</v>
      </c>
      <c r="J156" s="227">
        <v>1500</v>
      </c>
      <c r="K156" s="227">
        <v>0</v>
      </c>
      <c r="L156" s="227" t="s">
        <v>48</v>
      </c>
      <c r="M156" s="168">
        <f t="shared" si="13"/>
        <v>3150</v>
      </c>
      <c r="N156" s="228">
        <f t="shared" si="15"/>
        <v>7.71</v>
      </c>
      <c r="Q156" s="68"/>
      <c r="R156" s="68"/>
    </row>
    <row r="157" spans="1:18">
      <c r="A157" s="225">
        <f t="shared" si="14"/>
        <v>43034</v>
      </c>
      <c r="B157" s="168">
        <v>497.33</v>
      </c>
      <c r="C157" s="127">
        <v>3491.21</v>
      </c>
      <c r="D157" s="168">
        <f t="shared" si="11"/>
        <v>1688.4</v>
      </c>
      <c r="E157" s="168">
        <v>0</v>
      </c>
      <c r="F157" s="226">
        <f t="shared" si="12"/>
        <v>111.28394410756657</v>
      </c>
      <c r="G157" s="227">
        <v>2000</v>
      </c>
      <c r="H157" s="227">
        <v>0</v>
      </c>
      <c r="I157" s="227">
        <v>400</v>
      </c>
      <c r="J157" s="227">
        <v>1500</v>
      </c>
      <c r="K157" s="227">
        <v>0</v>
      </c>
      <c r="L157" s="227" t="s">
        <v>48</v>
      </c>
      <c r="M157" s="168">
        <f t="shared" si="13"/>
        <v>3900</v>
      </c>
      <c r="N157" s="228">
        <f t="shared" si="15"/>
        <v>9.5399999999999991</v>
      </c>
      <c r="Q157" s="68"/>
      <c r="R157" s="68"/>
    </row>
    <row r="158" spans="1:18">
      <c r="A158" s="225">
        <f t="shared" si="14"/>
        <v>43035</v>
      </c>
      <c r="B158" s="168">
        <v>497.33</v>
      </c>
      <c r="C158" s="127">
        <v>3491.21</v>
      </c>
      <c r="D158" s="168">
        <f t="shared" si="11"/>
        <v>1688.4</v>
      </c>
      <c r="E158" s="168">
        <v>0</v>
      </c>
      <c r="F158" s="226">
        <f t="shared" si="12"/>
        <v>111.28394410756657</v>
      </c>
      <c r="G158" s="227">
        <v>0</v>
      </c>
      <c r="H158" s="227">
        <v>0</v>
      </c>
      <c r="I158" s="227">
        <v>200</v>
      </c>
      <c r="J158" s="227">
        <v>1500</v>
      </c>
      <c r="K158" s="227">
        <v>0</v>
      </c>
      <c r="L158" s="227" t="s">
        <v>48</v>
      </c>
      <c r="M158" s="168">
        <f t="shared" si="13"/>
        <v>1700</v>
      </c>
      <c r="N158" s="228">
        <f t="shared" si="15"/>
        <v>4.16</v>
      </c>
      <c r="Q158" s="68"/>
      <c r="R158" s="68"/>
    </row>
    <row r="159" spans="1:18">
      <c r="A159" s="225">
        <f t="shared" si="14"/>
        <v>43036</v>
      </c>
      <c r="B159" s="168">
        <v>497.33</v>
      </c>
      <c r="C159" s="127">
        <v>3491.21</v>
      </c>
      <c r="D159" s="168">
        <f t="shared" si="11"/>
        <v>1688.4</v>
      </c>
      <c r="E159" s="168">
        <v>0</v>
      </c>
      <c r="F159" s="226">
        <f t="shared" si="12"/>
        <v>111.28394410756657</v>
      </c>
      <c r="G159" s="227">
        <v>625</v>
      </c>
      <c r="H159" s="227">
        <v>0</v>
      </c>
      <c r="I159" s="227">
        <v>200</v>
      </c>
      <c r="J159" s="227">
        <v>1500</v>
      </c>
      <c r="K159" s="227">
        <v>0</v>
      </c>
      <c r="L159" s="227" t="s">
        <v>48</v>
      </c>
      <c r="M159" s="168">
        <f t="shared" si="13"/>
        <v>2325</v>
      </c>
      <c r="N159" s="228">
        <f t="shared" si="15"/>
        <v>5.69</v>
      </c>
      <c r="Q159" s="68"/>
      <c r="R159" s="68"/>
    </row>
    <row r="160" spans="1:18">
      <c r="A160" s="225">
        <f t="shared" si="14"/>
        <v>43037</v>
      </c>
      <c r="B160" s="168">
        <v>497.33</v>
      </c>
      <c r="C160" s="127">
        <v>3491.21</v>
      </c>
      <c r="D160" s="168">
        <f t="shared" si="11"/>
        <v>1688.4</v>
      </c>
      <c r="E160" s="168">
        <v>0</v>
      </c>
      <c r="F160" s="226">
        <f t="shared" si="12"/>
        <v>111.28394410756657</v>
      </c>
      <c r="G160" s="227">
        <v>0</v>
      </c>
      <c r="H160" s="227">
        <v>0</v>
      </c>
      <c r="I160" s="227">
        <v>200</v>
      </c>
      <c r="J160" s="227">
        <v>1500</v>
      </c>
      <c r="K160" s="227">
        <v>0</v>
      </c>
      <c r="L160" s="227" t="s">
        <v>48</v>
      </c>
      <c r="M160" s="168">
        <f t="shared" si="13"/>
        <v>1700</v>
      </c>
      <c r="N160" s="228">
        <f t="shared" si="15"/>
        <v>4.16</v>
      </c>
      <c r="Q160" s="68"/>
      <c r="R160" s="68"/>
    </row>
    <row r="161" spans="1:18">
      <c r="A161" s="225">
        <f t="shared" si="14"/>
        <v>43038</v>
      </c>
      <c r="B161" s="168">
        <v>497.33</v>
      </c>
      <c r="C161" s="127">
        <v>3491.21</v>
      </c>
      <c r="D161" s="168">
        <f t="shared" si="11"/>
        <v>1688.4</v>
      </c>
      <c r="E161" s="168">
        <v>0</v>
      </c>
      <c r="F161" s="226">
        <f t="shared" si="12"/>
        <v>111.28394410756657</v>
      </c>
      <c r="G161" s="227">
        <v>0</v>
      </c>
      <c r="H161" s="227">
        <v>0</v>
      </c>
      <c r="I161" s="227">
        <v>0</v>
      </c>
      <c r="J161" s="227">
        <v>0</v>
      </c>
      <c r="K161" s="227">
        <v>0</v>
      </c>
      <c r="L161" s="227" t="s">
        <v>48</v>
      </c>
      <c r="M161" s="168">
        <f t="shared" si="13"/>
        <v>0</v>
      </c>
      <c r="N161" s="228">
        <f t="shared" si="15"/>
        <v>0</v>
      </c>
      <c r="Q161" s="68"/>
      <c r="R161" s="68"/>
    </row>
    <row r="162" spans="1:18">
      <c r="A162" s="225">
        <f t="shared" si="14"/>
        <v>43039</v>
      </c>
      <c r="B162" s="168">
        <v>497.33</v>
      </c>
      <c r="C162" s="127">
        <v>3491.21</v>
      </c>
      <c r="D162" s="168">
        <f t="shared" si="11"/>
        <v>1688.4</v>
      </c>
      <c r="E162" s="168">
        <v>0</v>
      </c>
      <c r="F162" s="226">
        <f t="shared" si="12"/>
        <v>111.28394410756657</v>
      </c>
      <c r="G162" s="227">
        <v>0</v>
      </c>
      <c r="H162" s="227">
        <v>0</v>
      </c>
      <c r="I162" s="227">
        <v>0</v>
      </c>
      <c r="J162" s="227">
        <v>0</v>
      </c>
      <c r="K162" s="227">
        <v>0</v>
      </c>
      <c r="L162" s="227" t="s">
        <v>48</v>
      </c>
      <c r="M162" s="168">
        <f t="shared" si="13"/>
        <v>0</v>
      </c>
      <c r="N162" s="228">
        <f t="shared" si="15"/>
        <v>0</v>
      </c>
      <c r="Q162" s="68"/>
      <c r="R162" s="68"/>
    </row>
    <row r="163" spans="1:18" ht="27.75" customHeight="1">
      <c r="A163" s="324" t="s">
        <v>83</v>
      </c>
      <c r="B163" s="325"/>
      <c r="C163" s="325"/>
      <c r="D163" s="325"/>
      <c r="E163" s="325"/>
      <c r="F163" s="325"/>
      <c r="G163" s="325"/>
      <c r="H163" s="325"/>
      <c r="I163" s="325"/>
      <c r="J163" s="319" t="s">
        <v>82</v>
      </c>
      <c r="K163" s="320"/>
      <c r="L163" s="321"/>
      <c r="M163" s="199">
        <f>SUM(M11:M162)</f>
        <v>1058575</v>
      </c>
      <c r="N163" s="199">
        <f>SUM(N11:N162)</f>
        <v>4149.869999999999</v>
      </c>
      <c r="Q163" s="68"/>
      <c r="R163" s="68"/>
    </row>
    <row r="164" spans="1:18" ht="22.5" customHeight="1">
      <c r="A164" s="326"/>
      <c r="B164" s="327"/>
      <c r="C164" s="327"/>
      <c r="D164" s="327"/>
      <c r="E164" s="327"/>
      <c r="F164" s="327"/>
      <c r="G164" s="327"/>
      <c r="H164" s="327"/>
      <c r="I164" s="327"/>
      <c r="J164" s="461">
        <f>C162-C10</f>
        <v>2149.9499999999998</v>
      </c>
      <c r="K164" s="461"/>
      <c r="L164" s="461"/>
      <c r="M164" s="199">
        <f>M163*0.002447</f>
        <v>2590.3330249999999</v>
      </c>
      <c r="N164" s="199">
        <f>J164+M164</f>
        <v>4740.2830249999997</v>
      </c>
      <c r="Q164" s="68"/>
      <c r="R164" s="68"/>
    </row>
    <row r="165" spans="1:18" ht="120.75" customHeight="1">
      <c r="A165" s="424" t="s">
        <v>85</v>
      </c>
      <c r="B165" s="425"/>
      <c r="C165" s="137" t="s">
        <v>86</v>
      </c>
      <c r="D165" s="137" t="s">
        <v>87</v>
      </c>
      <c r="E165" s="137" t="s">
        <v>88</v>
      </c>
      <c r="F165" s="381" t="s">
        <v>89</v>
      </c>
      <c r="G165" s="382"/>
      <c r="H165" s="381" t="s">
        <v>90</v>
      </c>
      <c r="I165" s="382"/>
      <c r="J165" s="381" t="s">
        <v>91</v>
      </c>
      <c r="K165" s="382"/>
      <c r="L165" s="421" t="s">
        <v>101</v>
      </c>
      <c r="M165" s="422"/>
      <c r="N165" s="123" t="s">
        <v>164</v>
      </c>
      <c r="Q165" s="68"/>
      <c r="R165" s="68"/>
    </row>
    <row r="166" spans="1:18" ht="14">
      <c r="A166" s="362" t="s">
        <v>84</v>
      </c>
      <c r="B166" s="363"/>
      <c r="C166" s="181">
        <f>SUM(E10:E39)</f>
        <v>182</v>
      </c>
      <c r="D166" s="181">
        <f>SUM(E40:E70)</f>
        <v>22</v>
      </c>
      <c r="E166" s="181">
        <f>SUM(E71:E101)</f>
        <v>131</v>
      </c>
      <c r="F166" s="446">
        <f>SUM(E102:E131)</f>
        <v>148</v>
      </c>
      <c r="G166" s="447"/>
      <c r="H166" s="446">
        <f>SUM(E132:E162)</f>
        <v>141</v>
      </c>
      <c r="I166" s="447"/>
      <c r="J166" s="446">
        <f>C166+D166+E166+F166+H166</f>
        <v>624</v>
      </c>
      <c r="K166" s="448"/>
      <c r="L166" s="449">
        <f>N163-N164</f>
        <v>-590.41302500000074</v>
      </c>
      <c r="M166" s="450"/>
      <c r="N166" s="441">
        <f>N164</f>
        <v>4740.2830249999997</v>
      </c>
      <c r="Q166" s="68"/>
      <c r="R166" s="68"/>
    </row>
    <row r="167" spans="1:18" ht="14">
      <c r="A167" s="362" t="s">
        <v>93</v>
      </c>
      <c r="B167" s="363"/>
      <c r="C167" s="182">
        <f>SUM(N10:N39)</f>
        <v>15.72</v>
      </c>
      <c r="D167" s="182">
        <f>SUM(N40:N70)</f>
        <v>1058.98</v>
      </c>
      <c r="E167" s="182">
        <f>SUM(N71:N101)</f>
        <v>1187.31</v>
      </c>
      <c r="F167" s="443">
        <f>SUM(N102:N131)</f>
        <v>1109.1499999999999</v>
      </c>
      <c r="G167" s="444"/>
      <c r="H167" s="443">
        <f>SUM(N132:N162)</f>
        <v>778.71</v>
      </c>
      <c r="I167" s="444"/>
      <c r="J167" s="443">
        <f>C167+D167+E167+F167+H167</f>
        <v>4149.87</v>
      </c>
      <c r="K167" s="445"/>
      <c r="L167" s="451"/>
      <c r="M167" s="452"/>
      <c r="N167" s="442"/>
      <c r="Q167" s="68"/>
      <c r="R167" s="68"/>
    </row>
    <row r="168" spans="1:18" ht="17.5">
      <c r="A168" s="31"/>
      <c r="B168" s="31"/>
      <c r="C168" s="34"/>
      <c r="D168" s="32"/>
      <c r="E168" s="32"/>
      <c r="F168" s="32"/>
      <c r="G168" s="32"/>
      <c r="H168" s="32"/>
      <c r="I168" s="32"/>
      <c r="J168" s="32"/>
      <c r="K168" s="50"/>
      <c r="L168" s="50"/>
      <c r="Q168" s="68"/>
      <c r="R168" s="68"/>
    </row>
    <row r="169" spans="1:18">
      <c r="A169" s="31"/>
      <c r="B169" s="31"/>
      <c r="C169" s="31"/>
      <c r="D169" s="31"/>
      <c r="E169" s="31" t="s">
        <v>54</v>
      </c>
      <c r="F169" s="31"/>
      <c r="G169" s="31"/>
      <c r="H169" s="31"/>
      <c r="I169" s="31"/>
      <c r="J169" s="31"/>
      <c r="K169" s="31"/>
      <c r="L169" s="31"/>
      <c r="M169" s="31"/>
      <c r="N169" s="31"/>
      <c r="Q169" s="68"/>
      <c r="R169" s="68"/>
    </row>
    <row r="170" spans="1:18" hidden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Q170" s="68"/>
      <c r="R170" s="68"/>
    </row>
    <row r="171" spans="1:18" hidden="1">
      <c r="A171" s="31"/>
      <c r="B171" s="31"/>
      <c r="C171" s="31"/>
      <c r="D171" s="70" t="s">
        <v>35</v>
      </c>
      <c r="E171" s="71"/>
      <c r="F171" s="71">
        <v>118000</v>
      </c>
      <c r="G171" s="31"/>
      <c r="H171" s="31"/>
      <c r="I171" s="31"/>
      <c r="J171" s="31"/>
      <c r="K171" s="31"/>
      <c r="L171" s="31"/>
      <c r="M171" s="31"/>
      <c r="N171" s="31"/>
      <c r="Q171" s="68"/>
      <c r="R171" s="68"/>
    </row>
    <row r="172" spans="1:18" hidden="1">
      <c r="A172" s="31"/>
      <c r="B172" s="31"/>
      <c r="C172" s="31"/>
      <c r="D172" s="70" t="s">
        <v>36</v>
      </c>
      <c r="E172" s="70"/>
      <c r="F172" s="71">
        <v>158264</v>
      </c>
      <c r="G172" s="31"/>
      <c r="H172" s="31"/>
      <c r="I172" s="31"/>
      <c r="J172" s="31"/>
      <c r="K172" s="31"/>
      <c r="L172" s="31"/>
      <c r="M172" s="31"/>
      <c r="N172" s="31"/>
      <c r="Q172" s="68"/>
      <c r="R172" s="68"/>
    </row>
    <row r="173" spans="1:18" hidden="1">
      <c r="D173" s="70" t="s">
        <v>37</v>
      </c>
      <c r="E173" s="70"/>
      <c r="F173" s="71">
        <v>319000</v>
      </c>
      <c r="Q173" s="68"/>
      <c r="R173" s="68"/>
    </row>
    <row r="174" spans="1:18" hidden="1">
      <c r="D174" s="70" t="s">
        <v>38</v>
      </c>
      <c r="E174" s="70"/>
      <c r="F174" s="71">
        <v>324302</v>
      </c>
      <c r="Q174" s="68"/>
      <c r="R174" s="68"/>
    </row>
    <row r="175" spans="1:18" hidden="1">
      <c r="Q175" s="68"/>
      <c r="R175" s="68"/>
    </row>
    <row r="176" spans="1:18">
      <c r="Q176" s="68"/>
      <c r="R176" s="68"/>
    </row>
    <row r="177" spans="5:18">
      <c r="Q177" s="68"/>
      <c r="R177" s="68"/>
    </row>
    <row r="178" spans="5:18">
      <c r="E178" s="36">
        <v>624</v>
      </c>
      <c r="F178" s="36">
        <v>483</v>
      </c>
      <c r="G178" s="36">
        <f>E178-F178</f>
        <v>141</v>
      </c>
    </row>
  </sheetData>
  <mergeCells count="39">
    <mergeCell ref="H5:I5"/>
    <mergeCell ref="J5:K5"/>
    <mergeCell ref="A165:B165"/>
    <mergeCell ref="N166:N167"/>
    <mergeCell ref="F167:G167"/>
    <mergeCell ref="H167:I167"/>
    <mergeCell ref="J167:K167"/>
    <mergeCell ref="D7:D8"/>
    <mergeCell ref="E7:E8"/>
    <mergeCell ref="N7:N8"/>
    <mergeCell ref="A167:B167"/>
    <mergeCell ref="J166:K166"/>
    <mergeCell ref="L166:M167"/>
    <mergeCell ref="J163:L163"/>
    <mergeCell ref="F7:F8"/>
    <mergeCell ref="G7:M7"/>
    <mergeCell ref="A1:N1"/>
    <mergeCell ref="J165:K165"/>
    <mergeCell ref="L165:M165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A6:N6"/>
    <mergeCell ref="A7:A8"/>
    <mergeCell ref="B7:B8"/>
    <mergeCell ref="C7:C8"/>
    <mergeCell ref="J164:L164"/>
    <mergeCell ref="A166:B166"/>
    <mergeCell ref="F166:G166"/>
    <mergeCell ref="H166:I166"/>
    <mergeCell ref="F165:G165"/>
    <mergeCell ref="H165:I165"/>
    <mergeCell ref="A163:I164"/>
  </mergeCells>
  <pageMargins left="0.73" right="0.22" top="0.45" bottom="0.4" header="0.3" footer="0.25"/>
  <pageSetup paperSize="9" scale="80" orientation="portrait" r:id="rId1"/>
  <headerFooter>
    <oddHeader>&amp;C25.Ujjani</oddHeader>
    <oddFooter xml:space="preserve">&amp;C&amp;"DV-TTSurekh,Normal"&amp;18 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274D-DBFD-4FCD-8047-3A87A5A974E9}">
  <sheetPr>
    <tabColor rgb="FF00B050"/>
  </sheetPr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"/>
  <sheetViews>
    <sheetView workbookViewId="0">
      <selection activeCell="A2" sqref="A2"/>
    </sheetView>
  </sheetViews>
  <sheetFormatPr defaultRowHeight="12.5"/>
  <sheetData>
    <row r="1" spans="1:1">
      <c r="A1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S198"/>
  <sheetViews>
    <sheetView view="pageBreakPreview" topLeftCell="B1" zoomScale="85" zoomScaleNormal="85" zoomScaleSheetLayoutView="85" workbookViewId="0">
      <selection activeCell="B10" sqref="B10:D164"/>
    </sheetView>
  </sheetViews>
  <sheetFormatPr defaultColWidth="9.1796875" defaultRowHeight="12.5"/>
  <cols>
    <col min="1" max="1" width="12.1796875" style="33" customWidth="1"/>
    <col min="2" max="2" width="9.26953125" style="33" customWidth="1"/>
    <col min="3" max="3" width="8.7265625" style="33" customWidth="1"/>
    <col min="4" max="4" width="9.81640625" style="33" customWidth="1"/>
    <col min="5" max="5" width="7.7265625" style="33" customWidth="1"/>
    <col min="6" max="6" width="8.81640625" style="33" customWidth="1"/>
    <col min="7" max="7" width="8.1796875" style="33" customWidth="1"/>
    <col min="8" max="8" width="6.81640625" style="33" customWidth="1"/>
    <col min="9" max="9" width="7.453125" style="33" customWidth="1"/>
    <col min="10" max="10" width="5.7265625" style="33" customWidth="1"/>
    <col min="11" max="11" width="5.81640625" style="33" bestFit="1" customWidth="1"/>
    <col min="12" max="12" width="6.7265625" style="33" customWidth="1"/>
    <col min="13" max="13" width="9.54296875" style="33" customWidth="1"/>
    <col min="14" max="14" width="10" style="33" customWidth="1"/>
    <col min="15" max="15" width="9.1796875" style="33"/>
    <col min="16" max="16" width="8.1796875" style="33" bestFit="1" customWidth="1"/>
    <col min="17" max="16384" width="9.1796875" style="33"/>
  </cols>
  <sheetData>
    <row r="1" spans="1:17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7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7" ht="19.5" customHeight="1">
      <c r="A3" s="331" t="s">
        <v>56</v>
      </c>
      <c r="B3" s="333" t="s">
        <v>104</v>
      </c>
      <c r="C3" s="333"/>
      <c r="D3" s="335" t="s">
        <v>105</v>
      </c>
      <c r="E3" s="336"/>
      <c r="F3" s="338" t="s">
        <v>58</v>
      </c>
      <c r="G3" s="341"/>
      <c r="H3" s="341"/>
      <c r="I3" s="341"/>
      <c r="J3" s="341"/>
      <c r="K3" s="341"/>
      <c r="L3" s="341"/>
      <c r="M3" s="341"/>
      <c r="N3" s="339"/>
    </row>
    <row r="4" spans="1:17" ht="39.75" customHeight="1">
      <c r="A4" s="332"/>
      <c r="B4" s="334"/>
      <c r="C4" s="334"/>
      <c r="D4" s="335"/>
      <c r="E4" s="337"/>
      <c r="F4" s="342" t="s">
        <v>60</v>
      </c>
      <c r="G4" s="342"/>
      <c r="H4" s="342" t="s">
        <v>61</v>
      </c>
      <c r="I4" s="342"/>
      <c r="J4" s="356" t="s">
        <v>62</v>
      </c>
      <c r="K4" s="357"/>
      <c r="L4" s="119" t="s">
        <v>65</v>
      </c>
      <c r="M4" s="139" t="s">
        <v>63</v>
      </c>
      <c r="N4" s="119" t="s">
        <v>64</v>
      </c>
    </row>
    <row r="5" spans="1:17" ht="21.75" customHeight="1">
      <c r="A5" s="332"/>
      <c r="B5" s="334"/>
      <c r="C5" s="334"/>
      <c r="D5" s="338"/>
      <c r="E5" s="339"/>
      <c r="F5" s="358">
        <v>711.15</v>
      </c>
      <c r="G5" s="359"/>
      <c r="H5" s="360">
        <v>307.91000000000003</v>
      </c>
      <c r="I5" s="361"/>
      <c r="J5" s="358">
        <v>288.10000000000002</v>
      </c>
      <c r="K5" s="359"/>
      <c r="L5" s="166">
        <v>19.809999999999999</v>
      </c>
      <c r="M5" s="138">
        <v>50808</v>
      </c>
      <c r="N5" s="167">
        <v>944</v>
      </c>
    </row>
    <row r="6" spans="1:17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7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7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</row>
    <row r="9" spans="1:17">
      <c r="A9" s="123">
        <v>1</v>
      </c>
      <c r="B9" s="124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5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>+L9+1</f>
        <v>13</v>
      </c>
      <c r="N9" s="123">
        <f t="shared" si="0"/>
        <v>14</v>
      </c>
    </row>
    <row r="10" spans="1:17">
      <c r="A10" s="123"/>
      <c r="B10" s="128">
        <v>667.51000980000003</v>
      </c>
      <c r="C10" s="128">
        <v>0</v>
      </c>
      <c r="D10" s="128">
        <v>0</v>
      </c>
      <c r="E10" s="123"/>
      <c r="F10" s="125"/>
      <c r="G10" s="123"/>
      <c r="H10" s="123"/>
      <c r="I10" s="123"/>
      <c r="J10" s="123"/>
      <c r="K10" s="123"/>
      <c r="L10" s="123"/>
      <c r="M10" s="123"/>
      <c r="N10" s="154"/>
    </row>
    <row r="11" spans="1:17" ht="14">
      <c r="A11" s="146">
        <v>42887</v>
      </c>
      <c r="B11" s="147">
        <v>685.24</v>
      </c>
      <c r="C11" s="147">
        <v>27.84</v>
      </c>
      <c r="D11" s="147">
        <f>C11-19.81</f>
        <v>8.0300000000000011</v>
      </c>
      <c r="E11" s="160">
        <v>0</v>
      </c>
      <c r="F11" s="156">
        <f>D11/288.1*100</f>
        <v>2.7872266574106215</v>
      </c>
      <c r="G11" s="149">
        <v>0</v>
      </c>
      <c r="H11" s="149">
        <v>0</v>
      </c>
      <c r="I11" s="149">
        <v>0</v>
      </c>
      <c r="J11" s="149" t="s">
        <v>48</v>
      </c>
      <c r="K11" s="149" t="s">
        <v>48</v>
      </c>
      <c r="L11" s="149" t="s">
        <v>48</v>
      </c>
      <c r="M11" s="148">
        <f>I11+H11+G11</f>
        <v>0</v>
      </c>
      <c r="N11" s="157">
        <v>0</v>
      </c>
      <c r="O11" s="74"/>
      <c r="P11" s="75">
        <v>0</v>
      </c>
      <c r="Q11" s="75"/>
    </row>
    <row r="12" spans="1:17" ht="14">
      <c r="A12" s="146">
        <f>+A11+1</f>
        <v>42888</v>
      </c>
      <c r="B12" s="147">
        <v>685.23</v>
      </c>
      <c r="C12" s="147">
        <v>27.8</v>
      </c>
      <c r="D12" s="147">
        <f t="shared" ref="D12:D75" si="1">C12-19.81</f>
        <v>7.990000000000002</v>
      </c>
      <c r="E12" s="161">
        <v>9</v>
      </c>
      <c r="F12" s="156">
        <f t="shared" ref="F12:F75" si="2">D12/288.1*100</f>
        <v>2.7733425893786885</v>
      </c>
      <c r="G12" s="149">
        <v>0</v>
      </c>
      <c r="H12" s="149">
        <v>0</v>
      </c>
      <c r="I12" s="149">
        <v>0</v>
      </c>
      <c r="J12" s="149" t="s">
        <v>48</v>
      </c>
      <c r="K12" s="149" t="s">
        <v>48</v>
      </c>
      <c r="L12" s="149" t="s">
        <v>48</v>
      </c>
      <c r="M12" s="148">
        <f>I12+H12+G12</f>
        <v>0</v>
      </c>
      <c r="N12" s="150">
        <v>0</v>
      </c>
      <c r="P12" s="75">
        <v>-4.0000000000000036E-2</v>
      </c>
    </row>
    <row r="13" spans="1:17" ht="14">
      <c r="A13" s="146">
        <f t="shared" ref="A13:A76" si="3">+A12+1</f>
        <v>42889</v>
      </c>
      <c r="B13" s="147">
        <v>685.22</v>
      </c>
      <c r="C13" s="147">
        <v>27.77</v>
      </c>
      <c r="D13" s="147">
        <f t="shared" si="1"/>
        <v>7.9600000000000009</v>
      </c>
      <c r="E13" s="161">
        <v>0</v>
      </c>
      <c r="F13" s="156">
        <f t="shared" si="2"/>
        <v>2.7629295383547379</v>
      </c>
      <c r="G13" s="149">
        <v>0</v>
      </c>
      <c r="H13" s="149">
        <v>0</v>
      </c>
      <c r="I13" s="149">
        <v>0</v>
      </c>
      <c r="J13" s="149" t="s">
        <v>48</v>
      </c>
      <c r="K13" s="149" t="s">
        <v>48</v>
      </c>
      <c r="L13" s="149" t="s">
        <v>48</v>
      </c>
      <c r="M13" s="148">
        <f t="shared" ref="M13:M75" si="4">I13+H13+G13</f>
        <v>0</v>
      </c>
      <c r="N13" s="150">
        <v>0</v>
      </c>
      <c r="P13" s="75">
        <v>0</v>
      </c>
    </row>
    <row r="14" spans="1:17" ht="14">
      <c r="A14" s="146">
        <f t="shared" si="3"/>
        <v>42890</v>
      </c>
      <c r="B14" s="147">
        <v>685.21</v>
      </c>
      <c r="C14" s="147">
        <v>27.73</v>
      </c>
      <c r="D14" s="147">
        <f t="shared" si="1"/>
        <v>7.9200000000000017</v>
      </c>
      <c r="E14" s="161">
        <v>11</v>
      </c>
      <c r="F14" s="156">
        <f t="shared" si="2"/>
        <v>2.7490454703228049</v>
      </c>
      <c r="G14" s="149">
        <v>0</v>
      </c>
      <c r="H14" s="149">
        <v>0</v>
      </c>
      <c r="I14" s="149">
        <v>0</v>
      </c>
      <c r="J14" s="149" t="s">
        <v>48</v>
      </c>
      <c r="K14" s="149" t="s">
        <v>48</v>
      </c>
      <c r="L14" s="149" t="s">
        <v>48</v>
      </c>
      <c r="M14" s="148">
        <f t="shared" si="4"/>
        <v>0</v>
      </c>
      <c r="N14" s="150">
        <v>0</v>
      </c>
      <c r="P14" s="75">
        <v>-0.16999999999999993</v>
      </c>
    </row>
    <row r="15" spans="1:17" ht="14">
      <c r="A15" s="146">
        <f t="shared" si="3"/>
        <v>42891</v>
      </c>
      <c r="B15" s="147">
        <v>685.21</v>
      </c>
      <c r="C15" s="147">
        <v>27.73</v>
      </c>
      <c r="D15" s="147">
        <f t="shared" si="1"/>
        <v>7.9200000000000017</v>
      </c>
      <c r="E15" s="161">
        <v>0</v>
      </c>
      <c r="F15" s="156">
        <f t="shared" si="2"/>
        <v>2.7490454703228049</v>
      </c>
      <c r="G15" s="149">
        <v>0</v>
      </c>
      <c r="H15" s="149">
        <v>0</v>
      </c>
      <c r="I15" s="149">
        <v>0</v>
      </c>
      <c r="J15" s="149" t="s">
        <v>48</v>
      </c>
      <c r="K15" s="149" t="s">
        <v>48</v>
      </c>
      <c r="L15" s="149" t="s">
        <v>48</v>
      </c>
      <c r="M15" s="148">
        <f t="shared" si="4"/>
        <v>0</v>
      </c>
      <c r="N15" s="150">
        <v>0</v>
      </c>
      <c r="P15" s="75">
        <v>-4.0000000000000036E-2</v>
      </c>
    </row>
    <row r="16" spans="1:17" ht="14">
      <c r="A16" s="146">
        <f t="shared" si="3"/>
        <v>42892</v>
      </c>
      <c r="B16" s="147">
        <v>685.19</v>
      </c>
      <c r="C16" s="147">
        <v>27.66</v>
      </c>
      <c r="D16" s="147">
        <f t="shared" si="1"/>
        <v>7.8500000000000014</v>
      </c>
      <c r="E16" s="161">
        <v>0</v>
      </c>
      <c r="F16" s="156">
        <f t="shared" si="2"/>
        <v>2.7247483512669217</v>
      </c>
      <c r="G16" s="149">
        <v>150</v>
      </c>
      <c r="H16" s="149">
        <v>0</v>
      </c>
      <c r="I16" s="149">
        <v>0</v>
      </c>
      <c r="J16" s="149" t="s">
        <v>48</v>
      </c>
      <c r="K16" s="149" t="s">
        <v>48</v>
      </c>
      <c r="L16" s="149" t="s">
        <v>48</v>
      </c>
      <c r="M16" s="148">
        <f t="shared" si="4"/>
        <v>150</v>
      </c>
      <c r="N16" s="150">
        <v>0</v>
      </c>
      <c r="P16" s="75">
        <v>-1.9999999999999574E-2</v>
      </c>
    </row>
    <row r="17" spans="1:16" ht="14">
      <c r="A17" s="146">
        <f t="shared" si="3"/>
        <v>42893</v>
      </c>
      <c r="B17" s="147">
        <v>685.18</v>
      </c>
      <c r="C17" s="147">
        <v>27.63</v>
      </c>
      <c r="D17" s="147">
        <f t="shared" si="1"/>
        <v>7.82</v>
      </c>
      <c r="E17" s="161">
        <v>0</v>
      </c>
      <c r="F17" s="156">
        <f t="shared" si="2"/>
        <v>2.7143353002429711</v>
      </c>
      <c r="G17" s="149">
        <v>0</v>
      </c>
      <c r="H17" s="149">
        <v>0</v>
      </c>
      <c r="I17" s="149">
        <v>0</v>
      </c>
      <c r="J17" s="149" t="s">
        <v>48</v>
      </c>
      <c r="K17" s="149" t="s">
        <v>48</v>
      </c>
      <c r="L17" s="149" t="s">
        <v>48</v>
      </c>
      <c r="M17" s="148">
        <f t="shared" si="4"/>
        <v>0</v>
      </c>
      <c r="N17" s="150">
        <v>0</v>
      </c>
      <c r="P17" s="75">
        <v>0.15698145520379708</v>
      </c>
    </row>
    <row r="18" spans="1:16" ht="14">
      <c r="A18" s="146">
        <f t="shared" si="3"/>
        <v>42894</v>
      </c>
      <c r="B18" s="147">
        <v>685.17</v>
      </c>
      <c r="C18" s="147">
        <v>27.59</v>
      </c>
      <c r="D18" s="147">
        <f t="shared" si="1"/>
        <v>7.7800000000000011</v>
      </c>
      <c r="E18" s="161">
        <v>0</v>
      </c>
      <c r="F18" s="156">
        <f t="shared" si="2"/>
        <v>2.7004512322110381</v>
      </c>
      <c r="G18" s="149">
        <v>0</v>
      </c>
      <c r="H18" s="149">
        <v>0</v>
      </c>
      <c r="I18" s="149">
        <v>0</v>
      </c>
      <c r="J18" s="149" t="s">
        <v>48</v>
      </c>
      <c r="K18" s="149" t="s">
        <v>48</v>
      </c>
      <c r="L18" s="149" t="s">
        <v>48</v>
      </c>
      <c r="M18" s="148">
        <f t="shared" si="4"/>
        <v>0</v>
      </c>
      <c r="N18" s="150">
        <v>0</v>
      </c>
      <c r="P18" s="75">
        <v>-2.3018544796203522E-2</v>
      </c>
    </row>
    <row r="19" spans="1:16" ht="14">
      <c r="A19" s="146">
        <f t="shared" si="3"/>
        <v>42895</v>
      </c>
      <c r="B19" s="147">
        <v>685.16</v>
      </c>
      <c r="C19" s="147">
        <v>27.55</v>
      </c>
      <c r="D19" s="147">
        <f t="shared" si="1"/>
        <v>7.740000000000002</v>
      </c>
      <c r="E19" s="161">
        <v>0</v>
      </c>
      <c r="F19" s="156">
        <f t="shared" si="2"/>
        <v>2.6865671641791047</v>
      </c>
      <c r="G19" s="149">
        <v>0</v>
      </c>
      <c r="H19" s="149">
        <v>0</v>
      </c>
      <c r="I19" s="149">
        <v>0</v>
      </c>
      <c r="J19" s="149" t="s">
        <v>48</v>
      </c>
      <c r="K19" s="149" t="s">
        <v>48</v>
      </c>
      <c r="L19" s="149" t="s">
        <v>48</v>
      </c>
      <c r="M19" s="148">
        <f t="shared" si="4"/>
        <v>0</v>
      </c>
      <c r="N19" s="150">
        <v>0</v>
      </c>
      <c r="P19" s="75">
        <v>-0.23999999999999932</v>
      </c>
    </row>
    <row r="20" spans="1:16" ht="14">
      <c r="A20" s="146">
        <f t="shared" si="3"/>
        <v>42896</v>
      </c>
      <c r="B20" s="147">
        <v>685.15</v>
      </c>
      <c r="C20" s="147">
        <v>27.52</v>
      </c>
      <c r="D20" s="147">
        <f t="shared" si="1"/>
        <v>7.7100000000000009</v>
      </c>
      <c r="E20" s="161">
        <v>0</v>
      </c>
      <c r="F20" s="156">
        <f t="shared" si="2"/>
        <v>2.6761541131551545</v>
      </c>
      <c r="G20" s="149">
        <v>0</v>
      </c>
      <c r="H20" s="149">
        <v>0</v>
      </c>
      <c r="I20" s="149">
        <v>0</v>
      </c>
      <c r="J20" s="149" t="s">
        <v>48</v>
      </c>
      <c r="K20" s="149" t="s">
        <v>48</v>
      </c>
      <c r="L20" s="149" t="s">
        <v>48</v>
      </c>
      <c r="M20" s="148">
        <f t="shared" si="4"/>
        <v>0</v>
      </c>
      <c r="N20" s="150">
        <v>0</v>
      </c>
      <c r="P20" s="75">
        <v>-4.0000000000000036E-2</v>
      </c>
    </row>
    <row r="21" spans="1:16" ht="14">
      <c r="A21" s="146">
        <f t="shared" si="3"/>
        <v>42897</v>
      </c>
      <c r="B21" s="147">
        <v>685.14</v>
      </c>
      <c r="C21" s="147">
        <v>27.49</v>
      </c>
      <c r="D21" s="147">
        <f t="shared" si="1"/>
        <v>7.68</v>
      </c>
      <c r="E21" s="161">
        <v>0</v>
      </c>
      <c r="F21" s="156">
        <f t="shared" si="2"/>
        <v>2.6657410621312043</v>
      </c>
      <c r="G21" s="149">
        <v>0</v>
      </c>
      <c r="H21" s="149">
        <v>0</v>
      </c>
      <c r="I21" s="149">
        <v>0</v>
      </c>
      <c r="J21" s="149" t="s">
        <v>48</v>
      </c>
      <c r="K21" s="149" t="s">
        <v>48</v>
      </c>
      <c r="L21" s="149" t="s">
        <v>48</v>
      </c>
      <c r="M21" s="148">
        <f t="shared" si="4"/>
        <v>0</v>
      </c>
      <c r="N21" s="150">
        <v>0</v>
      </c>
      <c r="P21" s="75">
        <v>-3.0000000000000249E-2</v>
      </c>
    </row>
    <row r="22" spans="1:16" ht="14">
      <c r="A22" s="146">
        <f t="shared" si="3"/>
        <v>42898</v>
      </c>
      <c r="B22" s="147">
        <v>685.14</v>
      </c>
      <c r="C22" s="147">
        <v>27.49</v>
      </c>
      <c r="D22" s="147">
        <f t="shared" si="1"/>
        <v>7.68</v>
      </c>
      <c r="E22" s="161">
        <v>31</v>
      </c>
      <c r="F22" s="156">
        <f t="shared" si="2"/>
        <v>2.6657410621312043</v>
      </c>
      <c r="G22" s="149">
        <v>0</v>
      </c>
      <c r="H22" s="149">
        <v>0</v>
      </c>
      <c r="I22" s="149">
        <v>0</v>
      </c>
      <c r="J22" s="149" t="s">
        <v>48</v>
      </c>
      <c r="K22" s="149" t="s">
        <v>48</v>
      </c>
      <c r="L22" s="149" t="s">
        <v>48</v>
      </c>
      <c r="M22" s="148">
        <f t="shared" si="4"/>
        <v>0</v>
      </c>
      <c r="N22" s="150">
        <v>0</v>
      </c>
      <c r="P22" s="75">
        <v>-0.20999999999999996</v>
      </c>
    </row>
    <row r="23" spans="1:16" ht="14">
      <c r="A23" s="146">
        <f t="shared" si="3"/>
        <v>42899</v>
      </c>
      <c r="B23" s="147">
        <v>685.14</v>
      </c>
      <c r="C23" s="147">
        <v>27.49</v>
      </c>
      <c r="D23" s="147">
        <f t="shared" si="1"/>
        <v>7.68</v>
      </c>
      <c r="E23" s="161">
        <v>0</v>
      </c>
      <c r="F23" s="156">
        <f t="shared" si="2"/>
        <v>2.6657410621312043</v>
      </c>
      <c r="G23" s="149">
        <v>0</v>
      </c>
      <c r="H23" s="149">
        <v>0</v>
      </c>
      <c r="I23" s="149">
        <v>0</v>
      </c>
      <c r="J23" s="149" t="s">
        <v>48</v>
      </c>
      <c r="K23" s="149" t="s">
        <v>48</v>
      </c>
      <c r="L23" s="149" t="s">
        <v>48</v>
      </c>
      <c r="M23" s="148">
        <f t="shared" si="4"/>
        <v>0</v>
      </c>
      <c r="N23" s="150">
        <v>0</v>
      </c>
      <c r="P23" s="75">
        <v>-2.0000000000000462E-2</v>
      </c>
    </row>
    <row r="24" spans="1:16" ht="14">
      <c r="A24" s="146">
        <f t="shared" si="3"/>
        <v>42900</v>
      </c>
      <c r="B24" s="147">
        <v>685.13</v>
      </c>
      <c r="C24" s="147">
        <v>27.45</v>
      </c>
      <c r="D24" s="147">
        <f t="shared" si="1"/>
        <v>7.6400000000000006</v>
      </c>
      <c r="E24" s="161">
        <v>0</v>
      </c>
      <c r="F24" s="156">
        <f t="shared" si="2"/>
        <v>2.6518569940992709</v>
      </c>
      <c r="G24" s="149">
        <v>0</v>
      </c>
      <c r="H24" s="149">
        <v>0</v>
      </c>
      <c r="I24" s="149">
        <v>0</v>
      </c>
      <c r="J24" s="149" t="s">
        <v>48</v>
      </c>
      <c r="K24" s="149" t="s">
        <v>48</v>
      </c>
      <c r="L24" s="149" t="s">
        <v>48</v>
      </c>
      <c r="M24" s="148">
        <f t="shared" si="4"/>
        <v>0</v>
      </c>
      <c r="N24" s="150">
        <v>0</v>
      </c>
      <c r="P24" s="75">
        <v>-4.9999999999999822E-2</v>
      </c>
    </row>
    <row r="25" spans="1:16" ht="14">
      <c r="A25" s="146">
        <f t="shared" si="3"/>
        <v>42901</v>
      </c>
      <c r="B25" s="147">
        <v>685.13</v>
      </c>
      <c r="C25" s="147">
        <v>27.45</v>
      </c>
      <c r="D25" s="147">
        <f t="shared" si="1"/>
        <v>7.6400000000000006</v>
      </c>
      <c r="E25" s="161">
        <v>0</v>
      </c>
      <c r="F25" s="156">
        <f t="shared" si="2"/>
        <v>2.6518569940992709</v>
      </c>
      <c r="G25" s="149">
        <v>0</v>
      </c>
      <c r="H25" s="149">
        <v>0</v>
      </c>
      <c r="I25" s="149">
        <v>0</v>
      </c>
      <c r="J25" s="149" t="s">
        <v>48</v>
      </c>
      <c r="K25" s="149" t="s">
        <v>48</v>
      </c>
      <c r="L25" s="149" t="s">
        <v>48</v>
      </c>
      <c r="M25" s="148">
        <f t="shared" si="4"/>
        <v>0</v>
      </c>
      <c r="N25" s="150">
        <v>0</v>
      </c>
      <c r="P25" s="75">
        <v>-0.44534569653080147</v>
      </c>
    </row>
    <row r="26" spans="1:16" ht="14">
      <c r="A26" s="146">
        <f t="shared" si="3"/>
        <v>42902</v>
      </c>
      <c r="B26" s="147">
        <v>685.13</v>
      </c>
      <c r="C26" s="147">
        <v>27.45</v>
      </c>
      <c r="D26" s="147">
        <f t="shared" si="1"/>
        <v>7.6400000000000006</v>
      </c>
      <c r="E26" s="161">
        <v>0</v>
      </c>
      <c r="F26" s="156">
        <f t="shared" si="2"/>
        <v>2.6518569940992709</v>
      </c>
      <c r="G26" s="149">
        <v>0</v>
      </c>
      <c r="H26" s="149">
        <v>0</v>
      </c>
      <c r="I26" s="149">
        <v>0</v>
      </c>
      <c r="J26" s="149" t="s">
        <v>48</v>
      </c>
      <c r="K26" s="149" t="s">
        <v>48</v>
      </c>
      <c r="L26" s="149" t="s">
        <v>48</v>
      </c>
      <c r="M26" s="148">
        <f t="shared" si="4"/>
        <v>0</v>
      </c>
      <c r="N26" s="150">
        <v>0</v>
      </c>
      <c r="P26" s="75">
        <v>0.26999999999999957</v>
      </c>
    </row>
    <row r="27" spans="1:16" ht="14">
      <c r="A27" s="146">
        <f t="shared" si="3"/>
        <v>42903</v>
      </c>
      <c r="B27" s="147">
        <v>685.13</v>
      </c>
      <c r="C27" s="147">
        <v>27.45</v>
      </c>
      <c r="D27" s="147">
        <f t="shared" si="1"/>
        <v>7.6400000000000006</v>
      </c>
      <c r="E27" s="161">
        <v>0</v>
      </c>
      <c r="F27" s="156">
        <f t="shared" si="2"/>
        <v>2.6518569940992709</v>
      </c>
      <c r="G27" s="149">
        <v>0</v>
      </c>
      <c r="H27" s="149">
        <v>0</v>
      </c>
      <c r="I27" s="149">
        <v>0</v>
      </c>
      <c r="J27" s="149" t="s">
        <v>48</v>
      </c>
      <c r="K27" s="149" t="s">
        <v>48</v>
      </c>
      <c r="L27" s="149" t="s">
        <v>48</v>
      </c>
      <c r="M27" s="148">
        <f t="shared" si="4"/>
        <v>0</v>
      </c>
      <c r="N27" s="150">
        <v>0</v>
      </c>
      <c r="P27" s="75">
        <v>-4.0000000000000036E-2</v>
      </c>
    </row>
    <row r="28" spans="1:16" ht="14">
      <c r="A28" s="146">
        <f t="shared" si="3"/>
        <v>42904</v>
      </c>
      <c r="B28" s="147">
        <v>685.13</v>
      </c>
      <c r="C28" s="147">
        <v>27.45</v>
      </c>
      <c r="D28" s="147">
        <f t="shared" si="1"/>
        <v>7.6400000000000006</v>
      </c>
      <c r="E28" s="161">
        <v>0</v>
      </c>
      <c r="F28" s="156">
        <f t="shared" si="2"/>
        <v>2.6518569940992709</v>
      </c>
      <c r="G28" s="149">
        <v>0</v>
      </c>
      <c r="H28" s="149">
        <v>0</v>
      </c>
      <c r="I28" s="149">
        <v>0</v>
      </c>
      <c r="J28" s="149" t="s">
        <v>48</v>
      </c>
      <c r="K28" s="149" t="s">
        <v>48</v>
      </c>
      <c r="L28" s="149" t="s">
        <v>48</v>
      </c>
      <c r="M28" s="148">
        <f t="shared" si="4"/>
        <v>0</v>
      </c>
      <c r="N28" s="150">
        <v>0</v>
      </c>
      <c r="P28" s="75">
        <v>3.4654303469198067E-2</v>
      </c>
    </row>
    <row r="29" spans="1:16" ht="14">
      <c r="A29" s="146">
        <f t="shared" si="3"/>
        <v>42905</v>
      </c>
      <c r="B29" s="147">
        <v>685.13</v>
      </c>
      <c r="C29" s="147">
        <v>27.45</v>
      </c>
      <c r="D29" s="147">
        <f t="shared" si="1"/>
        <v>7.6400000000000006</v>
      </c>
      <c r="E29" s="161">
        <v>0</v>
      </c>
      <c r="F29" s="156">
        <f t="shared" si="2"/>
        <v>2.6518569940992709</v>
      </c>
      <c r="G29" s="149">
        <v>0</v>
      </c>
      <c r="H29" s="149">
        <v>0</v>
      </c>
      <c r="I29" s="149">
        <v>0</v>
      </c>
      <c r="J29" s="149" t="s">
        <v>48</v>
      </c>
      <c r="K29" s="149" t="s">
        <v>48</v>
      </c>
      <c r="L29" s="149" t="s">
        <v>48</v>
      </c>
      <c r="M29" s="148">
        <f t="shared" si="4"/>
        <v>0</v>
      </c>
      <c r="N29" s="150">
        <v>0</v>
      </c>
      <c r="P29" s="75">
        <v>-7.0000000000000284E-2</v>
      </c>
    </row>
    <row r="30" spans="1:16" ht="14">
      <c r="A30" s="146">
        <f t="shared" si="3"/>
        <v>42906</v>
      </c>
      <c r="B30" s="147">
        <v>685.25</v>
      </c>
      <c r="C30" s="147">
        <v>27.87</v>
      </c>
      <c r="D30" s="147">
        <f t="shared" si="1"/>
        <v>8.0600000000000023</v>
      </c>
      <c r="E30" s="161">
        <v>0</v>
      </c>
      <c r="F30" s="156">
        <f t="shared" si="2"/>
        <v>2.7976397084345717</v>
      </c>
      <c r="G30" s="149">
        <v>0</v>
      </c>
      <c r="H30" s="149">
        <v>0</v>
      </c>
      <c r="I30" s="149">
        <v>0</v>
      </c>
      <c r="J30" s="149" t="s">
        <v>48</v>
      </c>
      <c r="K30" s="149" t="s">
        <v>48</v>
      </c>
      <c r="L30" s="149" t="s">
        <v>48</v>
      </c>
      <c r="M30" s="148">
        <f t="shared" si="4"/>
        <v>0</v>
      </c>
      <c r="N30" s="150">
        <v>0</v>
      </c>
      <c r="P30" s="75">
        <v>-2.9999999999999361E-2</v>
      </c>
    </row>
    <row r="31" spans="1:16" ht="14">
      <c r="A31" s="146">
        <f t="shared" si="3"/>
        <v>42907</v>
      </c>
      <c r="B31" s="147">
        <v>685.28</v>
      </c>
      <c r="C31" s="147">
        <v>27.98</v>
      </c>
      <c r="D31" s="147">
        <f t="shared" si="1"/>
        <v>8.1700000000000017</v>
      </c>
      <c r="E31" s="161">
        <v>0</v>
      </c>
      <c r="F31" s="156">
        <f t="shared" si="2"/>
        <v>2.8358208955223887</v>
      </c>
      <c r="G31" s="149">
        <v>0</v>
      </c>
      <c r="H31" s="149">
        <v>0</v>
      </c>
      <c r="I31" s="149">
        <v>0</v>
      </c>
      <c r="J31" s="149" t="s">
        <v>48</v>
      </c>
      <c r="K31" s="149" t="s">
        <v>48</v>
      </c>
      <c r="L31" s="149" t="s">
        <v>48</v>
      </c>
      <c r="M31" s="148">
        <f t="shared" si="4"/>
        <v>0</v>
      </c>
      <c r="N31" s="150">
        <v>0</v>
      </c>
      <c r="P31" s="75">
        <v>-4.0000000000000036E-2</v>
      </c>
    </row>
    <row r="32" spans="1:16" ht="14">
      <c r="A32" s="146">
        <f t="shared" si="3"/>
        <v>42908</v>
      </c>
      <c r="B32" s="147">
        <v>685.29</v>
      </c>
      <c r="C32" s="147">
        <v>28.01</v>
      </c>
      <c r="D32" s="147">
        <f t="shared" si="1"/>
        <v>8.2000000000000028</v>
      </c>
      <c r="E32" s="161">
        <v>0</v>
      </c>
      <c r="F32" s="156">
        <f t="shared" si="2"/>
        <v>2.8462339465463389</v>
      </c>
      <c r="G32" s="149">
        <v>0</v>
      </c>
      <c r="H32" s="149">
        <v>0</v>
      </c>
      <c r="I32" s="149">
        <v>0</v>
      </c>
      <c r="J32" s="149" t="s">
        <v>48</v>
      </c>
      <c r="K32" s="149" t="s">
        <v>48</v>
      </c>
      <c r="L32" s="149" t="s">
        <v>48</v>
      </c>
      <c r="M32" s="148">
        <f t="shared" si="4"/>
        <v>0</v>
      </c>
      <c r="N32" s="150">
        <v>0</v>
      </c>
      <c r="P32" s="75">
        <v>-0.20999999999999996</v>
      </c>
    </row>
    <row r="33" spans="1:16" ht="14">
      <c r="A33" s="146">
        <f t="shared" si="3"/>
        <v>42909</v>
      </c>
      <c r="B33" s="147">
        <v>685.35</v>
      </c>
      <c r="C33" s="147">
        <v>28.22</v>
      </c>
      <c r="D33" s="147">
        <f t="shared" si="1"/>
        <v>8.41</v>
      </c>
      <c r="E33" s="161">
        <v>4</v>
      </c>
      <c r="F33" s="156">
        <f t="shared" si="2"/>
        <v>2.9191253037139884</v>
      </c>
      <c r="G33" s="149">
        <v>0</v>
      </c>
      <c r="H33" s="149">
        <v>0</v>
      </c>
      <c r="I33" s="149">
        <v>0</v>
      </c>
      <c r="J33" s="149" t="s">
        <v>48</v>
      </c>
      <c r="K33" s="149" t="s">
        <v>48</v>
      </c>
      <c r="L33" s="149" t="s">
        <v>48</v>
      </c>
      <c r="M33" s="148">
        <f t="shared" si="4"/>
        <v>0</v>
      </c>
      <c r="N33" s="150">
        <v>0</v>
      </c>
      <c r="P33" s="75">
        <v>-3.0000000000000249E-2</v>
      </c>
    </row>
    <row r="34" spans="1:16" ht="14">
      <c r="A34" s="146">
        <f t="shared" si="3"/>
        <v>42910</v>
      </c>
      <c r="B34" s="147">
        <v>685.4</v>
      </c>
      <c r="C34" s="147">
        <v>28.4</v>
      </c>
      <c r="D34" s="147">
        <f t="shared" si="1"/>
        <v>8.59</v>
      </c>
      <c r="E34" s="161">
        <v>3</v>
      </c>
      <c r="F34" s="156">
        <f t="shared" si="2"/>
        <v>2.9816036098576881</v>
      </c>
      <c r="G34" s="149">
        <v>0</v>
      </c>
      <c r="H34" s="149">
        <v>0</v>
      </c>
      <c r="I34" s="149">
        <v>0</v>
      </c>
      <c r="J34" s="149" t="s">
        <v>48</v>
      </c>
      <c r="K34" s="149" t="s">
        <v>48</v>
      </c>
      <c r="L34" s="149" t="s">
        <v>48</v>
      </c>
      <c r="M34" s="148">
        <f t="shared" si="4"/>
        <v>0</v>
      </c>
      <c r="N34" s="150">
        <v>0</v>
      </c>
      <c r="P34" s="75">
        <v>-4.0000000000000036E-2</v>
      </c>
    </row>
    <row r="35" spans="1:16" ht="14">
      <c r="A35" s="146">
        <f t="shared" si="3"/>
        <v>42911</v>
      </c>
      <c r="B35" s="147">
        <v>686.35</v>
      </c>
      <c r="C35" s="147">
        <v>32.49</v>
      </c>
      <c r="D35" s="147">
        <f t="shared" si="1"/>
        <v>12.680000000000003</v>
      </c>
      <c r="E35" s="161">
        <v>94</v>
      </c>
      <c r="F35" s="156">
        <f t="shared" si="2"/>
        <v>4.4012495661228748</v>
      </c>
      <c r="G35" s="149">
        <v>0</v>
      </c>
      <c r="H35" s="149">
        <v>0</v>
      </c>
      <c r="I35" s="149">
        <v>0</v>
      </c>
      <c r="J35" s="149" t="s">
        <v>48</v>
      </c>
      <c r="K35" s="149" t="s">
        <v>48</v>
      </c>
      <c r="L35" s="149" t="s">
        <v>48</v>
      </c>
      <c r="M35" s="148">
        <f t="shared" si="4"/>
        <v>0</v>
      </c>
      <c r="N35" s="150">
        <v>0</v>
      </c>
      <c r="P35" s="75">
        <v>-0.23999999999999977</v>
      </c>
    </row>
    <row r="36" spans="1:16" ht="14">
      <c r="A36" s="146">
        <f t="shared" si="3"/>
        <v>42912</v>
      </c>
      <c r="B36" s="147">
        <v>686.6</v>
      </c>
      <c r="C36" s="147">
        <v>33.71</v>
      </c>
      <c r="D36" s="147">
        <f t="shared" si="1"/>
        <v>13.900000000000002</v>
      </c>
      <c r="E36" s="161">
        <v>11</v>
      </c>
      <c r="F36" s="156">
        <f t="shared" si="2"/>
        <v>4.8247136410968414</v>
      </c>
      <c r="G36" s="149">
        <v>0</v>
      </c>
      <c r="H36" s="149">
        <v>0</v>
      </c>
      <c r="I36" s="149">
        <v>0</v>
      </c>
      <c r="J36" s="149" t="s">
        <v>48</v>
      </c>
      <c r="K36" s="149" t="s">
        <v>48</v>
      </c>
      <c r="L36" s="149" t="s">
        <v>48</v>
      </c>
      <c r="M36" s="148">
        <f t="shared" si="4"/>
        <v>0</v>
      </c>
      <c r="N36" s="150">
        <v>0</v>
      </c>
      <c r="P36" s="75">
        <v>-4.0000000000000036E-2</v>
      </c>
    </row>
    <row r="37" spans="1:16" ht="14">
      <c r="A37" s="146">
        <f t="shared" si="3"/>
        <v>42913</v>
      </c>
      <c r="B37" s="147">
        <v>686.65</v>
      </c>
      <c r="C37" s="147">
        <v>33.96</v>
      </c>
      <c r="D37" s="147">
        <f t="shared" si="1"/>
        <v>14.150000000000002</v>
      </c>
      <c r="E37" s="161">
        <v>8</v>
      </c>
      <c r="F37" s="156">
        <f t="shared" si="2"/>
        <v>4.9114890662964257</v>
      </c>
      <c r="G37" s="149">
        <v>0</v>
      </c>
      <c r="H37" s="149">
        <v>0</v>
      </c>
      <c r="I37" s="149">
        <v>0</v>
      </c>
      <c r="J37" s="149" t="s">
        <v>48</v>
      </c>
      <c r="K37" s="149" t="s">
        <v>48</v>
      </c>
      <c r="L37" s="149" t="s">
        <v>48</v>
      </c>
      <c r="M37" s="148">
        <f t="shared" si="4"/>
        <v>0</v>
      </c>
      <c r="N37" s="150">
        <v>0</v>
      </c>
      <c r="P37" s="75">
        <v>-3.0000000000000249E-2</v>
      </c>
    </row>
    <row r="38" spans="1:16" ht="14">
      <c r="A38" s="146">
        <f t="shared" si="3"/>
        <v>42914</v>
      </c>
      <c r="B38" s="147">
        <v>686.7</v>
      </c>
      <c r="C38" s="147">
        <v>34.06</v>
      </c>
      <c r="D38" s="147">
        <f t="shared" si="1"/>
        <v>14.250000000000004</v>
      </c>
      <c r="E38" s="161">
        <v>3</v>
      </c>
      <c r="F38" s="156">
        <f t="shared" si="2"/>
        <v>4.946199236376259</v>
      </c>
      <c r="G38" s="149">
        <v>0</v>
      </c>
      <c r="H38" s="149">
        <v>0</v>
      </c>
      <c r="I38" s="149">
        <v>0</v>
      </c>
      <c r="J38" s="149" t="s">
        <v>48</v>
      </c>
      <c r="K38" s="149" t="s">
        <v>48</v>
      </c>
      <c r="L38" s="149" t="s">
        <v>48</v>
      </c>
      <c r="M38" s="148">
        <f t="shared" si="4"/>
        <v>0</v>
      </c>
      <c r="N38" s="150">
        <v>0</v>
      </c>
      <c r="P38" s="75">
        <v>-0.17999999999999972</v>
      </c>
    </row>
    <row r="39" spans="1:16" ht="14">
      <c r="A39" s="146">
        <f t="shared" si="3"/>
        <v>42915</v>
      </c>
      <c r="B39" s="147">
        <v>687.52</v>
      </c>
      <c r="C39" s="147">
        <v>35.67</v>
      </c>
      <c r="D39" s="147">
        <f t="shared" si="1"/>
        <v>15.860000000000003</v>
      </c>
      <c r="E39" s="161">
        <v>36</v>
      </c>
      <c r="F39" s="156">
        <f t="shared" si="2"/>
        <v>5.5050329746615763</v>
      </c>
      <c r="G39" s="149">
        <v>0</v>
      </c>
      <c r="H39" s="149">
        <v>0</v>
      </c>
      <c r="I39" s="149">
        <v>0</v>
      </c>
      <c r="J39" s="149" t="s">
        <v>48</v>
      </c>
      <c r="K39" s="149" t="s">
        <v>48</v>
      </c>
      <c r="L39" s="149" t="s">
        <v>48</v>
      </c>
      <c r="M39" s="148">
        <f t="shared" si="4"/>
        <v>0</v>
      </c>
      <c r="N39" s="150">
        <v>0</v>
      </c>
      <c r="P39" s="75">
        <v>-3.0000000000000249E-2</v>
      </c>
    </row>
    <row r="40" spans="1:16" ht="14">
      <c r="A40" s="146">
        <f t="shared" si="3"/>
        <v>42916</v>
      </c>
      <c r="B40" s="147">
        <v>687.702</v>
      </c>
      <c r="C40" s="147">
        <v>39.11</v>
      </c>
      <c r="D40" s="147">
        <f t="shared" si="1"/>
        <v>19.3</v>
      </c>
      <c r="E40" s="161">
        <v>28</v>
      </c>
      <c r="F40" s="156">
        <f t="shared" si="2"/>
        <v>6.6990628254078439</v>
      </c>
      <c r="G40" s="149">
        <v>0</v>
      </c>
      <c r="H40" s="149">
        <v>0</v>
      </c>
      <c r="I40" s="149">
        <v>0</v>
      </c>
      <c r="J40" s="149" t="s">
        <v>48</v>
      </c>
      <c r="K40" s="149" t="s">
        <v>48</v>
      </c>
      <c r="L40" s="149" t="s">
        <v>48</v>
      </c>
      <c r="M40" s="148">
        <f t="shared" si="4"/>
        <v>0</v>
      </c>
      <c r="N40" s="150">
        <v>0</v>
      </c>
      <c r="P40" s="75">
        <v>-4.0000000000000036E-2</v>
      </c>
    </row>
    <row r="41" spans="1:16" ht="14">
      <c r="A41" s="146">
        <f t="shared" si="3"/>
        <v>42917</v>
      </c>
      <c r="B41" s="147">
        <v>688.3</v>
      </c>
      <c r="C41" s="147">
        <v>42.05</v>
      </c>
      <c r="D41" s="147">
        <f t="shared" si="1"/>
        <v>22.24</v>
      </c>
      <c r="E41" s="161">
        <v>12</v>
      </c>
      <c r="F41" s="156">
        <f t="shared" si="2"/>
        <v>7.7195418257549457</v>
      </c>
      <c r="G41" s="149">
        <v>0</v>
      </c>
      <c r="H41" s="149">
        <v>0</v>
      </c>
      <c r="I41" s="149">
        <v>0</v>
      </c>
      <c r="J41" s="149" t="s">
        <v>48</v>
      </c>
      <c r="K41" s="149" t="s">
        <v>48</v>
      </c>
      <c r="L41" s="149" t="s">
        <v>48</v>
      </c>
      <c r="M41" s="148">
        <f t="shared" si="4"/>
        <v>0</v>
      </c>
      <c r="N41" s="150">
        <v>0</v>
      </c>
      <c r="P41" s="75">
        <v>-0.20999999999999996</v>
      </c>
    </row>
    <row r="42" spans="1:16" ht="14">
      <c r="A42" s="146">
        <f t="shared" si="3"/>
        <v>42918</v>
      </c>
      <c r="B42" s="147">
        <v>689.65</v>
      </c>
      <c r="C42" s="147">
        <v>49.91</v>
      </c>
      <c r="D42" s="147">
        <f t="shared" si="1"/>
        <v>30.099999999999998</v>
      </c>
      <c r="E42" s="160">
        <v>34</v>
      </c>
      <c r="F42" s="156">
        <f t="shared" si="2"/>
        <v>10.44776119402985</v>
      </c>
      <c r="G42" s="149">
        <v>0</v>
      </c>
      <c r="H42" s="149">
        <v>0</v>
      </c>
      <c r="I42" s="149">
        <v>0</v>
      </c>
      <c r="J42" s="149" t="s">
        <v>48</v>
      </c>
      <c r="K42" s="149" t="s">
        <v>48</v>
      </c>
      <c r="L42" s="149" t="s">
        <v>48</v>
      </c>
      <c r="M42" s="148">
        <f t="shared" si="4"/>
        <v>0</v>
      </c>
      <c r="N42" s="150">
        <v>0</v>
      </c>
      <c r="P42" s="75">
        <v>-0.10000000000000009</v>
      </c>
    </row>
    <row r="43" spans="1:16" ht="14">
      <c r="A43" s="146">
        <f t="shared" si="3"/>
        <v>42919</v>
      </c>
      <c r="B43" s="147">
        <v>690.95</v>
      </c>
      <c r="C43" s="147">
        <v>58.3</v>
      </c>
      <c r="D43" s="147">
        <f t="shared" si="1"/>
        <v>38.489999999999995</v>
      </c>
      <c r="E43" s="161">
        <v>22</v>
      </c>
      <c r="F43" s="156">
        <f t="shared" si="2"/>
        <v>13.359944463727869</v>
      </c>
      <c r="G43" s="149">
        <v>0</v>
      </c>
      <c r="H43" s="149">
        <v>0</v>
      </c>
      <c r="I43" s="149">
        <v>0</v>
      </c>
      <c r="J43" s="149" t="s">
        <v>48</v>
      </c>
      <c r="K43" s="149" t="s">
        <v>48</v>
      </c>
      <c r="L43" s="149" t="s">
        <v>48</v>
      </c>
      <c r="M43" s="148">
        <f t="shared" si="4"/>
        <v>0</v>
      </c>
      <c r="N43" s="150">
        <v>0</v>
      </c>
      <c r="P43" s="75">
        <v>0.17465430346919819</v>
      </c>
    </row>
    <row r="44" spans="1:16" ht="14">
      <c r="A44" s="146">
        <f t="shared" si="3"/>
        <v>42920</v>
      </c>
      <c r="B44" s="147">
        <v>691.3</v>
      </c>
      <c r="C44" s="147">
        <v>60.57</v>
      </c>
      <c r="D44" s="147">
        <f t="shared" si="1"/>
        <v>40.760000000000005</v>
      </c>
      <c r="E44" s="161">
        <v>2</v>
      </c>
      <c r="F44" s="156">
        <f t="shared" si="2"/>
        <v>14.14786532454009</v>
      </c>
      <c r="G44" s="149">
        <v>0</v>
      </c>
      <c r="H44" s="149">
        <v>0</v>
      </c>
      <c r="I44" s="149">
        <v>0</v>
      </c>
      <c r="J44" s="149" t="s">
        <v>48</v>
      </c>
      <c r="K44" s="149" t="s">
        <v>48</v>
      </c>
      <c r="L44" s="149" t="s">
        <v>48</v>
      </c>
      <c r="M44" s="148">
        <f t="shared" si="4"/>
        <v>0</v>
      </c>
      <c r="N44" s="150">
        <f t="shared" ref="N44:N76" si="5">ROUND((C44-C43)+(M44*0.002447),2)</f>
        <v>2.27</v>
      </c>
      <c r="P44" s="75">
        <v>0</v>
      </c>
    </row>
    <row r="45" spans="1:16" ht="14">
      <c r="A45" s="146">
        <f t="shared" si="3"/>
        <v>42921</v>
      </c>
      <c r="B45" s="147">
        <v>691.4</v>
      </c>
      <c r="C45" s="147">
        <v>61.21</v>
      </c>
      <c r="D45" s="147">
        <f t="shared" si="1"/>
        <v>41.400000000000006</v>
      </c>
      <c r="E45" s="161">
        <v>3</v>
      </c>
      <c r="F45" s="156">
        <f t="shared" si="2"/>
        <v>14.370010413051023</v>
      </c>
      <c r="G45" s="149">
        <v>0</v>
      </c>
      <c r="H45" s="149">
        <v>0</v>
      </c>
      <c r="I45" s="149">
        <v>0</v>
      </c>
      <c r="J45" s="149" t="s">
        <v>48</v>
      </c>
      <c r="K45" s="149" t="s">
        <v>48</v>
      </c>
      <c r="L45" s="149" t="s">
        <v>48</v>
      </c>
      <c r="M45" s="148">
        <f t="shared" si="4"/>
        <v>0</v>
      </c>
      <c r="N45" s="150">
        <f t="shared" si="5"/>
        <v>0.64</v>
      </c>
      <c r="P45" s="75">
        <v>0</v>
      </c>
    </row>
    <row r="46" spans="1:16" ht="14">
      <c r="A46" s="146">
        <f t="shared" si="3"/>
        <v>42922</v>
      </c>
      <c r="B46" s="147">
        <v>691.6</v>
      </c>
      <c r="C46" s="147">
        <v>62.51</v>
      </c>
      <c r="D46" s="147">
        <f t="shared" si="1"/>
        <v>42.7</v>
      </c>
      <c r="E46" s="161">
        <v>2</v>
      </c>
      <c r="F46" s="156">
        <f t="shared" si="2"/>
        <v>14.821242624088857</v>
      </c>
      <c r="G46" s="149">
        <v>0</v>
      </c>
      <c r="H46" s="149">
        <v>0</v>
      </c>
      <c r="I46" s="149">
        <v>0</v>
      </c>
      <c r="J46" s="149" t="s">
        <v>48</v>
      </c>
      <c r="K46" s="149" t="s">
        <v>48</v>
      </c>
      <c r="L46" s="149" t="s">
        <v>48</v>
      </c>
      <c r="M46" s="148">
        <f t="shared" si="4"/>
        <v>0</v>
      </c>
      <c r="N46" s="150">
        <f t="shared" si="5"/>
        <v>1.3</v>
      </c>
      <c r="P46" s="75">
        <v>0</v>
      </c>
    </row>
    <row r="47" spans="1:16" ht="14">
      <c r="A47" s="146">
        <f t="shared" si="3"/>
        <v>42923</v>
      </c>
      <c r="B47" s="147">
        <v>692</v>
      </c>
      <c r="C47" s="147">
        <v>65.25</v>
      </c>
      <c r="D47" s="147">
        <f t="shared" si="1"/>
        <v>45.44</v>
      </c>
      <c r="E47" s="161">
        <v>1</v>
      </c>
      <c r="F47" s="156">
        <f t="shared" si="2"/>
        <v>15.772301284276292</v>
      </c>
      <c r="G47" s="149">
        <v>0</v>
      </c>
      <c r="H47" s="149">
        <v>0</v>
      </c>
      <c r="I47" s="149">
        <v>0</v>
      </c>
      <c r="J47" s="149" t="s">
        <v>48</v>
      </c>
      <c r="K47" s="149" t="s">
        <v>48</v>
      </c>
      <c r="L47" s="149" t="s">
        <v>48</v>
      </c>
      <c r="M47" s="148">
        <f t="shared" si="4"/>
        <v>0</v>
      </c>
      <c r="N47" s="150">
        <f t="shared" si="5"/>
        <v>2.74</v>
      </c>
      <c r="P47" s="75">
        <v>0.16000000000000014</v>
      </c>
    </row>
    <row r="48" spans="1:16" ht="14">
      <c r="A48" s="146">
        <f t="shared" si="3"/>
        <v>42924</v>
      </c>
      <c r="B48" s="147">
        <v>692.3</v>
      </c>
      <c r="C48" s="147">
        <v>67.67</v>
      </c>
      <c r="D48" s="147">
        <f t="shared" si="1"/>
        <v>47.86</v>
      </c>
      <c r="E48" s="161">
        <v>19</v>
      </c>
      <c r="F48" s="156">
        <f t="shared" si="2"/>
        <v>16.61228740020826</v>
      </c>
      <c r="G48" s="149">
        <v>0</v>
      </c>
      <c r="H48" s="149">
        <v>0</v>
      </c>
      <c r="I48" s="149">
        <v>0</v>
      </c>
      <c r="J48" s="149" t="s">
        <v>48</v>
      </c>
      <c r="K48" s="149" t="s">
        <v>48</v>
      </c>
      <c r="L48" s="149" t="s">
        <v>48</v>
      </c>
      <c r="M48" s="148">
        <f t="shared" si="4"/>
        <v>0</v>
      </c>
      <c r="N48" s="150">
        <f t="shared" si="5"/>
        <v>2.42</v>
      </c>
      <c r="P48" s="75">
        <v>0.98</v>
      </c>
    </row>
    <row r="49" spans="1:16" ht="14">
      <c r="A49" s="146">
        <f t="shared" si="3"/>
        <v>42925</v>
      </c>
      <c r="B49" s="147">
        <v>692.5</v>
      </c>
      <c r="C49" s="147">
        <v>69.28</v>
      </c>
      <c r="D49" s="147">
        <f t="shared" si="1"/>
        <v>49.47</v>
      </c>
      <c r="E49" s="161">
        <v>0</v>
      </c>
      <c r="F49" s="156">
        <f t="shared" si="2"/>
        <v>17.171121138493579</v>
      </c>
      <c r="G49" s="149">
        <v>0</v>
      </c>
      <c r="H49" s="149">
        <v>0</v>
      </c>
      <c r="I49" s="149">
        <v>0</v>
      </c>
      <c r="J49" s="149" t="s">
        <v>48</v>
      </c>
      <c r="K49" s="149" t="s">
        <v>48</v>
      </c>
      <c r="L49" s="149" t="s">
        <v>48</v>
      </c>
      <c r="M49" s="148">
        <f t="shared" si="4"/>
        <v>0</v>
      </c>
      <c r="N49" s="150">
        <f t="shared" si="5"/>
        <v>1.61</v>
      </c>
      <c r="P49" s="75">
        <v>0.70000000000000018</v>
      </c>
    </row>
    <row r="50" spans="1:16" ht="14">
      <c r="A50" s="146">
        <f t="shared" si="3"/>
        <v>42926</v>
      </c>
      <c r="B50" s="147">
        <v>692.6</v>
      </c>
      <c r="C50" s="147">
        <v>70.08</v>
      </c>
      <c r="D50" s="147">
        <f t="shared" si="1"/>
        <v>50.269999999999996</v>
      </c>
      <c r="E50" s="161">
        <v>0</v>
      </c>
      <c r="F50" s="156">
        <f t="shared" si="2"/>
        <v>17.448802499132242</v>
      </c>
      <c r="G50" s="149">
        <v>0</v>
      </c>
      <c r="H50" s="149">
        <v>0</v>
      </c>
      <c r="I50" s="149">
        <v>0</v>
      </c>
      <c r="J50" s="149" t="s">
        <v>48</v>
      </c>
      <c r="K50" s="149" t="s">
        <v>48</v>
      </c>
      <c r="L50" s="149" t="s">
        <v>48</v>
      </c>
      <c r="M50" s="148">
        <f t="shared" si="4"/>
        <v>0</v>
      </c>
      <c r="N50" s="150">
        <f t="shared" si="5"/>
        <v>0.8</v>
      </c>
      <c r="P50" s="75">
        <v>2.4499999999999993</v>
      </c>
    </row>
    <row r="51" spans="1:16" ht="14">
      <c r="A51" s="146">
        <f t="shared" si="3"/>
        <v>42927</v>
      </c>
      <c r="B51" s="147">
        <v>692.75</v>
      </c>
      <c r="C51" s="147">
        <v>71.290000000000006</v>
      </c>
      <c r="D51" s="147">
        <f t="shared" si="1"/>
        <v>51.480000000000004</v>
      </c>
      <c r="E51" s="161">
        <v>3</v>
      </c>
      <c r="F51" s="156">
        <f t="shared" si="2"/>
        <v>17.868795557098231</v>
      </c>
      <c r="G51" s="149">
        <v>0</v>
      </c>
      <c r="H51" s="149">
        <v>0</v>
      </c>
      <c r="I51" s="149">
        <v>0</v>
      </c>
      <c r="J51" s="149" t="s">
        <v>48</v>
      </c>
      <c r="K51" s="149" t="s">
        <v>48</v>
      </c>
      <c r="L51" s="149" t="s">
        <v>48</v>
      </c>
      <c r="M51" s="148">
        <f t="shared" si="4"/>
        <v>0</v>
      </c>
      <c r="N51" s="150">
        <f t="shared" si="5"/>
        <v>1.21</v>
      </c>
      <c r="P51" s="75">
        <v>0.70000000000000107</v>
      </c>
    </row>
    <row r="52" spans="1:16" ht="14">
      <c r="A52" s="146">
        <f t="shared" si="3"/>
        <v>42928</v>
      </c>
      <c r="B52" s="147">
        <v>692.9</v>
      </c>
      <c r="C52" s="147">
        <v>72.5</v>
      </c>
      <c r="D52" s="147">
        <f t="shared" si="1"/>
        <v>52.69</v>
      </c>
      <c r="E52" s="161">
        <v>7</v>
      </c>
      <c r="F52" s="156">
        <f t="shared" si="2"/>
        <v>18.28878861506421</v>
      </c>
      <c r="G52" s="149">
        <v>0</v>
      </c>
      <c r="H52" s="149">
        <v>0</v>
      </c>
      <c r="I52" s="149">
        <v>0</v>
      </c>
      <c r="J52" s="149" t="s">
        <v>48</v>
      </c>
      <c r="K52" s="149" t="s">
        <v>48</v>
      </c>
      <c r="L52" s="149" t="s">
        <v>48</v>
      </c>
      <c r="M52" s="148">
        <f t="shared" si="4"/>
        <v>0</v>
      </c>
      <c r="N52" s="150">
        <f t="shared" si="5"/>
        <v>1.21</v>
      </c>
      <c r="P52" s="75">
        <v>0.52999999999999936</v>
      </c>
    </row>
    <row r="53" spans="1:16" ht="14">
      <c r="A53" s="146">
        <f t="shared" si="3"/>
        <v>42929</v>
      </c>
      <c r="B53" s="147">
        <v>693</v>
      </c>
      <c r="C53" s="147">
        <v>73.31</v>
      </c>
      <c r="D53" s="147">
        <f t="shared" si="1"/>
        <v>53.5</v>
      </c>
      <c r="E53" s="161">
        <v>1</v>
      </c>
      <c r="F53" s="156">
        <f t="shared" si="2"/>
        <v>18.569940992710862</v>
      </c>
      <c r="G53" s="149">
        <v>0</v>
      </c>
      <c r="H53" s="149">
        <v>0</v>
      </c>
      <c r="I53" s="149">
        <v>0</v>
      </c>
      <c r="J53" s="149" t="s">
        <v>48</v>
      </c>
      <c r="K53" s="149" t="s">
        <v>48</v>
      </c>
      <c r="L53" s="149" t="s">
        <v>48</v>
      </c>
      <c r="M53" s="148">
        <f t="shared" si="4"/>
        <v>0</v>
      </c>
      <c r="N53" s="150">
        <f t="shared" si="5"/>
        <v>0.81</v>
      </c>
      <c r="P53" s="75">
        <v>0.34999999999999964</v>
      </c>
    </row>
    <row r="54" spans="1:16" ht="14">
      <c r="A54" s="146">
        <f t="shared" si="3"/>
        <v>42930</v>
      </c>
      <c r="B54" s="147">
        <v>694</v>
      </c>
      <c r="C54" s="147">
        <v>81.37</v>
      </c>
      <c r="D54" s="147">
        <f t="shared" si="1"/>
        <v>61.56</v>
      </c>
      <c r="E54" s="161">
        <v>70</v>
      </c>
      <c r="F54" s="156">
        <f t="shared" si="2"/>
        <v>21.367580701145435</v>
      </c>
      <c r="G54" s="149">
        <v>0</v>
      </c>
      <c r="H54" s="149">
        <v>0</v>
      </c>
      <c r="I54" s="149">
        <v>0</v>
      </c>
      <c r="J54" s="149" t="s">
        <v>48</v>
      </c>
      <c r="K54" s="149" t="s">
        <v>48</v>
      </c>
      <c r="L54" s="149" t="s">
        <v>48</v>
      </c>
      <c r="M54" s="148">
        <f t="shared" si="4"/>
        <v>0</v>
      </c>
      <c r="N54" s="150">
        <f t="shared" si="5"/>
        <v>8.06</v>
      </c>
      <c r="P54" s="75">
        <v>0.24000000000000021</v>
      </c>
    </row>
    <row r="55" spans="1:16" ht="14">
      <c r="A55" s="146">
        <f t="shared" si="3"/>
        <v>42931</v>
      </c>
      <c r="B55" s="147">
        <v>696.15</v>
      </c>
      <c r="C55" s="147">
        <v>100.54</v>
      </c>
      <c r="D55" s="147">
        <f t="shared" si="1"/>
        <v>80.73</v>
      </c>
      <c r="E55" s="161">
        <v>88</v>
      </c>
      <c r="F55" s="156">
        <f t="shared" si="2"/>
        <v>28.021520305449492</v>
      </c>
      <c r="G55" s="149">
        <v>0</v>
      </c>
      <c r="H55" s="149">
        <v>0</v>
      </c>
      <c r="I55" s="149">
        <v>0</v>
      </c>
      <c r="J55" s="149" t="s">
        <v>48</v>
      </c>
      <c r="K55" s="149" t="s">
        <v>48</v>
      </c>
      <c r="L55" s="149" t="s">
        <v>48</v>
      </c>
      <c r="M55" s="148">
        <f t="shared" si="4"/>
        <v>0</v>
      </c>
      <c r="N55" s="150">
        <f t="shared" si="5"/>
        <v>19.170000000000002</v>
      </c>
      <c r="P55" s="75">
        <v>0</v>
      </c>
    </row>
    <row r="56" spans="1:16" ht="14">
      <c r="A56" s="146">
        <f t="shared" si="3"/>
        <v>42932</v>
      </c>
      <c r="B56" s="147">
        <v>697.15</v>
      </c>
      <c r="C56" s="147">
        <v>110.14</v>
      </c>
      <c r="D56" s="147">
        <f t="shared" si="1"/>
        <v>90.33</v>
      </c>
      <c r="E56" s="161">
        <v>30</v>
      </c>
      <c r="F56" s="156">
        <f t="shared" si="2"/>
        <v>31.353696633113497</v>
      </c>
      <c r="G56" s="149">
        <v>0</v>
      </c>
      <c r="H56" s="149">
        <v>0</v>
      </c>
      <c r="I56" s="149">
        <v>0</v>
      </c>
      <c r="J56" s="149" t="s">
        <v>48</v>
      </c>
      <c r="K56" s="149" t="s">
        <v>48</v>
      </c>
      <c r="L56" s="149" t="s">
        <v>48</v>
      </c>
      <c r="M56" s="148">
        <f t="shared" si="4"/>
        <v>0</v>
      </c>
      <c r="N56" s="150">
        <f t="shared" si="5"/>
        <v>9.6</v>
      </c>
      <c r="P56" s="75">
        <v>0.46000000000000085</v>
      </c>
    </row>
    <row r="57" spans="1:16" ht="14">
      <c r="A57" s="146">
        <f t="shared" si="3"/>
        <v>42933</v>
      </c>
      <c r="B57" s="147">
        <v>697.7</v>
      </c>
      <c r="C57" s="147">
        <v>115.43</v>
      </c>
      <c r="D57" s="147">
        <f t="shared" si="1"/>
        <v>95.62</v>
      </c>
      <c r="E57" s="161">
        <v>20</v>
      </c>
      <c r="F57" s="156">
        <f t="shared" si="2"/>
        <v>33.189864630336686</v>
      </c>
      <c r="G57" s="149">
        <v>0</v>
      </c>
      <c r="H57" s="149">
        <v>0</v>
      </c>
      <c r="I57" s="149">
        <v>0</v>
      </c>
      <c r="J57" s="149" t="s">
        <v>48</v>
      </c>
      <c r="K57" s="149" t="s">
        <v>48</v>
      </c>
      <c r="L57" s="149" t="s">
        <v>48</v>
      </c>
      <c r="M57" s="148">
        <f t="shared" si="4"/>
        <v>0</v>
      </c>
      <c r="N57" s="150">
        <f t="shared" si="5"/>
        <v>5.29</v>
      </c>
      <c r="P57" s="75">
        <v>0.41465430346919796</v>
      </c>
    </row>
    <row r="58" spans="1:16" ht="14">
      <c r="A58" s="146">
        <f t="shared" si="3"/>
        <v>42934</v>
      </c>
      <c r="B58" s="147">
        <v>698.15</v>
      </c>
      <c r="C58" s="147">
        <v>120</v>
      </c>
      <c r="D58" s="147">
        <f t="shared" si="1"/>
        <v>100.19</v>
      </c>
      <c r="E58" s="161">
        <v>20</v>
      </c>
      <c r="F58" s="156">
        <f t="shared" si="2"/>
        <v>34.776119402985074</v>
      </c>
      <c r="G58" s="149">
        <v>0</v>
      </c>
      <c r="H58" s="149">
        <v>0</v>
      </c>
      <c r="I58" s="149">
        <v>0</v>
      </c>
      <c r="J58" s="149" t="s">
        <v>48</v>
      </c>
      <c r="K58" s="149" t="s">
        <v>48</v>
      </c>
      <c r="L58" s="149" t="s">
        <v>48</v>
      </c>
      <c r="M58" s="148">
        <f t="shared" si="4"/>
        <v>0</v>
      </c>
      <c r="N58" s="150">
        <f t="shared" si="5"/>
        <v>4.57</v>
      </c>
      <c r="P58" s="75">
        <v>0.49000000000000021</v>
      </c>
    </row>
    <row r="59" spans="1:16" ht="14">
      <c r="A59" s="146">
        <f t="shared" si="3"/>
        <v>42935</v>
      </c>
      <c r="B59" s="147">
        <v>698.5</v>
      </c>
      <c r="C59" s="147">
        <v>123.92</v>
      </c>
      <c r="D59" s="147">
        <f t="shared" si="1"/>
        <v>104.11</v>
      </c>
      <c r="E59" s="161">
        <v>13</v>
      </c>
      <c r="F59" s="156">
        <f t="shared" si="2"/>
        <v>36.136758070114539</v>
      </c>
      <c r="G59" s="149">
        <v>0</v>
      </c>
      <c r="H59" s="149">
        <v>0</v>
      </c>
      <c r="I59" s="149">
        <v>0</v>
      </c>
      <c r="J59" s="149" t="s">
        <v>48</v>
      </c>
      <c r="K59" s="149" t="s">
        <v>48</v>
      </c>
      <c r="L59" s="149" t="s">
        <v>48</v>
      </c>
      <c r="M59" s="148">
        <f t="shared" si="4"/>
        <v>0</v>
      </c>
      <c r="N59" s="150">
        <f t="shared" si="5"/>
        <v>3.92</v>
      </c>
      <c r="P59" s="75">
        <v>2.9399999999999995</v>
      </c>
    </row>
    <row r="60" spans="1:16" ht="14">
      <c r="A60" s="146">
        <f t="shared" si="3"/>
        <v>42936</v>
      </c>
      <c r="B60" s="147">
        <v>698.7</v>
      </c>
      <c r="C60" s="147">
        <v>126.16</v>
      </c>
      <c r="D60" s="147">
        <f t="shared" si="1"/>
        <v>106.35</v>
      </c>
      <c r="E60" s="161">
        <v>5</v>
      </c>
      <c r="F60" s="156">
        <f t="shared" si="2"/>
        <v>36.914265879902807</v>
      </c>
      <c r="G60" s="149">
        <v>0</v>
      </c>
      <c r="H60" s="149">
        <v>0</v>
      </c>
      <c r="I60" s="149">
        <v>0</v>
      </c>
      <c r="J60" s="149" t="s">
        <v>48</v>
      </c>
      <c r="K60" s="149" t="s">
        <v>48</v>
      </c>
      <c r="L60" s="149" t="s">
        <v>48</v>
      </c>
      <c r="M60" s="148">
        <f t="shared" si="4"/>
        <v>0</v>
      </c>
      <c r="N60" s="150">
        <f t="shared" si="5"/>
        <v>2.2400000000000002</v>
      </c>
      <c r="P60" s="75">
        <v>3.4299999999999979</v>
      </c>
    </row>
    <row r="61" spans="1:16" ht="14">
      <c r="A61" s="146">
        <f t="shared" si="3"/>
        <v>42937</v>
      </c>
      <c r="B61" s="147">
        <v>699.2</v>
      </c>
      <c r="C61" s="147">
        <v>131.76</v>
      </c>
      <c r="D61" s="147">
        <f t="shared" si="1"/>
        <v>111.94999999999999</v>
      </c>
      <c r="E61" s="161">
        <v>25</v>
      </c>
      <c r="F61" s="156">
        <f t="shared" si="2"/>
        <v>38.858035404373474</v>
      </c>
      <c r="G61" s="149">
        <v>0</v>
      </c>
      <c r="H61" s="149">
        <v>0</v>
      </c>
      <c r="I61" s="149">
        <v>0</v>
      </c>
      <c r="J61" s="149" t="s">
        <v>48</v>
      </c>
      <c r="K61" s="149" t="s">
        <v>48</v>
      </c>
      <c r="L61" s="149" t="s">
        <v>48</v>
      </c>
      <c r="M61" s="148">
        <f t="shared" si="4"/>
        <v>0</v>
      </c>
      <c r="N61" s="150">
        <f t="shared" si="5"/>
        <v>5.6</v>
      </c>
      <c r="P61" s="75">
        <v>1.4700000000000024</v>
      </c>
    </row>
    <row r="62" spans="1:16" ht="14">
      <c r="A62" s="146">
        <f t="shared" si="3"/>
        <v>42938</v>
      </c>
      <c r="B62" s="147">
        <v>699.75</v>
      </c>
      <c r="C62" s="147">
        <v>137.91999999999999</v>
      </c>
      <c r="D62" s="147">
        <f t="shared" si="1"/>
        <v>118.10999999999999</v>
      </c>
      <c r="E62" s="161">
        <v>36</v>
      </c>
      <c r="F62" s="156">
        <f t="shared" si="2"/>
        <v>40.996181881291207</v>
      </c>
      <c r="G62" s="149">
        <v>0</v>
      </c>
      <c r="H62" s="149">
        <v>0</v>
      </c>
      <c r="I62" s="149">
        <v>0</v>
      </c>
      <c r="J62" s="149" t="s">
        <v>48</v>
      </c>
      <c r="K62" s="149" t="s">
        <v>48</v>
      </c>
      <c r="L62" s="149" t="s">
        <v>48</v>
      </c>
      <c r="M62" s="148">
        <f t="shared" si="4"/>
        <v>0</v>
      </c>
      <c r="N62" s="150">
        <f t="shared" si="5"/>
        <v>6.16</v>
      </c>
      <c r="P62" s="75">
        <v>1.4699999999999989</v>
      </c>
    </row>
    <row r="63" spans="1:16" ht="14">
      <c r="A63" s="146">
        <f t="shared" si="3"/>
        <v>42939</v>
      </c>
      <c r="B63" s="147">
        <v>700.45</v>
      </c>
      <c r="C63" s="147">
        <v>145.76</v>
      </c>
      <c r="D63" s="147">
        <f t="shared" si="1"/>
        <v>125.94999999999999</v>
      </c>
      <c r="E63" s="161">
        <v>21</v>
      </c>
      <c r="F63" s="156">
        <f t="shared" si="2"/>
        <v>43.71745921555015</v>
      </c>
      <c r="G63" s="149">
        <v>0</v>
      </c>
      <c r="H63" s="149">
        <v>0</v>
      </c>
      <c r="I63" s="149">
        <v>0</v>
      </c>
      <c r="J63" s="149" t="s">
        <v>48</v>
      </c>
      <c r="K63" s="149" t="s">
        <v>48</v>
      </c>
      <c r="L63" s="149" t="s">
        <v>48</v>
      </c>
      <c r="M63" s="148">
        <f t="shared" si="4"/>
        <v>0</v>
      </c>
      <c r="N63" s="150">
        <f t="shared" si="5"/>
        <v>7.84</v>
      </c>
      <c r="P63" s="75">
        <v>0.98000000000000043</v>
      </c>
    </row>
    <row r="64" spans="1:16" ht="14">
      <c r="A64" s="146">
        <f t="shared" si="3"/>
        <v>42940</v>
      </c>
      <c r="B64" s="147">
        <v>701.15</v>
      </c>
      <c r="C64" s="147">
        <v>153.81</v>
      </c>
      <c r="D64" s="147">
        <f t="shared" si="1"/>
        <v>134</v>
      </c>
      <c r="E64" s="161">
        <v>23</v>
      </c>
      <c r="F64" s="156">
        <f t="shared" si="2"/>
        <v>46.511627906976742</v>
      </c>
      <c r="G64" s="149">
        <v>0</v>
      </c>
      <c r="H64" s="149">
        <v>0</v>
      </c>
      <c r="I64" s="149">
        <v>0</v>
      </c>
      <c r="J64" s="149" t="s">
        <v>48</v>
      </c>
      <c r="K64" s="149" t="s">
        <v>48</v>
      </c>
      <c r="L64" s="149" t="s">
        <v>48</v>
      </c>
      <c r="M64" s="148">
        <f t="shared" si="4"/>
        <v>0</v>
      </c>
      <c r="N64" s="150">
        <f t="shared" si="5"/>
        <v>8.0500000000000007</v>
      </c>
      <c r="P64" s="75">
        <v>1.9600000000000009</v>
      </c>
    </row>
    <row r="65" spans="1:16" ht="14">
      <c r="A65" s="146">
        <f t="shared" si="3"/>
        <v>42941</v>
      </c>
      <c r="B65" s="147">
        <v>701.47</v>
      </c>
      <c r="C65" s="147">
        <v>158</v>
      </c>
      <c r="D65" s="147">
        <f t="shared" si="1"/>
        <v>138.19</v>
      </c>
      <c r="E65" s="161">
        <v>10</v>
      </c>
      <c r="F65" s="156">
        <f t="shared" si="2"/>
        <v>47.96598403332176</v>
      </c>
      <c r="G65" s="149">
        <v>0</v>
      </c>
      <c r="H65" s="149">
        <v>0</v>
      </c>
      <c r="I65" s="149">
        <v>0</v>
      </c>
      <c r="J65" s="149" t="s">
        <v>48</v>
      </c>
      <c r="K65" s="149" t="s">
        <v>48</v>
      </c>
      <c r="L65" s="149" t="s">
        <v>48</v>
      </c>
      <c r="M65" s="148">
        <f t="shared" si="4"/>
        <v>0</v>
      </c>
      <c r="N65" s="150">
        <f t="shared" si="5"/>
        <v>4.1900000000000004</v>
      </c>
      <c r="P65" s="75">
        <v>1.9600000000000009</v>
      </c>
    </row>
    <row r="66" spans="1:16" ht="14">
      <c r="A66" s="146">
        <f t="shared" si="3"/>
        <v>42942</v>
      </c>
      <c r="B66" s="147">
        <v>701.75</v>
      </c>
      <c r="C66" s="147">
        <v>161.66999999999999</v>
      </c>
      <c r="D66" s="147">
        <f t="shared" si="1"/>
        <v>141.85999999999999</v>
      </c>
      <c r="E66" s="161">
        <v>11</v>
      </c>
      <c r="F66" s="156">
        <f t="shared" si="2"/>
        <v>49.239847275251641</v>
      </c>
      <c r="G66" s="149">
        <v>0</v>
      </c>
      <c r="H66" s="149">
        <v>0</v>
      </c>
      <c r="I66" s="149">
        <v>0</v>
      </c>
      <c r="J66" s="149" t="s">
        <v>48</v>
      </c>
      <c r="K66" s="149" t="s">
        <v>48</v>
      </c>
      <c r="L66" s="149" t="s">
        <v>48</v>
      </c>
      <c r="M66" s="148">
        <f t="shared" si="4"/>
        <v>0</v>
      </c>
      <c r="N66" s="150">
        <f t="shared" si="5"/>
        <v>3.67</v>
      </c>
      <c r="P66" s="75">
        <v>1.2199999999999989</v>
      </c>
    </row>
    <row r="67" spans="1:16" ht="14">
      <c r="A67" s="146">
        <f t="shared" si="3"/>
        <v>42943</v>
      </c>
      <c r="B67" s="147">
        <v>701.93</v>
      </c>
      <c r="C67" s="147">
        <v>164.03</v>
      </c>
      <c r="D67" s="147">
        <f t="shared" si="1"/>
        <v>144.22</v>
      </c>
      <c r="E67" s="161">
        <v>3</v>
      </c>
      <c r="F67" s="156">
        <f t="shared" si="2"/>
        <v>50.059007289135714</v>
      </c>
      <c r="G67" s="149">
        <v>0</v>
      </c>
      <c r="H67" s="149">
        <v>0</v>
      </c>
      <c r="I67" s="149">
        <v>0</v>
      </c>
      <c r="J67" s="149" t="s">
        <v>48</v>
      </c>
      <c r="K67" s="149" t="s">
        <v>48</v>
      </c>
      <c r="L67" s="149" t="s">
        <v>48</v>
      </c>
      <c r="M67" s="148">
        <f t="shared" si="4"/>
        <v>0</v>
      </c>
      <c r="N67" s="150">
        <f t="shared" si="5"/>
        <v>2.36</v>
      </c>
      <c r="P67" s="75">
        <v>1.9299999999999997</v>
      </c>
    </row>
    <row r="68" spans="1:16" ht="14">
      <c r="A68" s="146">
        <f t="shared" si="3"/>
        <v>42944</v>
      </c>
      <c r="B68" s="147">
        <v>702.1</v>
      </c>
      <c r="C68" s="147">
        <v>166.25</v>
      </c>
      <c r="D68" s="147">
        <f t="shared" si="1"/>
        <v>146.44</v>
      </c>
      <c r="E68" s="161">
        <v>19</v>
      </c>
      <c r="F68" s="156">
        <f t="shared" si="2"/>
        <v>50.829573064908018</v>
      </c>
      <c r="G68" s="149">
        <v>0</v>
      </c>
      <c r="H68" s="149">
        <v>0</v>
      </c>
      <c r="I68" s="149">
        <v>0</v>
      </c>
      <c r="J68" s="149" t="s">
        <v>48</v>
      </c>
      <c r="K68" s="149" t="s">
        <v>48</v>
      </c>
      <c r="L68" s="149" t="s">
        <v>48</v>
      </c>
      <c r="M68" s="148">
        <f t="shared" si="4"/>
        <v>0</v>
      </c>
      <c r="N68" s="150">
        <f t="shared" si="5"/>
        <v>2.2200000000000002</v>
      </c>
      <c r="P68" s="75">
        <v>1.3000000000000007</v>
      </c>
    </row>
    <row r="69" spans="1:16" ht="14">
      <c r="A69" s="146">
        <f t="shared" si="3"/>
        <v>42945</v>
      </c>
      <c r="B69" s="147">
        <v>702.4</v>
      </c>
      <c r="C69" s="147">
        <v>170.18</v>
      </c>
      <c r="D69" s="147">
        <f t="shared" si="1"/>
        <v>150.37</v>
      </c>
      <c r="E69" s="161">
        <v>7</v>
      </c>
      <c r="F69" s="156">
        <f t="shared" si="2"/>
        <v>52.193682749045465</v>
      </c>
      <c r="G69" s="149">
        <v>0</v>
      </c>
      <c r="H69" s="149">
        <v>0</v>
      </c>
      <c r="I69" s="149">
        <v>0</v>
      </c>
      <c r="J69" s="149" t="s">
        <v>48</v>
      </c>
      <c r="K69" s="149" t="s">
        <v>48</v>
      </c>
      <c r="L69" s="149" t="s">
        <v>48</v>
      </c>
      <c r="M69" s="148">
        <f t="shared" si="4"/>
        <v>0</v>
      </c>
      <c r="N69" s="150">
        <f t="shared" si="5"/>
        <v>3.93</v>
      </c>
      <c r="P69" s="75">
        <v>0.50999999999999801</v>
      </c>
    </row>
    <row r="70" spans="1:16" ht="14">
      <c r="A70" s="146">
        <f t="shared" si="3"/>
        <v>42946</v>
      </c>
      <c r="B70" s="147">
        <v>702.65</v>
      </c>
      <c r="C70" s="147">
        <v>173.46</v>
      </c>
      <c r="D70" s="147">
        <f t="shared" si="1"/>
        <v>153.65</v>
      </c>
      <c r="E70" s="161">
        <v>3</v>
      </c>
      <c r="F70" s="156">
        <f t="shared" si="2"/>
        <v>53.332176327664001</v>
      </c>
      <c r="G70" s="149">
        <v>0</v>
      </c>
      <c r="H70" s="149">
        <v>0</v>
      </c>
      <c r="I70" s="149">
        <v>0</v>
      </c>
      <c r="J70" s="149" t="s">
        <v>48</v>
      </c>
      <c r="K70" s="149" t="s">
        <v>48</v>
      </c>
      <c r="L70" s="149" t="s">
        <v>48</v>
      </c>
      <c r="M70" s="148">
        <f t="shared" si="4"/>
        <v>0</v>
      </c>
      <c r="N70" s="150">
        <f t="shared" si="5"/>
        <v>3.28</v>
      </c>
      <c r="P70" s="75">
        <v>1.4200000000000017</v>
      </c>
    </row>
    <row r="71" spans="1:16" ht="14">
      <c r="A71" s="146">
        <f t="shared" si="3"/>
        <v>42947</v>
      </c>
      <c r="B71" s="147">
        <v>702.75</v>
      </c>
      <c r="C71" s="147">
        <v>174.77</v>
      </c>
      <c r="D71" s="147">
        <f t="shared" si="1"/>
        <v>154.96</v>
      </c>
      <c r="E71" s="161">
        <v>2</v>
      </c>
      <c r="F71" s="156">
        <f t="shared" si="2"/>
        <v>53.786879555709824</v>
      </c>
      <c r="G71" s="149">
        <v>0</v>
      </c>
      <c r="H71" s="149">
        <v>0</v>
      </c>
      <c r="I71" s="149">
        <v>0</v>
      </c>
      <c r="J71" s="149" t="s">
        <v>48</v>
      </c>
      <c r="K71" s="149" t="s">
        <v>48</v>
      </c>
      <c r="L71" s="149" t="s">
        <v>48</v>
      </c>
      <c r="M71" s="148">
        <f t="shared" si="4"/>
        <v>0</v>
      </c>
      <c r="N71" s="150">
        <f t="shared" si="5"/>
        <v>1.31</v>
      </c>
      <c r="P71" s="75">
        <v>4.5299999999999976</v>
      </c>
    </row>
    <row r="72" spans="1:16" ht="14">
      <c r="A72" s="146">
        <f t="shared" si="3"/>
        <v>42948</v>
      </c>
      <c r="B72" s="147">
        <v>702.85</v>
      </c>
      <c r="C72" s="147">
        <v>176.08</v>
      </c>
      <c r="D72" s="147">
        <f t="shared" si="1"/>
        <v>156.27000000000001</v>
      </c>
      <c r="E72" s="161">
        <v>1</v>
      </c>
      <c r="F72" s="156">
        <f t="shared" si="2"/>
        <v>54.241582783755639</v>
      </c>
      <c r="G72" s="149">
        <v>0</v>
      </c>
      <c r="H72" s="149">
        <v>0</v>
      </c>
      <c r="I72" s="149">
        <v>0</v>
      </c>
      <c r="J72" s="149" t="s">
        <v>48</v>
      </c>
      <c r="K72" s="149" t="s">
        <v>48</v>
      </c>
      <c r="L72" s="149" t="s">
        <v>48</v>
      </c>
      <c r="M72" s="148">
        <f t="shared" si="4"/>
        <v>0</v>
      </c>
      <c r="N72" s="150">
        <f t="shared" si="5"/>
        <v>1.31</v>
      </c>
      <c r="P72" s="75">
        <v>12.260000000000005</v>
      </c>
    </row>
    <row r="73" spans="1:16" ht="14">
      <c r="A73" s="146">
        <f t="shared" si="3"/>
        <v>42949</v>
      </c>
      <c r="B73" s="147">
        <v>702.9</v>
      </c>
      <c r="C73" s="147">
        <v>176.74</v>
      </c>
      <c r="D73" s="147">
        <f t="shared" si="1"/>
        <v>156.93</v>
      </c>
      <c r="E73" s="161">
        <v>1</v>
      </c>
      <c r="F73" s="156">
        <f t="shared" si="2"/>
        <v>54.470669906282545</v>
      </c>
      <c r="G73" s="149">
        <v>0</v>
      </c>
      <c r="H73" s="149">
        <v>0</v>
      </c>
      <c r="I73" s="149">
        <v>0</v>
      </c>
      <c r="J73" s="149" t="s">
        <v>48</v>
      </c>
      <c r="K73" s="149" t="s">
        <v>48</v>
      </c>
      <c r="L73" s="149" t="s">
        <v>48</v>
      </c>
      <c r="M73" s="148">
        <f t="shared" si="4"/>
        <v>0</v>
      </c>
      <c r="N73" s="150">
        <f t="shared" si="5"/>
        <v>0.66</v>
      </c>
      <c r="P73" s="75">
        <v>7.259999999999998</v>
      </c>
    </row>
    <row r="74" spans="1:16" ht="14">
      <c r="A74" s="146">
        <f t="shared" si="3"/>
        <v>42950</v>
      </c>
      <c r="B74" s="147">
        <v>703</v>
      </c>
      <c r="C74" s="147">
        <v>178.05</v>
      </c>
      <c r="D74" s="147">
        <f t="shared" si="1"/>
        <v>158.24</v>
      </c>
      <c r="E74" s="161">
        <v>1</v>
      </c>
      <c r="F74" s="156">
        <f t="shared" si="2"/>
        <v>54.92537313432836</v>
      </c>
      <c r="G74" s="149">
        <v>0</v>
      </c>
      <c r="H74" s="149">
        <v>0</v>
      </c>
      <c r="I74" s="149">
        <v>0</v>
      </c>
      <c r="J74" s="149" t="s">
        <v>48</v>
      </c>
      <c r="K74" s="149" t="s">
        <v>48</v>
      </c>
      <c r="L74" s="149" t="s">
        <v>48</v>
      </c>
      <c r="M74" s="148">
        <f t="shared" si="4"/>
        <v>0</v>
      </c>
      <c r="N74" s="150">
        <f t="shared" si="5"/>
        <v>1.31</v>
      </c>
      <c r="P74" s="75">
        <v>2.4200000000000017</v>
      </c>
    </row>
    <row r="75" spans="1:16" ht="14">
      <c r="A75" s="146">
        <f t="shared" si="3"/>
        <v>42951</v>
      </c>
      <c r="B75" s="147">
        <v>703.05</v>
      </c>
      <c r="C75" s="147">
        <v>178.7</v>
      </c>
      <c r="D75" s="147">
        <f t="shared" si="1"/>
        <v>158.88999999999999</v>
      </c>
      <c r="E75" s="161">
        <v>3</v>
      </c>
      <c r="F75" s="156">
        <f t="shared" si="2"/>
        <v>55.15098923984727</v>
      </c>
      <c r="G75" s="149">
        <v>0</v>
      </c>
      <c r="H75" s="149">
        <v>0</v>
      </c>
      <c r="I75" s="149">
        <v>0</v>
      </c>
      <c r="J75" s="149" t="s">
        <v>48</v>
      </c>
      <c r="K75" s="149" t="s">
        <v>48</v>
      </c>
      <c r="L75" s="149" t="s">
        <v>48</v>
      </c>
      <c r="M75" s="148">
        <f t="shared" si="4"/>
        <v>0</v>
      </c>
      <c r="N75" s="150">
        <f t="shared" si="5"/>
        <v>0.65</v>
      </c>
      <c r="P75" s="75">
        <v>2.4099999999999966</v>
      </c>
    </row>
    <row r="76" spans="1:16" ht="14">
      <c r="A76" s="146">
        <f t="shared" si="3"/>
        <v>42952</v>
      </c>
      <c r="B76" s="147">
        <v>703.1</v>
      </c>
      <c r="C76" s="147">
        <v>179.36</v>
      </c>
      <c r="D76" s="147">
        <f t="shared" ref="D76:D139" si="6">C76-19.81</f>
        <v>159.55000000000001</v>
      </c>
      <c r="E76" s="161">
        <v>3</v>
      </c>
      <c r="F76" s="156">
        <f t="shared" ref="F76:F139" si="7">D76/288.1*100</f>
        <v>55.380076362374176</v>
      </c>
      <c r="G76" s="149">
        <v>0</v>
      </c>
      <c r="H76" s="149">
        <v>0</v>
      </c>
      <c r="I76" s="149">
        <v>0</v>
      </c>
      <c r="J76" s="149" t="s">
        <v>48</v>
      </c>
      <c r="K76" s="149" t="s">
        <v>48</v>
      </c>
      <c r="L76" s="149" t="s">
        <v>48</v>
      </c>
      <c r="M76" s="148">
        <f t="shared" ref="M76:M139" si="8">I76+H76+G76</f>
        <v>0</v>
      </c>
      <c r="N76" s="150">
        <f t="shared" si="5"/>
        <v>0.66</v>
      </c>
      <c r="P76" s="75">
        <v>1.1300000000000026</v>
      </c>
    </row>
    <row r="77" spans="1:16" ht="14">
      <c r="A77" s="146">
        <f t="shared" ref="A77:A140" si="9">+A76+1</f>
        <v>42953</v>
      </c>
      <c r="B77" s="147">
        <v>703.16</v>
      </c>
      <c r="C77" s="147">
        <v>179.75</v>
      </c>
      <c r="D77" s="147">
        <f t="shared" si="6"/>
        <v>159.94</v>
      </c>
      <c r="E77" s="161">
        <v>0</v>
      </c>
      <c r="F77" s="156">
        <f t="shared" si="7"/>
        <v>55.51544602568552</v>
      </c>
      <c r="G77" s="149">
        <v>0</v>
      </c>
      <c r="H77" s="149">
        <v>0</v>
      </c>
      <c r="I77" s="149">
        <v>0</v>
      </c>
      <c r="J77" s="149" t="s">
        <v>48</v>
      </c>
      <c r="K77" s="149" t="s">
        <v>48</v>
      </c>
      <c r="L77" s="149" t="s">
        <v>48</v>
      </c>
      <c r="M77" s="148">
        <f t="shared" si="8"/>
        <v>0</v>
      </c>
      <c r="N77" s="150">
        <f t="shared" ref="N77:N140" si="10">ROUND((C77-C76)+(M77*0.002447),2)</f>
        <v>0.39</v>
      </c>
      <c r="P77" s="75">
        <v>0.48999999999999488</v>
      </c>
    </row>
    <row r="78" spans="1:16" ht="14">
      <c r="A78" s="146">
        <f t="shared" si="9"/>
        <v>42954</v>
      </c>
      <c r="B78" s="147">
        <v>703.16</v>
      </c>
      <c r="C78" s="147">
        <v>180.14</v>
      </c>
      <c r="D78" s="147">
        <f t="shared" si="6"/>
        <v>160.32999999999998</v>
      </c>
      <c r="E78" s="161">
        <v>0</v>
      </c>
      <c r="F78" s="156">
        <f t="shared" si="7"/>
        <v>55.650815688996872</v>
      </c>
      <c r="G78" s="149">
        <v>0</v>
      </c>
      <c r="H78" s="149">
        <v>0</v>
      </c>
      <c r="I78" s="149">
        <v>0</v>
      </c>
      <c r="J78" s="149" t="s">
        <v>48</v>
      </c>
      <c r="K78" s="149" t="s">
        <v>48</v>
      </c>
      <c r="L78" s="149" t="s">
        <v>48</v>
      </c>
      <c r="M78" s="148">
        <f t="shared" si="8"/>
        <v>0</v>
      </c>
      <c r="N78" s="150">
        <f t="shared" si="10"/>
        <v>0.39</v>
      </c>
      <c r="P78" s="75">
        <v>2.8200000000000074</v>
      </c>
    </row>
    <row r="79" spans="1:16" ht="14">
      <c r="A79" s="146">
        <f t="shared" si="9"/>
        <v>42955</v>
      </c>
      <c r="B79" s="147">
        <v>703.2</v>
      </c>
      <c r="C79" s="147">
        <v>180.66</v>
      </c>
      <c r="D79" s="147">
        <f t="shared" si="6"/>
        <v>160.85</v>
      </c>
      <c r="E79" s="161">
        <v>0</v>
      </c>
      <c r="F79" s="156">
        <f t="shared" si="7"/>
        <v>55.831308573412009</v>
      </c>
      <c r="G79" s="149">
        <v>0</v>
      </c>
      <c r="H79" s="149">
        <v>0</v>
      </c>
      <c r="I79" s="149">
        <v>0</v>
      </c>
      <c r="J79" s="149" t="s">
        <v>48</v>
      </c>
      <c r="K79" s="149" t="s">
        <v>48</v>
      </c>
      <c r="L79" s="149" t="s">
        <v>48</v>
      </c>
      <c r="M79" s="148">
        <f t="shared" si="8"/>
        <v>0</v>
      </c>
      <c r="N79" s="150">
        <f t="shared" si="10"/>
        <v>0.52</v>
      </c>
      <c r="P79" s="75">
        <v>2.8199999999999932</v>
      </c>
    </row>
    <row r="80" spans="1:16" ht="14">
      <c r="A80" s="146">
        <f t="shared" si="9"/>
        <v>42956</v>
      </c>
      <c r="B80" s="147">
        <v>703.22</v>
      </c>
      <c r="C80" s="147">
        <v>180.92</v>
      </c>
      <c r="D80" s="147">
        <f t="shared" si="6"/>
        <v>161.10999999999999</v>
      </c>
      <c r="E80" s="161">
        <v>2</v>
      </c>
      <c r="F80" s="156">
        <f t="shared" si="7"/>
        <v>55.92155501561956</v>
      </c>
      <c r="G80" s="149">
        <v>0</v>
      </c>
      <c r="H80" s="149">
        <v>0</v>
      </c>
      <c r="I80" s="149">
        <v>0</v>
      </c>
      <c r="J80" s="149" t="s">
        <v>48</v>
      </c>
      <c r="K80" s="149" t="s">
        <v>48</v>
      </c>
      <c r="L80" s="149" t="s">
        <v>48</v>
      </c>
      <c r="M80" s="148">
        <f t="shared" si="8"/>
        <v>0</v>
      </c>
      <c r="N80" s="150">
        <f t="shared" si="10"/>
        <v>0.26</v>
      </c>
      <c r="P80" s="75">
        <v>5.3700000000000045</v>
      </c>
    </row>
    <row r="81" spans="1:16" ht="14">
      <c r="A81" s="146">
        <f t="shared" si="9"/>
        <v>42957</v>
      </c>
      <c r="B81" s="147">
        <v>703.3</v>
      </c>
      <c r="C81" s="147">
        <v>181.97</v>
      </c>
      <c r="D81" s="147">
        <f t="shared" si="6"/>
        <v>162.16</v>
      </c>
      <c r="E81" s="161">
        <v>3</v>
      </c>
      <c r="F81" s="156">
        <f t="shared" si="7"/>
        <v>56.286011801457825</v>
      </c>
      <c r="G81" s="149">
        <v>0</v>
      </c>
      <c r="H81" s="149">
        <v>0</v>
      </c>
      <c r="I81" s="149">
        <v>0</v>
      </c>
      <c r="J81" s="149" t="s">
        <v>48</v>
      </c>
      <c r="K81" s="149" t="s">
        <v>48</v>
      </c>
      <c r="L81" s="149" t="s">
        <v>48</v>
      </c>
      <c r="M81" s="148">
        <f t="shared" si="8"/>
        <v>0</v>
      </c>
      <c r="N81" s="150">
        <f t="shared" si="10"/>
        <v>1.05</v>
      </c>
      <c r="P81" s="75">
        <v>4.7999999999999972</v>
      </c>
    </row>
    <row r="82" spans="1:16" ht="14">
      <c r="A82" s="146">
        <f t="shared" si="9"/>
        <v>42958</v>
      </c>
      <c r="B82" s="147">
        <v>703.33</v>
      </c>
      <c r="C82" s="147">
        <v>182.37</v>
      </c>
      <c r="D82" s="147">
        <f t="shared" si="6"/>
        <v>162.56</v>
      </c>
      <c r="E82" s="161">
        <v>1</v>
      </c>
      <c r="F82" s="156">
        <f t="shared" si="7"/>
        <v>56.424852481777151</v>
      </c>
      <c r="G82" s="149">
        <v>0</v>
      </c>
      <c r="H82" s="149">
        <v>0</v>
      </c>
      <c r="I82" s="149">
        <v>0</v>
      </c>
      <c r="J82" s="149" t="s">
        <v>48</v>
      </c>
      <c r="K82" s="149" t="s">
        <v>48</v>
      </c>
      <c r="L82" s="149" t="s">
        <v>48</v>
      </c>
      <c r="M82" s="148">
        <f t="shared" si="8"/>
        <v>0</v>
      </c>
      <c r="N82" s="150">
        <f t="shared" si="10"/>
        <v>0.4</v>
      </c>
      <c r="P82" s="75">
        <v>9.5999999999999943</v>
      </c>
    </row>
    <row r="83" spans="1:16" ht="14">
      <c r="A83" s="146">
        <f t="shared" si="9"/>
        <v>42959</v>
      </c>
      <c r="B83" s="147">
        <v>703.36</v>
      </c>
      <c r="C83" s="147">
        <v>182.76</v>
      </c>
      <c r="D83" s="147">
        <f t="shared" si="6"/>
        <v>162.94999999999999</v>
      </c>
      <c r="E83" s="161">
        <v>3</v>
      </c>
      <c r="F83" s="156">
        <f t="shared" si="7"/>
        <v>56.560222145088503</v>
      </c>
      <c r="G83" s="149">
        <v>0</v>
      </c>
      <c r="H83" s="149">
        <v>0</v>
      </c>
      <c r="I83" s="149">
        <v>0</v>
      </c>
      <c r="J83" s="149" t="s">
        <v>48</v>
      </c>
      <c r="K83" s="149" t="s">
        <v>48</v>
      </c>
      <c r="L83" s="149" t="s">
        <v>48</v>
      </c>
      <c r="M83" s="148">
        <f t="shared" si="8"/>
        <v>0</v>
      </c>
      <c r="N83" s="150">
        <f t="shared" si="10"/>
        <v>0.39</v>
      </c>
      <c r="P83" s="75">
        <v>5.7600000000000051</v>
      </c>
    </row>
    <row r="84" spans="1:16" ht="14">
      <c r="A84" s="146">
        <f t="shared" si="9"/>
        <v>42960</v>
      </c>
      <c r="B84" s="147">
        <v>703.42</v>
      </c>
      <c r="C84" s="147">
        <v>183.54</v>
      </c>
      <c r="D84" s="147">
        <f t="shared" si="6"/>
        <v>163.72999999999999</v>
      </c>
      <c r="E84" s="161">
        <v>5</v>
      </c>
      <c r="F84" s="156">
        <f t="shared" si="7"/>
        <v>56.830961471711205</v>
      </c>
      <c r="G84" s="149">
        <v>0</v>
      </c>
      <c r="H84" s="149">
        <v>0</v>
      </c>
      <c r="I84" s="149">
        <v>0</v>
      </c>
      <c r="J84" s="149" t="s">
        <v>48</v>
      </c>
      <c r="K84" s="149" t="s">
        <v>48</v>
      </c>
      <c r="L84" s="149" t="s">
        <v>48</v>
      </c>
      <c r="M84" s="148">
        <f t="shared" si="8"/>
        <v>0</v>
      </c>
      <c r="N84" s="150">
        <f t="shared" si="10"/>
        <v>0.78</v>
      </c>
      <c r="P84" s="75">
        <v>4.7999999999999972</v>
      </c>
    </row>
    <row r="85" spans="1:16" ht="14">
      <c r="A85" s="146">
        <f t="shared" si="9"/>
        <v>42961</v>
      </c>
      <c r="B85" s="147">
        <v>703.55</v>
      </c>
      <c r="C85" s="147">
        <v>185.25</v>
      </c>
      <c r="D85" s="147">
        <f t="shared" si="6"/>
        <v>165.44</v>
      </c>
      <c r="E85" s="161">
        <v>9</v>
      </c>
      <c r="F85" s="156">
        <f t="shared" si="7"/>
        <v>57.424505380076354</v>
      </c>
      <c r="G85" s="149">
        <v>0</v>
      </c>
      <c r="H85" s="149">
        <v>0</v>
      </c>
      <c r="I85" s="149">
        <v>0</v>
      </c>
      <c r="J85" s="149" t="s">
        <v>48</v>
      </c>
      <c r="K85" s="149" t="s">
        <v>48</v>
      </c>
      <c r="L85" s="149" t="s">
        <v>48</v>
      </c>
      <c r="M85" s="148">
        <f t="shared" si="8"/>
        <v>0</v>
      </c>
      <c r="N85" s="150">
        <f t="shared" si="10"/>
        <v>1.71</v>
      </c>
      <c r="P85" s="75">
        <v>2.1000000000000085</v>
      </c>
    </row>
    <row r="86" spans="1:16" ht="14">
      <c r="A86" s="146">
        <f t="shared" si="9"/>
        <v>42962</v>
      </c>
      <c r="B86" s="147">
        <v>703.65</v>
      </c>
      <c r="C86" s="147">
        <v>186.56</v>
      </c>
      <c r="D86" s="147">
        <f t="shared" si="6"/>
        <v>166.75</v>
      </c>
      <c r="E86" s="161">
        <v>2</v>
      </c>
      <c r="F86" s="156">
        <f t="shared" si="7"/>
        <v>57.879208608122177</v>
      </c>
      <c r="G86" s="149">
        <v>0</v>
      </c>
      <c r="H86" s="149">
        <v>0</v>
      </c>
      <c r="I86" s="149">
        <v>0</v>
      </c>
      <c r="J86" s="149" t="s">
        <v>48</v>
      </c>
      <c r="K86" s="149" t="s">
        <v>48</v>
      </c>
      <c r="L86" s="149" t="s">
        <v>48</v>
      </c>
      <c r="M86" s="148">
        <f t="shared" si="8"/>
        <v>0</v>
      </c>
      <c r="N86" s="150">
        <f t="shared" si="10"/>
        <v>1.31</v>
      </c>
      <c r="P86" s="75">
        <v>1.1199999999999903</v>
      </c>
    </row>
    <row r="87" spans="1:16" ht="14">
      <c r="A87" s="146">
        <f t="shared" si="9"/>
        <v>42963</v>
      </c>
      <c r="B87" s="147">
        <v>703.7</v>
      </c>
      <c r="C87" s="147">
        <v>187.21</v>
      </c>
      <c r="D87" s="147">
        <f t="shared" si="6"/>
        <v>167.4</v>
      </c>
      <c r="E87" s="161">
        <v>0</v>
      </c>
      <c r="F87" s="156">
        <f t="shared" si="7"/>
        <v>58.104824713641094</v>
      </c>
      <c r="G87" s="149">
        <v>0</v>
      </c>
      <c r="H87" s="149">
        <v>0</v>
      </c>
      <c r="I87" s="149">
        <v>0</v>
      </c>
      <c r="J87" s="149" t="s">
        <v>48</v>
      </c>
      <c r="K87" s="149" t="s">
        <v>48</v>
      </c>
      <c r="L87" s="149" t="s">
        <v>48</v>
      </c>
      <c r="M87" s="148">
        <f t="shared" si="8"/>
        <v>0</v>
      </c>
      <c r="N87" s="150">
        <f t="shared" si="10"/>
        <v>0.65</v>
      </c>
      <c r="P87" s="75">
        <v>1.1200000000000045</v>
      </c>
    </row>
    <row r="88" spans="1:16" ht="14">
      <c r="A88" s="146">
        <f t="shared" si="9"/>
        <v>42964</v>
      </c>
      <c r="B88" s="147">
        <v>703.78</v>
      </c>
      <c r="C88" s="147">
        <v>188.26</v>
      </c>
      <c r="D88" s="147">
        <f t="shared" si="6"/>
        <v>168.45</v>
      </c>
      <c r="E88" s="161">
        <v>7</v>
      </c>
      <c r="F88" s="156">
        <f t="shared" si="7"/>
        <v>58.469281499479344</v>
      </c>
      <c r="G88" s="149">
        <v>0</v>
      </c>
      <c r="H88" s="149">
        <v>0</v>
      </c>
      <c r="I88" s="149">
        <v>0</v>
      </c>
      <c r="J88" s="149" t="s">
        <v>48</v>
      </c>
      <c r="K88" s="149" t="s">
        <v>48</v>
      </c>
      <c r="L88" s="149" t="s">
        <v>48</v>
      </c>
      <c r="M88" s="148">
        <f t="shared" si="8"/>
        <v>0</v>
      </c>
      <c r="N88" s="150">
        <f t="shared" si="10"/>
        <v>1.05</v>
      </c>
      <c r="P88" s="75">
        <v>1.1200000000000045</v>
      </c>
    </row>
    <row r="89" spans="1:16" ht="14">
      <c r="A89" s="146">
        <f t="shared" si="9"/>
        <v>42965</v>
      </c>
      <c r="B89" s="147">
        <v>703.87</v>
      </c>
      <c r="C89" s="147">
        <v>189.44</v>
      </c>
      <c r="D89" s="147">
        <f t="shared" si="6"/>
        <v>169.63</v>
      </c>
      <c r="E89" s="161">
        <v>5</v>
      </c>
      <c r="F89" s="156">
        <f t="shared" si="7"/>
        <v>58.878861506421373</v>
      </c>
      <c r="G89" s="149">
        <v>0</v>
      </c>
      <c r="H89" s="149">
        <v>0</v>
      </c>
      <c r="I89" s="149">
        <v>0</v>
      </c>
      <c r="J89" s="149" t="s">
        <v>48</v>
      </c>
      <c r="K89" s="149" t="s">
        <v>48</v>
      </c>
      <c r="L89" s="149" t="s">
        <v>48</v>
      </c>
      <c r="M89" s="148">
        <f t="shared" si="8"/>
        <v>0</v>
      </c>
      <c r="N89" s="150">
        <f t="shared" si="10"/>
        <v>1.18</v>
      </c>
      <c r="P89" s="75">
        <v>0.89000000000000057</v>
      </c>
    </row>
    <row r="90" spans="1:16" ht="14">
      <c r="A90" s="146">
        <f t="shared" si="9"/>
        <v>42966</v>
      </c>
      <c r="B90" s="147">
        <v>704</v>
      </c>
      <c r="C90" s="147">
        <v>191.15</v>
      </c>
      <c r="D90" s="147">
        <f t="shared" si="6"/>
        <v>171.34</v>
      </c>
      <c r="E90" s="161">
        <v>4</v>
      </c>
      <c r="F90" s="156">
        <f t="shared" si="7"/>
        <v>59.472405414786536</v>
      </c>
      <c r="G90" s="149">
        <v>0</v>
      </c>
      <c r="H90" s="149">
        <v>0</v>
      </c>
      <c r="I90" s="149">
        <v>0</v>
      </c>
      <c r="J90" s="149" t="s">
        <v>48</v>
      </c>
      <c r="K90" s="149" t="s">
        <v>48</v>
      </c>
      <c r="L90" s="149" t="s">
        <v>48</v>
      </c>
      <c r="M90" s="148">
        <f t="shared" si="8"/>
        <v>0</v>
      </c>
      <c r="N90" s="150">
        <f t="shared" si="10"/>
        <v>1.71</v>
      </c>
      <c r="P90" s="75">
        <v>1.3499999999999943</v>
      </c>
    </row>
    <row r="91" spans="1:16" ht="14">
      <c r="A91" s="146">
        <f t="shared" si="9"/>
        <v>42967</v>
      </c>
      <c r="B91" s="147">
        <v>704.1</v>
      </c>
      <c r="C91" s="147">
        <v>192.47</v>
      </c>
      <c r="D91" s="147">
        <f t="shared" si="6"/>
        <v>172.66</v>
      </c>
      <c r="E91" s="161">
        <v>12</v>
      </c>
      <c r="F91" s="156">
        <f t="shared" si="7"/>
        <v>59.930579659840319</v>
      </c>
      <c r="G91" s="149">
        <v>0</v>
      </c>
      <c r="H91" s="149">
        <v>0</v>
      </c>
      <c r="I91" s="149">
        <v>0</v>
      </c>
      <c r="J91" s="149" t="s">
        <v>48</v>
      </c>
      <c r="K91" s="149" t="s">
        <v>48</v>
      </c>
      <c r="L91" s="149" t="s">
        <v>48</v>
      </c>
      <c r="M91" s="148">
        <f t="shared" si="8"/>
        <v>0</v>
      </c>
      <c r="N91" s="150">
        <f t="shared" si="10"/>
        <v>1.32</v>
      </c>
      <c r="P91" s="75">
        <v>2.2399999999999949</v>
      </c>
    </row>
    <row r="92" spans="1:16" ht="14">
      <c r="A92" s="146">
        <f t="shared" si="9"/>
        <v>42968</v>
      </c>
      <c r="B92" s="147">
        <v>704.8</v>
      </c>
      <c r="C92" s="147">
        <v>202.87</v>
      </c>
      <c r="D92" s="147">
        <f t="shared" si="6"/>
        <v>183.06</v>
      </c>
      <c r="E92" s="161">
        <v>41</v>
      </c>
      <c r="F92" s="156">
        <f t="shared" si="7"/>
        <v>63.540437348142994</v>
      </c>
      <c r="G92" s="149">
        <v>0</v>
      </c>
      <c r="H92" s="149">
        <v>0</v>
      </c>
      <c r="I92" s="149">
        <v>0</v>
      </c>
      <c r="J92" s="149" t="s">
        <v>48</v>
      </c>
      <c r="K92" s="149" t="s">
        <v>48</v>
      </c>
      <c r="L92" s="149" t="s">
        <v>48</v>
      </c>
      <c r="M92" s="148">
        <f t="shared" si="8"/>
        <v>0</v>
      </c>
      <c r="N92" s="150">
        <f t="shared" si="10"/>
        <v>10.4</v>
      </c>
      <c r="P92" s="75">
        <v>1.1200000000000045</v>
      </c>
    </row>
    <row r="93" spans="1:16" ht="14">
      <c r="A93" s="146">
        <f t="shared" si="9"/>
        <v>42969</v>
      </c>
      <c r="B93" s="147">
        <v>705.1</v>
      </c>
      <c r="C93" s="147">
        <v>207.32</v>
      </c>
      <c r="D93" s="147">
        <f t="shared" si="6"/>
        <v>187.51</v>
      </c>
      <c r="E93" s="161">
        <v>8</v>
      </c>
      <c r="F93" s="156">
        <f t="shared" si="7"/>
        <v>65.085039916695592</v>
      </c>
      <c r="G93" s="149">
        <v>0</v>
      </c>
      <c r="H93" s="149">
        <v>0</v>
      </c>
      <c r="I93" s="149">
        <v>0</v>
      </c>
      <c r="J93" s="149" t="s">
        <v>48</v>
      </c>
      <c r="K93" s="149" t="s">
        <v>48</v>
      </c>
      <c r="L93" s="149" t="s">
        <v>48</v>
      </c>
      <c r="M93" s="148">
        <f t="shared" si="8"/>
        <v>0</v>
      </c>
      <c r="N93" s="150">
        <f t="shared" si="10"/>
        <v>4.45</v>
      </c>
      <c r="P93" s="75">
        <v>1.1200000000000045</v>
      </c>
    </row>
    <row r="94" spans="1:16" ht="14">
      <c r="A94" s="146">
        <f t="shared" si="9"/>
        <v>42970</v>
      </c>
      <c r="B94" s="147">
        <v>705.18</v>
      </c>
      <c r="C94" s="147">
        <v>208.51</v>
      </c>
      <c r="D94" s="147">
        <f t="shared" si="6"/>
        <v>188.7</v>
      </c>
      <c r="E94" s="161">
        <v>0</v>
      </c>
      <c r="F94" s="156">
        <f t="shared" si="7"/>
        <v>65.498090940645596</v>
      </c>
      <c r="G94" s="149">
        <v>0</v>
      </c>
      <c r="H94" s="149">
        <v>0</v>
      </c>
      <c r="I94" s="149">
        <v>0</v>
      </c>
      <c r="J94" s="149" t="s">
        <v>48</v>
      </c>
      <c r="K94" s="149" t="s">
        <v>48</v>
      </c>
      <c r="L94" s="149" t="s">
        <v>48</v>
      </c>
      <c r="M94" s="148">
        <f t="shared" si="8"/>
        <v>0</v>
      </c>
      <c r="N94" s="150">
        <f t="shared" si="10"/>
        <v>1.19</v>
      </c>
      <c r="P94" s="75">
        <v>0.45000000000000284</v>
      </c>
    </row>
    <row r="95" spans="1:16" ht="14">
      <c r="A95" s="146">
        <f t="shared" si="9"/>
        <v>42971</v>
      </c>
      <c r="B95" s="147">
        <v>705.23</v>
      </c>
      <c r="C95" s="147">
        <v>209.25</v>
      </c>
      <c r="D95" s="147">
        <f t="shared" si="6"/>
        <v>189.44</v>
      </c>
      <c r="E95" s="161">
        <v>0</v>
      </c>
      <c r="F95" s="156">
        <f t="shared" si="7"/>
        <v>65.754946199236372</v>
      </c>
      <c r="G95" s="149">
        <v>0</v>
      </c>
      <c r="H95" s="149">
        <v>0</v>
      </c>
      <c r="I95" s="149">
        <v>0</v>
      </c>
      <c r="J95" s="149" t="s">
        <v>48</v>
      </c>
      <c r="K95" s="149" t="s">
        <v>48</v>
      </c>
      <c r="L95" s="149" t="s">
        <v>48</v>
      </c>
      <c r="M95" s="148">
        <f t="shared" si="8"/>
        <v>0</v>
      </c>
      <c r="N95" s="150">
        <f t="shared" si="10"/>
        <v>0.74</v>
      </c>
      <c r="P95" s="75">
        <v>0</v>
      </c>
    </row>
    <row r="96" spans="1:16" ht="14">
      <c r="A96" s="146">
        <f t="shared" si="9"/>
        <v>42972</v>
      </c>
      <c r="B96" s="147">
        <v>705.27</v>
      </c>
      <c r="C96" s="147">
        <v>209.84</v>
      </c>
      <c r="D96" s="147">
        <f t="shared" si="6"/>
        <v>190.03</v>
      </c>
      <c r="E96" s="161">
        <v>0</v>
      </c>
      <c r="F96" s="156">
        <f t="shared" si="7"/>
        <v>65.95973620270739</v>
      </c>
      <c r="G96" s="149">
        <v>0</v>
      </c>
      <c r="H96" s="149">
        <v>0</v>
      </c>
      <c r="I96" s="149">
        <v>0</v>
      </c>
      <c r="J96" s="149" t="s">
        <v>48</v>
      </c>
      <c r="K96" s="149" t="s">
        <v>48</v>
      </c>
      <c r="L96" s="149" t="s">
        <v>48</v>
      </c>
      <c r="M96" s="148">
        <f t="shared" si="8"/>
        <v>0</v>
      </c>
      <c r="N96" s="150">
        <f t="shared" si="10"/>
        <v>0.59</v>
      </c>
      <c r="P96" s="75">
        <v>0</v>
      </c>
    </row>
    <row r="97" spans="1:16" ht="14">
      <c r="A97" s="146">
        <f t="shared" si="9"/>
        <v>42973</v>
      </c>
      <c r="B97" s="147">
        <v>705.6</v>
      </c>
      <c r="C97" s="147">
        <v>214.75</v>
      </c>
      <c r="D97" s="147">
        <f t="shared" si="6"/>
        <v>194.94</v>
      </c>
      <c r="E97" s="161">
        <v>35</v>
      </c>
      <c r="F97" s="156">
        <f t="shared" si="7"/>
        <v>67.664005553627206</v>
      </c>
      <c r="G97" s="149">
        <v>0</v>
      </c>
      <c r="H97" s="149">
        <v>0</v>
      </c>
      <c r="I97" s="149">
        <v>0</v>
      </c>
      <c r="J97" s="149" t="s">
        <v>48</v>
      </c>
      <c r="K97" s="149" t="s">
        <v>48</v>
      </c>
      <c r="L97" s="149" t="s">
        <v>48</v>
      </c>
      <c r="M97" s="148">
        <f t="shared" si="8"/>
        <v>0</v>
      </c>
      <c r="N97" s="150">
        <f t="shared" si="10"/>
        <v>4.91</v>
      </c>
      <c r="P97" s="75">
        <v>0</v>
      </c>
    </row>
    <row r="98" spans="1:16" ht="14">
      <c r="A98" s="146">
        <f t="shared" si="9"/>
        <v>42974</v>
      </c>
      <c r="B98" s="147">
        <v>705.75</v>
      </c>
      <c r="C98" s="147">
        <v>216.98</v>
      </c>
      <c r="D98" s="147">
        <f t="shared" si="6"/>
        <v>197.17</v>
      </c>
      <c r="E98" s="161">
        <v>5</v>
      </c>
      <c r="F98" s="156">
        <f t="shared" si="7"/>
        <v>68.438042346407485</v>
      </c>
      <c r="G98" s="149">
        <v>0</v>
      </c>
      <c r="H98" s="149">
        <v>0</v>
      </c>
      <c r="I98" s="149">
        <v>0</v>
      </c>
      <c r="J98" s="149" t="s">
        <v>48</v>
      </c>
      <c r="K98" s="149" t="s">
        <v>48</v>
      </c>
      <c r="L98" s="149" t="s">
        <v>48</v>
      </c>
      <c r="M98" s="148">
        <f t="shared" si="8"/>
        <v>0</v>
      </c>
      <c r="N98" s="150">
        <f t="shared" si="10"/>
        <v>2.23</v>
      </c>
      <c r="P98" s="75">
        <v>1.3399999999999892</v>
      </c>
    </row>
    <row r="99" spans="1:16" ht="14">
      <c r="A99" s="146">
        <f t="shared" si="9"/>
        <v>42975</v>
      </c>
      <c r="B99" s="147">
        <v>706.5</v>
      </c>
      <c r="C99" s="251">
        <v>227.43</v>
      </c>
      <c r="D99" s="147">
        <f t="shared" si="6"/>
        <v>207.62</v>
      </c>
      <c r="E99" s="161">
        <v>13</v>
      </c>
      <c r="F99" s="156">
        <f t="shared" si="7"/>
        <v>72.065255119750077</v>
      </c>
      <c r="G99" s="149">
        <v>0</v>
      </c>
      <c r="H99" s="149">
        <v>0</v>
      </c>
      <c r="I99" s="149">
        <v>0</v>
      </c>
      <c r="J99" s="149" t="s">
        <v>48</v>
      </c>
      <c r="K99" s="149" t="s">
        <v>48</v>
      </c>
      <c r="L99" s="149" t="s">
        <v>48</v>
      </c>
      <c r="M99" s="148">
        <f t="shared" si="8"/>
        <v>0</v>
      </c>
      <c r="N99" s="150">
        <f t="shared" si="10"/>
        <v>10.45</v>
      </c>
      <c r="P99" s="75">
        <v>4.2600000000000051</v>
      </c>
    </row>
    <row r="100" spans="1:16" ht="14">
      <c r="A100" s="146">
        <f t="shared" si="9"/>
        <v>42976</v>
      </c>
      <c r="B100" s="147">
        <v>706.4</v>
      </c>
      <c r="C100" s="147">
        <v>226.63</v>
      </c>
      <c r="D100" s="147">
        <f t="shared" si="6"/>
        <v>206.82</v>
      </c>
      <c r="E100" s="161">
        <v>12</v>
      </c>
      <c r="F100" s="156">
        <f t="shared" si="7"/>
        <v>71.78757375911141</v>
      </c>
      <c r="G100" s="149">
        <v>0</v>
      </c>
      <c r="H100" s="149">
        <v>0</v>
      </c>
      <c r="I100" s="149">
        <v>0</v>
      </c>
      <c r="J100" s="149" t="s">
        <v>48</v>
      </c>
      <c r="K100" s="149" t="s">
        <v>48</v>
      </c>
      <c r="L100" s="149" t="s">
        <v>48</v>
      </c>
      <c r="M100" s="148">
        <f t="shared" si="8"/>
        <v>0</v>
      </c>
      <c r="N100" s="150">
        <f t="shared" si="10"/>
        <v>-0.8</v>
      </c>
      <c r="P100" s="75">
        <v>1.7900000000000063</v>
      </c>
    </row>
    <row r="101" spans="1:16" ht="14">
      <c r="A101" s="146">
        <f t="shared" si="9"/>
        <v>42977</v>
      </c>
      <c r="B101" s="147">
        <v>706.65</v>
      </c>
      <c r="C101" s="147">
        <v>230.34</v>
      </c>
      <c r="D101" s="147">
        <f t="shared" si="6"/>
        <v>210.53</v>
      </c>
      <c r="E101" s="161">
        <v>17</v>
      </c>
      <c r="F101" s="156">
        <f t="shared" si="7"/>
        <v>73.075321069073226</v>
      </c>
      <c r="G101" s="149">
        <v>0</v>
      </c>
      <c r="H101" s="149">
        <v>0</v>
      </c>
      <c r="I101" s="149">
        <v>0</v>
      </c>
      <c r="J101" s="149" t="s">
        <v>48</v>
      </c>
      <c r="K101" s="149" t="s">
        <v>48</v>
      </c>
      <c r="L101" s="149" t="s">
        <v>48</v>
      </c>
      <c r="M101" s="148">
        <f t="shared" si="8"/>
        <v>0</v>
      </c>
      <c r="N101" s="150">
        <f t="shared" si="10"/>
        <v>3.71</v>
      </c>
      <c r="P101" s="75">
        <v>1.1199999999999903</v>
      </c>
    </row>
    <row r="102" spans="1:16" ht="14">
      <c r="A102" s="146">
        <f t="shared" si="9"/>
        <v>42978</v>
      </c>
      <c r="B102" s="147">
        <v>706.8</v>
      </c>
      <c r="C102" s="147">
        <v>232.57</v>
      </c>
      <c r="D102" s="147">
        <f t="shared" si="6"/>
        <v>212.76</v>
      </c>
      <c r="E102" s="161">
        <v>3</v>
      </c>
      <c r="F102" s="156">
        <f t="shared" si="7"/>
        <v>73.84935786185352</v>
      </c>
      <c r="G102" s="149">
        <v>0</v>
      </c>
      <c r="H102" s="149">
        <v>0</v>
      </c>
      <c r="I102" s="149">
        <v>0</v>
      </c>
      <c r="J102" s="149" t="s">
        <v>48</v>
      </c>
      <c r="K102" s="149" t="s">
        <v>48</v>
      </c>
      <c r="L102" s="149" t="s">
        <v>48</v>
      </c>
      <c r="M102" s="148">
        <f t="shared" si="8"/>
        <v>0</v>
      </c>
      <c r="N102" s="150">
        <f t="shared" si="10"/>
        <v>2.23</v>
      </c>
      <c r="P102" s="75">
        <v>1.1200000000000045</v>
      </c>
    </row>
    <row r="103" spans="1:16" ht="14">
      <c r="A103" s="146">
        <f t="shared" si="9"/>
        <v>42979</v>
      </c>
      <c r="B103" s="147">
        <v>706.87</v>
      </c>
      <c r="C103" s="147">
        <v>233.6</v>
      </c>
      <c r="D103" s="147">
        <f t="shared" si="6"/>
        <v>213.79</v>
      </c>
      <c r="E103" s="161">
        <v>0</v>
      </c>
      <c r="F103" s="156">
        <f t="shared" si="7"/>
        <v>74.206872613675799</v>
      </c>
      <c r="G103" s="149">
        <v>0</v>
      </c>
      <c r="H103" s="149">
        <v>0</v>
      </c>
      <c r="I103" s="149">
        <v>0</v>
      </c>
      <c r="J103" s="149" t="s">
        <v>48</v>
      </c>
      <c r="K103" s="149" t="s">
        <v>48</v>
      </c>
      <c r="L103" s="149" t="s">
        <v>48</v>
      </c>
      <c r="M103" s="148">
        <f t="shared" si="8"/>
        <v>0</v>
      </c>
      <c r="N103" s="150">
        <f t="shared" si="10"/>
        <v>1.03</v>
      </c>
      <c r="P103" s="75">
        <v>1.1200000000000045</v>
      </c>
    </row>
    <row r="104" spans="1:16" ht="14">
      <c r="A104" s="146">
        <f t="shared" si="9"/>
        <v>42980</v>
      </c>
      <c r="B104" s="147">
        <v>706.94</v>
      </c>
      <c r="C104" s="147">
        <v>234.64</v>
      </c>
      <c r="D104" s="147">
        <f t="shared" si="6"/>
        <v>214.82999999999998</v>
      </c>
      <c r="E104" s="161">
        <v>3</v>
      </c>
      <c r="F104" s="156">
        <f t="shared" si="7"/>
        <v>74.56785838250606</v>
      </c>
      <c r="G104" s="149">
        <v>0</v>
      </c>
      <c r="H104" s="149">
        <v>0</v>
      </c>
      <c r="I104" s="149">
        <v>0</v>
      </c>
      <c r="J104" s="149" t="s">
        <v>48</v>
      </c>
      <c r="K104" s="149" t="s">
        <v>48</v>
      </c>
      <c r="L104" s="149" t="s">
        <v>48</v>
      </c>
      <c r="M104" s="148">
        <f t="shared" si="8"/>
        <v>0</v>
      </c>
      <c r="N104" s="150">
        <f t="shared" si="10"/>
        <v>1.04</v>
      </c>
      <c r="P104" s="75">
        <v>1.1199999999999903</v>
      </c>
    </row>
    <row r="105" spans="1:16" ht="14">
      <c r="A105" s="146">
        <f t="shared" si="9"/>
        <v>42981</v>
      </c>
      <c r="B105" s="147">
        <v>706.96</v>
      </c>
      <c r="C105" s="147">
        <v>234.94</v>
      </c>
      <c r="D105" s="147">
        <f t="shared" si="6"/>
        <v>215.13</v>
      </c>
      <c r="E105" s="161">
        <v>0</v>
      </c>
      <c r="F105" s="156">
        <f t="shared" si="7"/>
        <v>74.67198889274556</v>
      </c>
      <c r="G105" s="149">
        <v>0</v>
      </c>
      <c r="H105" s="149">
        <v>0</v>
      </c>
      <c r="I105" s="149">
        <v>0</v>
      </c>
      <c r="J105" s="149" t="s">
        <v>48</v>
      </c>
      <c r="K105" s="149" t="s">
        <v>48</v>
      </c>
      <c r="L105" s="149" t="s">
        <v>48</v>
      </c>
      <c r="M105" s="148">
        <f t="shared" si="8"/>
        <v>0</v>
      </c>
      <c r="N105" s="150">
        <f t="shared" si="10"/>
        <v>0.3</v>
      </c>
      <c r="P105" s="75">
        <v>1.1200000000000045</v>
      </c>
    </row>
    <row r="106" spans="1:16" ht="14">
      <c r="A106" s="146">
        <f t="shared" si="9"/>
        <v>42982</v>
      </c>
      <c r="B106" s="147">
        <v>707</v>
      </c>
      <c r="C106" s="147">
        <v>235.54</v>
      </c>
      <c r="D106" s="147">
        <f t="shared" si="6"/>
        <v>215.73</v>
      </c>
      <c r="E106" s="161">
        <v>0</v>
      </c>
      <c r="F106" s="156">
        <f t="shared" si="7"/>
        <v>74.88024991322456</v>
      </c>
      <c r="G106" s="149">
        <v>0</v>
      </c>
      <c r="H106" s="149">
        <v>0</v>
      </c>
      <c r="I106" s="149">
        <v>0</v>
      </c>
      <c r="J106" s="149" t="s">
        <v>48</v>
      </c>
      <c r="K106" s="149" t="s">
        <v>48</v>
      </c>
      <c r="L106" s="149" t="s">
        <v>48</v>
      </c>
      <c r="M106" s="148">
        <f t="shared" si="8"/>
        <v>0</v>
      </c>
      <c r="N106" s="150">
        <f t="shared" si="10"/>
        <v>0.6</v>
      </c>
      <c r="P106" s="75">
        <v>1.7900000000000063</v>
      </c>
    </row>
    <row r="107" spans="1:16" ht="14">
      <c r="A107" s="146">
        <f t="shared" si="9"/>
        <v>42983</v>
      </c>
      <c r="B107" s="147">
        <v>707</v>
      </c>
      <c r="C107" s="147">
        <v>235.54</v>
      </c>
      <c r="D107" s="147">
        <f t="shared" si="6"/>
        <v>215.73</v>
      </c>
      <c r="E107" s="161">
        <v>1</v>
      </c>
      <c r="F107" s="156">
        <f t="shared" si="7"/>
        <v>74.88024991322456</v>
      </c>
      <c r="G107" s="149">
        <v>0</v>
      </c>
      <c r="H107" s="149">
        <v>0</v>
      </c>
      <c r="I107" s="149">
        <v>0</v>
      </c>
      <c r="J107" s="149" t="s">
        <v>48</v>
      </c>
      <c r="K107" s="149" t="s">
        <v>48</v>
      </c>
      <c r="L107" s="149" t="s">
        <v>48</v>
      </c>
      <c r="M107" s="148">
        <f t="shared" si="8"/>
        <v>0</v>
      </c>
      <c r="N107" s="150">
        <v>0</v>
      </c>
      <c r="P107" s="75">
        <v>4.9300000000000068</v>
      </c>
    </row>
    <row r="108" spans="1:16" ht="14">
      <c r="A108" s="146">
        <f t="shared" si="9"/>
        <v>42984</v>
      </c>
      <c r="B108" s="147">
        <v>707.04</v>
      </c>
      <c r="C108" s="147">
        <v>236.13</v>
      </c>
      <c r="D108" s="147">
        <f t="shared" si="6"/>
        <v>216.32</v>
      </c>
      <c r="E108" s="161">
        <v>1</v>
      </c>
      <c r="F108" s="156">
        <f t="shared" si="7"/>
        <v>75.085039916695578</v>
      </c>
      <c r="G108" s="149">
        <v>0</v>
      </c>
      <c r="H108" s="149">
        <v>0</v>
      </c>
      <c r="I108" s="149">
        <v>0</v>
      </c>
      <c r="J108" s="149" t="s">
        <v>48</v>
      </c>
      <c r="K108" s="149" t="s">
        <v>48</v>
      </c>
      <c r="L108" s="149" t="s">
        <v>48</v>
      </c>
      <c r="M108" s="148">
        <f t="shared" si="8"/>
        <v>0</v>
      </c>
      <c r="N108" s="150">
        <f t="shared" si="10"/>
        <v>0.59</v>
      </c>
      <c r="P108" s="75">
        <v>1.1199999999999761</v>
      </c>
    </row>
    <row r="109" spans="1:16" ht="14">
      <c r="A109" s="146">
        <f t="shared" si="9"/>
        <v>42985</v>
      </c>
      <c r="B109" s="147">
        <v>707.08</v>
      </c>
      <c r="C109" s="147">
        <v>236.73</v>
      </c>
      <c r="D109" s="147">
        <f t="shared" si="6"/>
        <v>216.92</v>
      </c>
      <c r="E109" s="161">
        <v>0</v>
      </c>
      <c r="F109" s="156">
        <f t="shared" si="7"/>
        <v>75.293300937174578</v>
      </c>
      <c r="G109" s="149">
        <v>0</v>
      </c>
      <c r="H109" s="149">
        <v>0</v>
      </c>
      <c r="I109" s="149">
        <v>0</v>
      </c>
      <c r="J109" s="149" t="s">
        <v>48</v>
      </c>
      <c r="K109" s="149" t="s">
        <v>48</v>
      </c>
      <c r="L109" s="149" t="s">
        <v>48</v>
      </c>
      <c r="M109" s="148">
        <f t="shared" si="8"/>
        <v>0</v>
      </c>
      <c r="N109" s="150">
        <f t="shared" si="10"/>
        <v>0.6</v>
      </c>
      <c r="P109" s="75">
        <v>1.1200000000000045</v>
      </c>
    </row>
    <row r="110" spans="1:16" ht="14">
      <c r="A110" s="146">
        <f t="shared" si="9"/>
        <v>42986</v>
      </c>
      <c r="B110" s="147">
        <v>707.09</v>
      </c>
      <c r="C110" s="147">
        <v>236.87</v>
      </c>
      <c r="D110" s="147">
        <f t="shared" si="6"/>
        <v>217.06</v>
      </c>
      <c r="E110" s="161">
        <v>0</v>
      </c>
      <c r="F110" s="156">
        <f t="shared" si="7"/>
        <v>75.341895175286353</v>
      </c>
      <c r="G110" s="149">
        <v>0</v>
      </c>
      <c r="H110" s="149">
        <v>0</v>
      </c>
      <c r="I110" s="149">
        <v>0</v>
      </c>
      <c r="J110" s="149" t="s">
        <v>48</v>
      </c>
      <c r="K110" s="149" t="s">
        <v>48</v>
      </c>
      <c r="L110" s="149" t="s">
        <v>48</v>
      </c>
      <c r="M110" s="148">
        <f t="shared" si="8"/>
        <v>0</v>
      </c>
      <c r="N110" s="150">
        <f t="shared" si="10"/>
        <v>0.14000000000000001</v>
      </c>
      <c r="P110" s="75">
        <v>1.2300000000000182</v>
      </c>
    </row>
    <row r="111" spans="1:16" ht="14">
      <c r="A111" s="146">
        <f t="shared" si="9"/>
        <v>42987</v>
      </c>
      <c r="B111" s="147">
        <v>707.11</v>
      </c>
      <c r="C111" s="147">
        <v>237.17</v>
      </c>
      <c r="D111" s="147">
        <f t="shared" si="6"/>
        <v>217.35999999999999</v>
      </c>
      <c r="E111" s="161">
        <v>3</v>
      </c>
      <c r="F111" s="156">
        <f t="shared" si="7"/>
        <v>75.446025685525854</v>
      </c>
      <c r="G111" s="149">
        <v>0</v>
      </c>
      <c r="H111" s="149">
        <v>0</v>
      </c>
      <c r="I111" s="149">
        <v>0</v>
      </c>
      <c r="J111" s="149" t="s">
        <v>48</v>
      </c>
      <c r="K111" s="149" t="s">
        <v>48</v>
      </c>
      <c r="L111" s="149" t="s">
        <v>48</v>
      </c>
      <c r="M111" s="148">
        <f t="shared" si="8"/>
        <v>0</v>
      </c>
      <c r="N111" s="150">
        <f t="shared" si="10"/>
        <v>0.3</v>
      </c>
      <c r="P111" s="75">
        <v>0.78999999999999204</v>
      </c>
    </row>
    <row r="112" spans="1:16" ht="14">
      <c r="A112" s="146">
        <f t="shared" si="9"/>
        <v>42988</v>
      </c>
      <c r="B112" s="147">
        <v>707.13</v>
      </c>
      <c r="C112" s="147">
        <v>237.47</v>
      </c>
      <c r="D112" s="147">
        <f t="shared" si="6"/>
        <v>217.66</v>
      </c>
      <c r="E112" s="161">
        <v>4</v>
      </c>
      <c r="F112" s="156">
        <f t="shared" si="7"/>
        <v>75.550156195765354</v>
      </c>
      <c r="G112" s="149">
        <v>0</v>
      </c>
      <c r="H112" s="149">
        <v>0</v>
      </c>
      <c r="I112" s="149">
        <v>0</v>
      </c>
      <c r="J112" s="149" t="s">
        <v>48</v>
      </c>
      <c r="K112" s="149" t="s">
        <v>48</v>
      </c>
      <c r="L112" s="149" t="s">
        <v>48</v>
      </c>
      <c r="M112" s="148">
        <f t="shared" si="8"/>
        <v>0</v>
      </c>
      <c r="N112" s="150">
        <f t="shared" si="10"/>
        <v>0.3</v>
      </c>
      <c r="P112" s="75">
        <v>0.51999999999998181</v>
      </c>
    </row>
    <row r="113" spans="1:16" ht="14">
      <c r="A113" s="146">
        <f t="shared" si="9"/>
        <v>42989</v>
      </c>
      <c r="B113" s="147">
        <v>707.13</v>
      </c>
      <c r="C113" s="147">
        <v>237.47</v>
      </c>
      <c r="D113" s="147">
        <f t="shared" si="6"/>
        <v>217.66</v>
      </c>
      <c r="E113" s="161">
        <v>1</v>
      </c>
      <c r="F113" s="156">
        <f t="shared" si="7"/>
        <v>75.550156195765354</v>
      </c>
      <c r="G113" s="149">
        <v>0</v>
      </c>
      <c r="H113" s="149">
        <v>0</v>
      </c>
      <c r="I113" s="149">
        <v>0</v>
      </c>
      <c r="J113" s="149" t="s">
        <v>48</v>
      </c>
      <c r="K113" s="149" t="s">
        <v>48</v>
      </c>
      <c r="L113" s="149" t="s">
        <v>48</v>
      </c>
      <c r="M113" s="148">
        <f t="shared" si="8"/>
        <v>0</v>
      </c>
      <c r="N113" s="150">
        <f t="shared" si="10"/>
        <v>0</v>
      </c>
      <c r="P113" s="75">
        <v>1.3100000000000023</v>
      </c>
    </row>
    <row r="114" spans="1:16" ht="14">
      <c r="A114" s="146">
        <f t="shared" si="9"/>
        <v>42990</v>
      </c>
      <c r="B114" s="147">
        <v>707.14</v>
      </c>
      <c r="C114" s="147">
        <v>237.61</v>
      </c>
      <c r="D114" s="147">
        <f t="shared" si="6"/>
        <v>217.8</v>
      </c>
      <c r="E114" s="161">
        <v>5</v>
      </c>
      <c r="F114" s="156">
        <f t="shared" si="7"/>
        <v>75.598750433877129</v>
      </c>
      <c r="G114" s="149">
        <v>0</v>
      </c>
      <c r="H114" s="149">
        <v>0</v>
      </c>
      <c r="I114" s="149">
        <v>0</v>
      </c>
      <c r="J114" s="149" t="s">
        <v>48</v>
      </c>
      <c r="K114" s="149" t="s">
        <v>48</v>
      </c>
      <c r="L114" s="149" t="s">
        <v>48</v>
      </c>
      <c r="M114" s="148">
        <f t="shared" si="8"/>
        <v>0</v>
      </c>
      <c r="N114" s="150">
        <f t="shared" si="10"/>
        <v>0.14000000000000001</v>
      </c>
      <c r="P114" s="75">
        <v>3.9300000000000068</v>
      </c>
    </row>
    <row r="115" spans="1:16" ht="14">
      <c r="A115" s="146">
        <f t="shared" si="9"/>
        <v>42991</v>
      </c>
      <c r="B115" s="147">
        <v>707.14</v>
      </c>
      <c r="C115" s="147">
        <v>237.61</v>
      </c>
      <c r="D115" s="147">
        <f t="shared" si="6"/>
        <v>217.8</v>
      </c>
      <c r="E115" s="161">
        <v>0</v>
      </c>
      <c r="F115" s="156">
        <f t="shared" si="7"/>
        <v>75.598750433877129</v>
      </c>
      <c r="G115" s="149">
        <v>0</v>
      </c>
      <c r="H115" s="149">
        <v>0</v>
      </c>
      <c r="I115" s="149">
        <v>0</v>
      </c>
      <c r="J115" s="149" t="s">
        <v>48</v>
      </c>
      <c r="K115" s="149" t="s">
        <v>48</v>
      </c>
      <c r="L115" s="149" t="s">
        <v>48</v>
      </c>
      <c r="M115" s="148">
        <f t="shared" si="8"/>
        <v>0</v>
      </c>
      <c r="N115" s="150">
        <v>0</v>
      </c>
      <c r="P115" s="75">
        <v>1.3100000000000023</v>
      </c>
    </row>
    <row r="116" spans="1:16" ht="14">
      <c r="A116" s="146">
        <f t="shared" si="9"/>
        <v>42992</v>
      </c>
      <c r="B116" s="147">
        <v>707.15</v>
      </c>
      <c r="C116" s="147">
        <v>237.78</v>
      </c>
      <c r="D116" s="147">
        <f t="shared" si="6"/>
        <v>217.97</v>
      </c>
      <c r="E116" s="161">
        <v>41</v>
      </c>
      <c r="F116" s="156">
        <f t="shared" si="7"/>
        <v>75.657757723012836</v>
      </c>
      <c r="G116" s="149">
        <v>0</v>
      </c>
      <c r="H116" s="149">
        <v>0</v>
      </c>
      <c r="I116" s="149">
        <v>0</v>
      </c>
      <c r="J116" s="149" t="s">
        <v>48</v>
      </c>
      <c r="K116" s="149" t="s">
        <v>48</v>
      </c>
      <c r="L116" s="149" t="s">
        <v>48</v>
      </c>
      <c r="M116" s="148">
        <v>0</v>
      </c>
      <c r="N116" s="150">
        <v>0</v>
      </c>
      <c r="P116" s="75">
        <v>1.3100000000000023</v>
      </c>
    </row>
    <row r="117" spans="1:16" ht="14">
      <c r="A117" s="146">
        <f t="shared" si="9"/>
        <v>42993</v>
      </c>
      <c r="B117" s="147">
        <v>707.18</v>
      </c>
      <c r="C117" s="147">
        <v>238.28</v>
      </c>
      <c r="D117" s="147">
        <f t="shared" si="6"/>
        <v>218.47</v>
      </c>
      <c r="E117" s="161">
        <v>2</v>
      </c>
      <c r="F117" s="156">
        <f t="shared" si="7"/>
        <v>75.831308573412002</v>
      </c>
      <c r="G117" s="149">
        <v>0</v>
      </c>
      <c r="H117" s="149">
        <v>0</v>
      </c>
      <c r="I117" s="149">
        <v>0</v>
      </c>
      <c r="J117" s="149" t="s">
        <v>48</v>
      </c>
      <c r="K117" s="149" t="s">
        <v>48</v>
      </c>
      <c r="L117" s="149" t="s">
        <v>48</v>
      </c>
      <c r="M117" s="148">
        <f t="shared" si="8"/>
        <v>0</v>
      </c>
      <c r="N117" s="150">
        <v>0</v>
      </c>
      <c r="P117" s="75">
        <v>0.65999999999999659</v>
      </c>
    </row>
    <row r="118" spans="1:16" ht="14">
      <c r="A118" s="146">
        <f t="shared" si="9"/>
        <v>42994</v>
      </c>
      <c r="B118" s="147">
        <v>707.19</v>
      </c>
      <c r="C118" s="147">
        <v>238.44</v>
      </c>
      <c r="D118" s="147">
        <f t="shared" si="6"/>
        <v>218.63</v>
      </c>
      <c r="E118" s="161">
        <v>0</v>
      </c>
      <c r="F118" s="156">
        <f t="shared" si="7"/>
        <v>75.886844845539741</v>
      </c>
      <c r="G118" s="149">
        <v>0</v>
      </c>
      <c r="H118" s="149">
        <v>0</v>
      </c>
      <c r="I118" s="149">
        <v>0</v>
      </c>
      <c r="J118" s="149" t="s">
        <v>48</v>
      </c>
      <c r="K118" s="149" t="s">
        <v>48</v>
      </c>
      <c r="L118" s="149" t="s">
        <v>48</v>
      </c>
      <c r="M118" s="148">
        <f t="shared" si="8"/>
        <v>0</v>
      </c>
      <c r="N118" s="150">
        <v>0</v>
      </c>
      <c r="P118" s="75">
        <v>0.65000000000000568</v>
      </c>
    </row>
    <row r="119" spans="1:16" ht="14">
      <c r="A119" s="146">
        <f t="shared" si="9"/>
        <v>42995</v>
      </c>
      <c r="B119" s="147">
        <v>707.21</v>
      </c>
      <c r="C119" s="147">
        <v>238.77</v>
      </c>
      <c r="D119" s="147">
        <f t="shared" si="6"/>
        <v>218.96</v>
      </c>
      <c r="E119" s="161">
        <v>0</v>
      </c>
      <c r="F119" s="156">
        <f t="shared" si="7"/>
        <v>76.001388406803187</v>
      </c>
      <c r="G119" s="149">
        <v>0</v>
      </c>
      <c r="H119" s="149">
        <v>0</v>
      </c>
      <c r="I119" s="149">
        <v>0</v>
      </c>
      <c r="J119" s="149" t="s">
        <v>48</v>
      </c>
      <c r="K119" s="149" t="s">
        <v>48</v>
      </c>
      <c r="L119" s="149" t="s">
        <v>48</v>
      </c>
      <c r="M119" s="148">
        <f t="shared" si="8"/>
        <v>0</v>
      </c>
      <c r="N119" s="150">
        <f t="shared" si="10"/>
        <v>0.33</v>
      </c>
      <c r="P119" s="75">
        <v>0.78999999999999204</v>
      </c>
    </row>
    <row r="120" spans="1:16" ht="14">
      <c r="A120" s="146">
        <f t="shared" si="9"/>
        <v>42996</v>
      </c>
      <c r="B120" s="147">
        <v>707.23</v>
      </c>
      <c r="C120" s="147">
        <v>239.1</v>
      </c>
      <c r="D120" s="147">
        <f t="shared" si="6"/>
        <v>219.29</v>
      </c>
      <c r="E120" s="161">
        <v>0</v>
      </c>
      <c r="F120" s="156">
        <f t="shared" si="7"/>
        <v>76.115931968066633</v>
      </c>
      <c r="G120" s="149">
        <v>0</v>
      </c>
      <c r="H120" s="149">
        <v>0</v>
      </c>
      <c r="I120" s="149">
        <v>0</v>
      </c>
      <c r="J120" s="149" t="s">
        <v>48</v>
      </c>
      <c r="K120" s="149" t="s">
        <v>48</v>
      </c>
      <c r="L120" s="149" t="s">
        <v>48</v>
      </c>
      <c r="M120" s="148">
        <f t="shared" si="8"/>
        <v>0</v>
      </c>
      <c r="N120" s="150">
        <f t="shared" si="10"/>
        <v>0.33</v>
      </c>
      <c r="P120" s="75">
        <v>0.52000000000001023</v>
      </c>
    </row>
    <row r="121" spans="1:16" ht="14">
      <c r="A121" s="146">
        <f t="shared" si="9"/>
        <v>42997</v>
      </c>
      <c r="B121" s="147">
        <v>707.23</v>
      </c>
      <c r="C121" s="147">
        <v>239.1</v>
      </c>
      <c r="D121" s="147">
        <f t="shared" si="6"/>
        <v>219.29</v>
      </c>
      <c r="E121" s="161">
        <v>0</v>
      </c>
      <c r="F121" s="156">
        <f t="shared" si="7"/>
        <v>76.115931968066633</v>
      </c>
      <c r="G121" s="149">
        <v>0</v>
      </c>
      <c r="H121" s="149">
        <v>0</v>
      </c>
      <c r="I121" s="149">
        <v>0</v>
      </c>
      <c r="J121" s="149" t="s">
        <v>48</v>
      </c>
      <c r="K121" s="149" t="s">
        <v>48</v>
      </c>
      <c r="L121" s="149" t="s">
        <v>48</v>
      </c>
      <c r="M121" s="148">
        <f t="shared" si="8"/>
        <v>0</v>
      </c>
      <c r="N121" s="150">
        <f t="shared" si="10"/>
        <v>0</v>
      </c>
      <c r="P121" s="75">
        <v>0</v>
      </c>
    </row>
    <row r="122" spans="1:16" ht="14">
      <c r="A122" s="146">
        <f t="shared" si="9"/>
        <v>42998</v>
      </c>
      <c r="B122" s="147">
        <v>707.41</v>
      </c>
      <c r="C122" s="147">
        <v>242.07</v>
      </c>
      <c r="D122" s="147">
        <f t="shared" si="6"/>
        <v>222.26</v>
      </c>
      <c r="E122" s="161">
        <v>28</v>
      </c>
      <c r="F122" s="156">
        <f t="shared" si="7"/>
        <v>77.146824019437688</v>
      </c>
      <c r="G122" s="149">
        <v>0</v>
      </c>
      <c r="H122" s="149">
        <v>0</v>
      </c>
      <c r="I122" s="149">
        <v>0</v>
      </c>
      <c r="J122" s="149" t="s">
        <v>48</v>
      </c>
      <c r="K122" s="149" t="s">
        <v>48</v>
      </c>
      <c r="L122" s="149" t="s">
        <v>48</v>
      </c>
      <c r="M122" s="148">
        <f t="shared" si="8"/>
        <v>0</v>
      </c>
      <c r="N122" s="150">
        <f t="shared" si="10"/>
        <v>2.97</v>
      </c>
      <c r="P122" s="75">
        <v>0</v>
      </c>
    </row>
    <row r="123" spans="1:16" ht="14">
      <c r="A123" s="146">
        <f t="shared" si="9"/>
        <v>42999</v>
      </c>
      <c r="B123" s="147">
        <v>707.61</v>
      </c>
      <c r="C123" s="147">
        <v>245.37</v>
      </c>
      <c r="D123" s="147">
        <f t="shared" si="6"/>
        <v>225.56</v>
      </c>
      <c r="E123" s="161">
        <v>16</v>
      </c>
      <c r="F123" s="156">
        <f t="shared" si="7"/>
        <v>78.292259632072188</v>
      </c>
      <c r="G123" s="149">
        <v>0</v>
      </c>
      <c r="H123" s="149">
        <v>0</v>
      </c>
      <c r="I123" s="149">
        <v>0</v>
      </c>
      <c r="J123" s="149" t="s">
        <v>48</v>
      </c>
      <c r="K123" s="149" t="s">
        <v>48</v>
      </c>
      <c r="L123" s="149" t="s">
        <v>48</v>
      </c>
      <c r="M123" s="148">
        <f t="shared" si="8"/>
        <v>0</v>
      </c>
      <c r="N123" s="150">
        <f t="shared" si="10"/>
        <v>3.3</v>
      </c>
      <c r="P123" s="75">
        <v>0</v>
      </c>
    </row>
    <row r="124" spans="1:16" ht="14">
      <c r="A124" s="146">
        <f t="shared" si="9"/>
        <v>43000</v>
      </c>
      <c r="B124" s="147">
        <v>707.85</v>
      </c>
      <c r="C124" s="147">
        <v>249.33</v>
      </c>
      <c r="D124" s="147">
        <f t="shared" si="6"/>
        <v>229.52</v>
      </c>
      <c r="E124" s="161">
        <v>20</v>
      </c>
      <c r="F124" s="156">
        <f t="shared" si="7"/>
        <v>79.666782367233608</v>
      </c>
      <c r="G124" s="149">
        <v>0</v>
      </c>
      <c r="H124" s="149">
        <v>0</v>
      </c>
      <c r="I124" s="149">
        <v>0</v>
      </c>
      <c r="J124" s="149" t="s">
        <v>48</v>
      </c>
      <c r="K124" s="149" t="s">
        <v>48</v>
      </c>
      <c r="L124" s="149" t="s">
        <v>48</v>
      </c>
      <c r="M124" s="148">
        <f t="shared" si="8"/>
        <v>0</v>
      </c>
      <c r="N124" s="150">
        <f t="shared" si="10"/>
        <v>3.96</v>
      </c>
      <c r="P124" s="75">
        <v>1.0499999999999829</v>
      </c>
    </row>
    <row r="125" spans="1:16" ht="14">
      <c r="A125" s="146">
        <f t="shared" si="9"/>
        <v>43001</v>
      </c>
      <c r="B125" s="147">
        <v>707.91</v>
      </c>
      <c r="C125" s="147">
        <v>250.32</v>
      </c>
      <c r="D125" s="147">
        <f t="shared" si="6"/>
        <v>230.51</v>
      </c>
      <c r="E125" s="161">
        <v>0</v>
      </c>
      <c r="F125" s="156">
        <f t="shared" si="7"/>
        <v>80.010413051023946</v>
      </c>
      <c r="G125" s="149">
        <v>0</v>
      </c>
      <c r="H125" s="149">
        <v>0</v>
      </c>
      <c r="I125" s="149">
        <v>0</v>
      </c>
      <c r="J125" s="149" t="s">
        <v>48</v>
      </c>
      <c r="K125" s="149" t="s">
        <v>48</v>
      </c>
      <c r="L125" s="149" t="s">
        <v>48</v>
      </c>
      <c r="M125" s="148">
        <f t="shared" si="8"/>
        <v>0</v>
      </c>
      <c r="N125" s="150">
        <f t="shared" si="10"/>
        <v>0.99</v>
      </c>
      <c r="P125" s="75">
        <v>0</v>
      </c>
    </row>
    <row r="126" spans="1:16" ht="14">
      <c r="A126" s="146">
        <f t="shared" si="9"/>
        <v>43002</v>
      </c>
      <c r="B126" s="147">
        <v>707.96</v>
      </c>
      <c r="C126" s="147">
        <v>251.14</v>
      </c>
      <c r="D126" s="147">
        <f t="shared" si="6"/>
        <v>231.32999999999998</v>
      </c>
      <c r="E126" s="161">
        <v>0</v>
      </c>
      <c r="F126" s="156">
        <f t="shared" si="7"/>
        <v>80.295036445678562</v>
      </c>
      <c r="G126" s="149">
        <v>0</v>
      </c>
      <c r="H126" s="149">
        <v>0</v>
      </c>
      <c r="I126" s="149">
        <v>0</v>
      </c>
      <c r="J126" s="149" t="s">
        <v>48</v>
      </c>
      <c r="K126" s="149" t="s">
        <v>48</v>
      </c>
      <c r="L126" s="149" t="s">
        <v>48</v>
      </c>
      <c r="M126" s="148">
        <f t="shared" si="8"/>
        <v>0</v>
      </c>
      <c r="N126" s="150">
        <f t="shared" si="10"/>
        <v>0.82</v>
      </c>
      <c r="P126" s="75">
        <v>0</v>
      </c>
    </row>
    <row r="127" spans="1:16" ht="14">
      <c r="A127" s="146">
        <f t="shared" si="9"/>
        <v>43003</v>
      </c>
      <c r="B127" s="147">
        <v>708</v>
      </c>
      <c r="C127" s="147">
        <v>251.8</v>
      </c>
      <c r="D127" s="147">
        <f t="shared" si="6"/>
        <v>231.99</v>
      </c>
      <c r="E127" s="161">
        <v>0</v>
      </c>
      <c r="F127" s="156">
        <f t="shared" si="7"/>
        <v>80.524123568205482</v>
      </c>
      <c r="G127" s="149">
        <v>0</v>
      </c>
      <c r="H127" s="149">
        <v>0</v>
      </c>
      <c r="I127" s="149">
        <v>0</v>
      </c>
      <c r="J127" s="149" t="s">
        <v>48</v>
      </c>
      <c r="K127" s="149" t="s">
        <v>48</v>
      </c>
      <c r="L127" s="149" t="s">
        <v>48</v>
      </c>
      <c r="M127" s="148">
        <f t="shared" si="8"/>
        <v>0</v>
      </c>
      <c r="N127" s="150">
        <f t="shared" si="10"/>
        <v>0.66</v>
      </c>
      <c r="P127" s="75">
        <v>0</v>
      </c>
    </row>
    <row r="128" spans="1:16" ht="14">
      <c r="A128" s="146">
        <f t="shared" si="9"/>
        <v>43004</v>
      </c>
      <c r="B128" s="147">
        <v>708.01</v>
      </c>
      <c r="C128" s="147">
        <v>251.97</v>
      </c>
      <c r="D128" s="147">
        <f t="shared" si="6"/>
        <v>232.16</v>
      </c>
      <c r="E128" s="161">
        <v>0</v>
      </c>
      <c r="F128" s="156">
        <f t="shared" si="7"/>
        <v>80.583130857341189</v>
      </c>
      <c r="G128" s="149">
        <v>0</v>
      </c>
      <c r="H128" s="149">
        <v>0</v>
      </c>
      <c r="I128" s="149">
        <v>0</v>
      </c>
      <c r="J128" s="149" t="s">
        <v>48</v>
      </c>
      <c r="K128" s="149" t="s">
        <v>48</v>
      </c>
      <c r="L128" s="149" t="s">
        <v>48</v>
      </c>
      <c r="M128" s="148">
        <f t="shared" si="8"/>
        <v>0</v>
      </c>
      <c r="N128" s="150">
        <f t="shared" si="10"/>
        <v>0.17</v>
      </c>
      <c r="P128" s="75">
        <v>0</v>
      </c>
    </row>
    <row r="129" spans="1:16" ht="14">
      <c r="A129" s="146">
        <f t="shared" si="9"/>
        <v>43005</v>
      </c>
      <c r="B129" s="147">
        <v>708.02</v>
      </c>
      <c r="C129" s="147">
        <v>252.14</v>
      </c>
      <c r="D129" s="147">
        <f t="shared" si="6"/>
        <v>232.32999999999998</v>
      </c>
      <c r="E129" s="161">
        <v>0</v>
      </c>
      <c r="F129" s="156">
        <f t="shared" si="7"/>
        <v>80.64213814647691</v>
      </c>
      <c r="G129" s="149">
        <v>0</v>
      </c>
      <c r="H129" s="149">
        <v>0</v>
      </c>
      <c r="I129" s="149">
        <v>0</v>
      </c>
      <c r="J129" s="149" t="s">
        <v>48</v>
      </c>
      <c r="K129" s="149" t="s">
        <v>48</v>
      </c>
      <c r="L129" s="149" t="s">
        <v>48</v>
      </c>
      <c r="M129" s="148">
        <f t="shared" si="8"/>
        <v>0</v>
      </c>
      <c r="N129" s="150">
        <f t="shared" si="10"/>
        <v>0.17</v>
      </c>
      <c r="P129" s="75">
        <v>0</v>
      </c>
    </row>
    <row r="130" spans="1:16" ht="14">
      <c r="A130" s="146">
        <f t="shared" si="9"/>
        <v>43006</v>
      </c>
      <c r="B130" s="147">
        <v>708.02</v>
      </c>
      <c r="C130" s="147">
        <v>252.14</v>
      </c>
      <c r="D130" s="147">
        <f t="shared" si="6"/>
        <v>232.32999999999998</v>
      </c>
      <c r="E130" s="161">
        <v>0</v>
      </c>
      <c r="F130" s="156">
        <f t="shared" si="7"/>
        <v>80.64213814647691</v>
      </c>
      <c r="G130" s="149">
        <v>0</v>
      </c>
      <c r="H130" s="149">
        <v>0</v>
      </c>
      <c r="I130" s="149">
        <v>0</v>
      </c>
      <c r="J130" s="149" t="s">
        <v>48</v>
      </c>
      <c r="K130" s="149" t="s">
        <v>48</v>
      </c>
      <c r="L130" s="149" t="s">
        <v>48</v>
      </c>
      <c r="M130" s="148">
        <f t="shared" si="8"/>
        <v>0</v>
      </c>
      <c r="N130" s="150">
        <f t="shared" si="10"/>
        <v>0</v>
      </c>
      <c r="P130" s="75">
        <v>0</v>
      </c>
    </row>
    <row r="131" spans="1:16" ht="14">
      <c r="A131" s="146">
        <f t="shared" si="9"/>
        <v>43007</v>
      </c>
      <c r="B131" s="147">
        <v>708.02</v>
      </c>
      <c r="C131" s="147">
        <v>252.14</v>
      </c>
      <c r="D131" s="147">
        <f t="shared" si="6"/>
        <v>232.32999999999998</v>
      </c>
      <c r="E131" s="161">
        <v>0</v>
      </c>
      <c r="F131" s="156">
        <f t="shared" si="7"/>
        <v>80.64213814647691</v>
      </c>
      <c r="G131" s="149">
        <v>0</v>
      </c>
      <c r="H131" s="149">
        <v>0</v>
      </c>
      <c r="I131" s="149">
        <v>0</v>
      </c>
      <c r="J131" s="149" t="s">
        <v>48</v>
      </c>
      <c r="K131" s="149" t="s">
        <v>48</v>
      </c>
      <c r="L131" s="149" t="s">
        <v>48</v>
      </c>
      <c r="M131" s="148">
        <f t="shared" si="8"/>
        <v>0</v>
      </c>
      <c r="N131" s="150">
        <f t="shared" si="10"/>
        <v>0</v>
      </c>
      <c r="P131" s="75">
        <v>0</v>
      </c>
    </row>
    <row r="132" spans="1:16" ht="14">
      <c r="A132" s="146">
        <f t="shared" si="9"/>
        <v>43008</v>
      </c>
      <c r="B132" s="147">
        <v>708.03</v>
      </c>
      <c r="C132" s="147">
        <v>253.3</v>
      </c>
      <c r="D132" s="147">
        <f t="shared" si="6"/>
        <v>233.49</v>
      </c>
      <c r="E132" s="161">
        <v>0</v>
      </c>
      <c r="F132" s="156">
        <f t="shared" si="7"/>
        <v>81.044776119402982</v>
      </c>
      <c r="G132" s="149">
        <v>0</v>
      </c>
      <c r="H132" s="149">
        <v>0</v>
      </c>
      <c r="I132" s="149">
        <v>0</v>
      </c>
      <c r="J132" s="149" t="s">
        <v>48</v>
      </c>
      <c r="K132" s="149" t="s">
        <v>48</v>
      </c>
      <c r="L132" s="149" t="s">
        <v>48</v>
      </c>
      <c r="M132" s="148">
        <f t="shared" si="8"/>
        <v>0</v>
      </c>
      <c r="N132" s="150">
        <f t="shared" si="10"/>
        <v>1.1599999999999999</v>
      </c>
      <c r="P132" s="75">
        <v>-0.25999999999999091</v>
      </c>
    </row>
    <row r="133" spans="1:16" ht="14">
      <c r="A133" s="146">
        <f t="shared" si="9"/>
        <v>43009</v>
      </c>
      <c r="B133" s="147">
        <v>708.03</v>
      </c>
      <c r="C133" s="147">
        <v>252.3</v>
      </c>
      <c r="D133" s="147">
        <f t="shared" si="6"/>
        <v>232.49</v>
      </c>
      <c r="E133" s="161">
        <v>0</v>
      </c>
      <c r="F133" s="156">
        <f t="shared" si="7"/>
        <v>80.697674418604649</v>
      </c>
      <c r="G133" s="149">
        <v>0</v>
      </c>
      <c r="H133" s="149">
        <v>0</v>
      </c>
      <c r="I133" s="149">
        <v>0</v>
      </c>
      <c r="J133" s="149" t="s">
        <v>48</v>
      </c>
      <c r="K133" s="149" t="s">
        <v>48</v>
      </c>
      <c r="L133" s="149" t="s">
        <v>48</v>
      </c>
      <c r="M133" s="148">
        <f t="shared" si="8"/>
        <v>0</v>
      </c>
      <c r="N133" s="150">
        <f t="shared" si="10"/>
        <v>-1</v>
      </c>
      <c r="P133" s="75">
        <v>0</v>
      </c>
    </row>
    <row r="134" spans="1:16" ht="14">
      <c r="A134" s="146">
        <f t="shared" si="9"/>
        <v>43010</v>
      </c>
      <c r="B134" s="147">
        <v>708.04</v>
      </c>
      <c r="C134" s="147">
        <v>252.47</v>
      </c>
      <c r="D134" s="147">
        <f t="shared" si="6"/>
        <v>232.66</v>
      </c>
      <c r="E134" s="161">
        <v>0</v>
      </c>
      <c r="F134" s="156">
        <f t="shared" si="7"/>
        <v>80.75668170774037</v>
      </c>
      <c r="G134" s="149">
        <v>0</v>
      </c>
      <c r="H134" s="149">
        <v>0</v>
      </c>
      <c r="I134" s="149">
        <v>0</v>
      </c>
      <c r="J134" s="149" t="s">
        <v>48</v>
      </c>
      <c r="K134" s="149" t="s">
        <v>48</v>
      </c>
      <c r="L134" s="149" t="s">
        <v>48</v>
      </c>
      <c r="M134" s="148">
        <f t="shared" si="8"/>
        <v>0</v>
      </c>
      <c r="N134" s="150">
        <f t="shared" si="10"/>
        <v>0.17</v>
      </c>
      <c r="P134" s="75">
        <v>3.9300000000000068</v>
      </c>
    </row>
    <row r="135" spans="1:16" ht="14">
      <c r="A135" s="146">
        <f t="shared" si="9"/>
        <v>43011</v>
      </c>
      <c r="B135" s="147">
        <v>708.04</v>
      </c>
      <c r="C135" s="147">
        <v>252.47</v>
      </c>
      <c r="D135" s="147">
        <f t="shared" si="6"/>
        <v>232.66</v>
      </c>
      <c r="E135" s="161">
        <v>0</v>
      </c>
      <c r="F135" s="156">
        <f t="shared" si="7"/>
        <v>80.75668170774037</v>
      </c>
      <c r="G135" s="149">
        <v>0</v>
      </c>
      <c r="H135" s="149">
        <v>0</v>
      </c>
      <c r="I135" s="149">
        <v>0</v>
      </c>
      <c r="J135" s="149" t="s">
        <v>48</v>
      </c>
      <c r="K135" s="149" t="s">
        <v>48</v>
      </c>
      <c r="L135" s="149" t="s">
        <v>48</v>
      </c>
      <c r="M135" s="148">
        <f t="shared" si="8"/>
        <v>0</v>
      </c>
      <c r="N135" s="150">
        <f t="shared" si="10"/>
        <v>0</v>
      </c>
      <c r="P135" s="75">
        <v>1.5699999999999932</v>
      </c>
    </row>
    <row r="136" spans="1:16" ht="14">
      <c r="A136" s="146">
        <f t="shared" si="9"/>
        <v>43012</v>
      </c>
      <c r="B136" s="147">
        <v>708.04</v>
      </c>
      <c r="C136" s="147">
        <v>252.47</v>
      </c>
      <c r="D136" s="147">
        <f t="shared" si="6"/>
        <v>232.66</v>
      </c>
      <c r="E136" s="161">
        <v>0</v>
      </c>
      <c r="F136" s="156">
        <f t="shared" si="7"/>
        <v>80.75668170774037</v>
      </c>
      <c r="G136" s="149">
        <v>0</v>
      </c>
      <c r="H136" s="149">
        <v>0</v>
      </c>
      <c r="I136" s="149">
        <v>0</v>
      </c>
      <c r="J136" s="149" t="s">
        <v>48</v>
      </c>
      <c r="K136" s="149" t="s">
        <v>48</v>
      </c>
      <c r="L136" s="149" t="s">
        <v>48</v>
      </c>
      <c r="M136" s="148">
        <f t="shared" si="8"/>
        <v>0</v>
      </c>
      <c r="N136" s="150">
        <f t="shared" si="10"/>
        <v>0</v>
      </c>
      <c r="P136" s="75">
        <v>0.25999999999999091</v>
      </c>
    </row>
    <row r="137" spans="1:16" ht="14">
      <c r="A137" s="146">
        <f t="shared" si="9"/>
        <v>43013</v>
      </c>
      <c r="B137" s="147">
        <v>708.04</v>
      </c>
      <c r="C137" s="147">
        <v>252.47</v>
      </c>
      <c r="D137" s="147">
        <f t="shared" si="6"/>
        <v>232.66</v>
      </c>
      <c r="E137" s="161">
        <v>0</v>
      </c>
      <c r="F137" s="156">
        <f t="shared" si="7"/>
        <v>80.75668170774037</v>
      </c>
      <c r="G137" s="149">
        <v>0</v>
      </c>
      <c r="H137" s="149">
        <v>0</v>
      </c>
      <c r="I137" s="149">
        <v>0</v>
      </c>
      <c r="J137" s="149" t="s">
        <v>48</v>
      </c>
      <c r="K137" s="149" t="s">
        <v>48</v>
      </c>
      <c r="L137" s="149" t="s">
        <v>48</v>
      </c>
      <c r="M137" s="148">
        <f t="shared" si="8"/>
        <v>0</v>
      </c>
      <c r="N137" s="150">
        <f t="shared" si="10"/>
        <v>0</v>
      </c>
      <c r="P137" s="75">
        <v>0</v>
      </c>
    </row>
    <row r="138" spans="1:16" ht="14">
      <c r="A138" s="146">
        <f t="shared" si="9"/>
        <v>43014</v>
      </c>
      <c r="B138" s="147">
        <v>708.04</v>
      </c>
      <c r="C138" s="147">
        <v>252.47</v>
      </c>
      <c r="D138" s="147">
        <f t="shared" si="6"/>
        <v>232.66</v>
      </c>
      <c r="E138" s="161">
        <v>0</v>
      </c>
      <c r="F138" s="156">
        <f t="shared" si="7"/>
        <v>80.75668170774037</v>
      </c>
      <c r="G138" s="149">
        <v>0</v>
      </c>
      <c r="H138" s="149">
        <v>0</v>
      </c>
      <c r="I138" s="149">
        <v>0</v>
      </c>
      <c r="J138" s="149" t="s">
        <v>48</v>
      </c>
      <c r="K138" s="149" t="s">
        <v>48</v>
      </c>
      <c r="L138" s="149" t="s">
        <v>48</v>
      </c>
      <c r="M138" s="148">
        <f t="shared" si="8"/>
        <v>0</v>
      </c>
      <c r="N138" s="150">
        <f t="shared" si="10"/>
        <v>0</v>
      </c>
      <c r="P138" s="75">
        <v>1.3100000000000023</v>
      </c>
    </row>
    <row r="139" spans="1:16" ht="14">
      <c r="A139" s="146">
        <f t="shared" si="9"/>
        <v>43015</v>
      </c>
      <c r="B139" s="147">
        <v>708.04</v>
      </c>
      <c r="C139" s="147">
        <v>252.47</v>
      </c>
      <c r="D139" s="147">
        <f t="shared" si="6"/>
        <v>232.66</v>
      </c>
      <c r="E139" s="161">
        <v>0</v>
      </c>
      <c r="F139" s="156">
        <f t="shared" si="7"/>
        <v>80.75668170774037</v>
      </c>
      <c r="G139" s="149">
        <v>0</v>
      </c>
      <c r="H139" s="149">
        <v>0</v>
      </c>
      <c r="I139" s="149">
        <v>0</v>
      </c>
      <c r="J139" s="149" t="s">
        <v>48</v>
      </c>
      <c r="K139" s="149" t="s">
        <v>48</v>
      </c>
      <c r="L139" s="149" t="s">
        <v>48</v>
      </c>
      <c r="M139" s="148">
        <f t="shared" si="8"/>
        <v>0</v>
      </c>
      <c r="N139" s="150">
        <f t="shared" si="10"/>
        <v>0</v>
      </c>
      <c r="P139" s="75">
        <v>0</v>
      </c>
    </row>
    <row r="140" spans="1:16" ht="14">
      <c r="A140" s="146">
        <f t="shared" si="9"/>
        <v>43016</v>
      </c>
      <c r="B140" s="147">
        <v>708.05</v>
      </c>
      <c r="C140" s="147">
        <v>252.63</v>
      </c>
      <c r="D140" s="147">
        <f t="shared" ref="D140:D164" si="11">C140-19.81</f>
        <v>232.82</v>
      </c>
      <c r="E140" s="161">
        <v>24</v>
      </c>
      <c r="F140" s="156">
        <f t="shared" ref="F140:F163" si="12">D140/288.1*100</f>
        <v>80.812217979868095</v>
      </c>
      <c r="G140" s="149">
        <v>0</v>
      </c>
      <c r="H140" s="149">
        <v>0</v>
      </c>
      <c r="I140" s="149">
        <v>0</v>
      </c>
      <c r="J140" s="149" t="s">
        <v>48</v>
      </c>
      <c r="K140" s="149" t="s">
        <v>48</v>
      </c>
      <c r="L140" s="149" t="s">
        <v>48</v>
      </c>
      <c r="M140" s="148">
        <f t="shared" ref="M140:M163" si="13">I140+H140+G140</f>
        <v>0</v>
      </c>
      <c r="N140" s="150">
        <f t="shared" si="10"/>
        <v>0.16</v>
      </c>
      <c r="P140" s="75">
        <v>0</v>
      </c>
    </row>
    <row r="141" spans="1:16" ht="14">
      <c r="A141" s="146">
        <f t="shared" ref="A141:A163" si="14">+A140+1</f>
        <v>43017</v>
      </c>
      <c r="B141" s="147">
        <v>708.1</v>
      </c>
      <c r="C141" s="147">
        <v>253.45</v>
      </c>
      <c r="D141" s="147">
        <f t="shared" si="11"/>
        <v>233.64</v>
      </c>
      <c r="E141" s="161">
        <v>23</v>
      </c>
      <c r="F141" s="156">
        <f t="shared" si="12"/>
        <v>81.096841374522725</v>
      </c>
      <c r="G141" s="149">
        <v>0</v>
      </c>
      <c r="H141" s="149">
        <v>0</v>
      </c>
      <c r="I141" s="149">
        <v>0</v>
      </c>
      <c r="J141" s="149" t="s">
        <v>48</v>
      </c>
      <c r="K141" s="149" t="s">
        <v>48</v>
      </c>
      <c r="L141" s="149" t="s">
        <v>48</v>
      </c>
      <c r="M141" s="148">
        <f t="shared" si="13"/>
        <v>0</v>
      </c>
      <c r="N141" s="150">
        <f t="shared" ref="N141:N159" si="15">ROUND((C141-C140)+(M141*0.002447),2)</f>
        <v>0.82</v>
      </c>
      <c r="P141" s="75">
        <v>0</v>
      </c>
    </row>
    <row r="142" spans="1:16" ht="14">
      <c r="A142" s="146">
        <f t="shared" si="14"/>
        <v>43018</v>
      </c>
      <c r="B142" s="147">
        <v>708.11</v>
      </c>
      <c r="C142" s="147">
        <v>253.62</v>
      </c>
      <c r="D142" s="147">
        <f t="shared" si="11"/>
        <v>233.81</v>
      </c>
      <c r="E142" s="161">
        <v>20</v>
      </c>
      <c r="F142" s="156">
        <f t="shared" si="12"/>
        <v>81.155848663658446</v>
      </c>
      <c r="G142" s="149">
        <v>0</v>
      </c>
      <c r="H142" s="149">
        <v>0</v>
      </c>
      <c r="I142" s="149">
        <v>0</v>
      </c>
      <c r="J142" s="149" t="s">
        <v>48</v>
      </c>
      <c r="K142" s="149" t="s">
        <v>48</v>
      </c>
      <c r="L142" s="149" t="s">
        <v>48</v>
      </c>
      <c r="M142" s="148">
        <f t="shared" si="13"/>
        <v>0</v>
      </c>
      <c r="N142" s="150">
        <f t="shared" si="15"/>
        <v>0.17</v>
      </c>
      <c r="P142" s="75">
        <v>0</v>
      </c>
    </row>
    <row r="143" spans="1:16" ht="14">
      <c r="A143" s="146">
        <f t="shared" si="14"/>
        <v>43019</v>
      </c>
      <c r="B143" s="147">
        <v>708.26</v>
      </c>
      <c r="C143" s="147">
        <v>256.08999999999997</v>
      </c>
      <c r="D143" s="147">
        <f t="shared" si="11"/>
        <v>236.27999999999997</v>
      </c>
      <c r="E143" s="161">
        <v>15</v>
      </c>
      <c r="F143" s="156">
        <f t="shared" si="12"/>
        <v>82.01318986463032</v>
      </c>
      <c r="G143" s="149">
        <v>0</v>
      </c>
      <c r="H143" s="149">
        <v>0</v>
      </c>
      <c r="I143" s="149">
        <v>0</v>
      </c>
      <c r="J143" s="149" t="s">
        <v>48</v>
      </c>
      <c r="K143" s="149" t="s">
        <v>48</v>
      </c>
      <c r="L143" s="149" t="s">
        <v>48</v>
      </c>
      <c r="M143" s="148">
        <f t="shared" si="13"/>
        <v>0</v>
      </c>
      <c r="N143" s="150">
        <f t="shared" si="15"/>
        <v>2.4700000000000002</v>
      </c>
      <c r="P143" s="75">
        <v>0</v>
      </c>
    </row>
    <row r="144" spans="1:16" ht="14">
      <c r="A144" s="146">
        <f t="shared" si="14"/>
        <v>43020</v>
      </c>
      <c r="B144" s="147">
        <v>708.34</v>
      </c>
      <c r="C144" s="147">
        <v>257.41000000000003</v>
      </c>
      <c r="D144" s="147">
        <f t="shared" si="11"/>
        <v>237.60000000000002</v>
      </c>
      <c r="E144" s="161">
        <v>1</v>
      </c>
      <c r="F144" s="156">
        <f t="shared" si="12"/>
        <v>82.471364109684146</v>
      </c>
      <c r="G144" s="149">
        <v>0</v>
      </c>
      <c r="H144" s="149">
        <v>0</v>
      </c>
      <c r="I144" s="149">
        <v>0</v>
      </c>
      <c r="J144" s="149" t="s">
        <v>48</v>
      </c>
      <c r="K144" s="149" t="s">
        <v>48</v>
      </c>
      <c r="L144" s="149" t="s">
        <v>48</v>
      </c>
      <c r="M144" s="148">
        <f t="shared" si="13"/>
        <v>0</v>
      </c>
      <c r="N144" s="150">
        <f t="shared" si="15"/>
        <v>1.32</v>
      </c>
      <c r="P144" s="75">
        <v>0</v>
      </c>
    </row>
    <row r="145" spans="1:16" ht="14">
      <c r="A145" s="146">
        <f t="shared" si="14"/>
        <v>43021</v>
      </c>
      <c r="B145" s="147">
        <v>708.37</v>
      </c>
      <c r="C145" s="147">
        <v>257.91000000000003</v>
      </c>
      <c r="D145" s="147">
        <f t="shared" si="11"/>
        <v>238.10000000000002</v>
      </c>
      <c r="E145" s="161">
        <v>0</v>
      </c>
      <c r="F145" s="156">
        <f t="shared" si="12"/>
        <v>82.644914960083298</v>
      </c>
      <c r="G145" s="149">
        <v>0</v>
      </c>
      <c r="H145" s="149">
        <v>0</v>
      </c>
      <c r="I145" s="149">
        <v>0</v>
      </c>
      <c r="J145" s="149" t="s">
        <v>48</v>
      </c>
      <c r="K145" s="149" t="s">
        <v>48</v>
      </c>
      <c r="L145" s="149" t="s">
        <v>48</v>
      </c>
      <c r="M145" s="148">
        <f t="shared" si="13"/>
        <v>0</v>
      </c>
      <c r="N145" s="150">
        <f t="shared" si="15"/>
        <v>0.5</v>
      </c>
      <c r="P145" s="75">
        <v>0</v>
      </c>
    </row>
    <row r="146" spans="1:16" ht="14">
      <c r="A146" s="146">
        <f t="shared" si="14"/>
        <v>43022</v>
      </c>
      <c r="B146" s="147">
        <v>708.43</v>
      </c>
      <c r="C146" s="147">
        <v>258.89999999999998</v>
      </c>
      <c r="D146" s="147">
        <f t="shared" si="11"/>
        <v>239.08999999999997</v>
      </c>
      <c r="E146" s="161">
        <v>71</v>
      </c>
      <c r="F146" s="156">
        <f t="shared" si="12"/>
        <v>82.988545643873636</v>
      </c>
      <c r="G146" s="149">
        <v>0</v>
      </c>
      <c r="H146" s="149">
        <v>0</v>
      </c>
      <c r="I146" s="149">
        <v>0</v>
      </c>
      <c r="J146" s="149" t="s">
        <v>48</v>
      </c>
      <c r="K146" s="149" t="s">
        <v>48</v>
      </c>
      <c r="L146" s="149" t="s">
        <v>48</v>
      </c>
      <c r="M146" s="148">
        <f t="shared" si="13"/>
        <v>0</v>
      </c>
      <c r="N146" s="150">
        <f t="shared" si="15"/>
        <v>0.99</v>
      </c>
      <c r="P146" s="75">
        <v>0</v>
      </c>
    </row>
    <row r="147" spans="1:16" ht="14">
      <c r="A147" s="146">
        <f t="shared" si="14"/>
        <v>43023</v>
      </c>
      <c r="B147" s="147">
        <v>708.45</v>
      </c>
      <c r="C147" s="147">
        <v>259.23</v>
      </c>
      <c r="D147" s="147">
        <f t="shared" si="11"/>
        <v>239.42000000000002</v>
      </c>
      <c r="E147" s="161">
        <v>2</v>
      </c>
      <c r="F147" s="156">
        <f t="shared" si="12"/>
        <v>83.10308920513711</v>
      </c>
      <c r="G147" s="149">
        <v>0</v>
      </c>
      <c r="H147" s="149">
        <v>0</v>
      </c>
      <c r="I147" s="149">
        <v>0</v>
      </c>
      <c r="J147" s="149" t="s">
        <v>48</v>
      </c>
      <c r="K147" s="149" t="s">
        <v>48</v>
      </c>
      <c r="L147" s="149" t="s">
        <v>48</v>
      </c>
      <c r="M147" s="148">
        <f t="shared" si="13"/>
        <v>0</v>
      </c>
      <c r="N147" s="150">
        <f t="shared" si="15"/>
        <v>0.33</v>
      </c>
      <c r="P147" s="75">
        <v>0</v>
      </c>
    </row>
    <row r="148" spans="1:16" ht="14">
      <c r="A148" s="146">
        <f t="shared" si="14"/>
        <v>43024</v>
      </c>
      <c r="B148" s="147">
        <v>708.46</v>
      </c>
      <c r="C148" s="147">
        <v>259.39</v>
      </c>
      <c r="D148" s="147">
        <f t="shared" si="11"/>
        <v>239.57999999999998</v>
      </c>
      <c r="E148" s="161">
        <v>8</v>
      </c>
      <c r="F148" s="156">
        <f t="shared" si="12"/>
        <v>83.15862547726482</v>
      </c>
      <c r="G148" s="149">
        <v>0</v>
      </c>
      <c r="H148" s="149">
        <v>0</v>
      </c>
      <c r="I148" s="149">
        <v>0</v>
      </c>
      <c r="J148" s="149" t="s">
        <v>48</v>
      </c>
      <c r="K148" s="149" t="s">
        <v>48</v>
      </c>
      <c r="L148" s="149" t="s">
        <v>48</v>
      </c>
      <c r="M148" s="148">
        <f t="shared" si="13"/>
        <v>0</v>
      </c>
      <c r="N148" s="150">
        <f t="shared" si="15"/>
        <v>0.16</v>
      </c>
      <c r="P148" s="75">
        <v>0</v>
      </c>
    </row>
    <row r="149" spans="1:16" ht="14">
      <c r="A149" s="146">
        <f t="shared" si="14"/>
        <v>43025</v>
      </c>
      <c r="B149" s="147">
        <v>708.49</v>
      </c>
      <c r="C149" s="147">
        <v>259.89</v>
      </c>
      <c r="D149" s="147">
        <f t="shared" si="11"/>
        <v>240.07999999999998</v>
      </c>
      <c r="E149" s="161">
        <v>0</v>
      </c>
      <c r="F149" s="156">
        <f t="shared" si="12"/>
        <v>83.332176327664001</v>
      </c>
      <c r="G149" s="149">
        <v>0</v>
      </c>
      <c r="H149" s="149">
        <v>0</v>
      </c>
      <c r="I149" s="149">
        <v>0</v>
      </c>
      <c r="J149" s="149" t="s">
        <v>48</v>
      </c>
      <c r="K149" s="149" t="s">
        <v>48</v>
      </c>
      <c r="L149" s="149" t="s">
        <v>48</v>
      </c>
      <c r="M149" s="148">
        <f t="shared" si="13"/>
        <v>0</v>
      </c>
      <c r="N149" s="150">
        <f t="shared" si="15"/>
        <v>0.5</v>
      </c>
      <c r="P149" s="75">
        <v>0</v>
      </c>
    </row>
    <row r="150" spans="1:16" ht="14">
      <c r="A150" s="146">
        <f t="shared" si="14"/>
        <v>43026</v>
      </c>
      <c r="B150" s="147">
        <v>708.5</v>
      </c>
      <c r="C150" s="147">
        <v>260.05</v>
      </c>
      <c r="D150" s="147">
        <f t="shared" si="11"/>
        <v>240.24</v>
      </c>
      <c r="E150" s="161">
        <v>0</v>
      </c>
      <c r="F150" s="156">
        <f t="shared" si="12"/>
        <v>83.387712599791726</v>
      </c>
      <c r="G150" s="149">
        <v>0</v>
      </c>
      <c r="H150" s="149">
        <v>0</v>
      </c>
      <c r="I150" s="149">
        <v>0</v>
      </c>
      <c r="J150" s="149" t="s">
        <v>48</v>
      </c>
      <c r="K150" s="149" t="s">
        <v>48</v>
      </c>
      <c r="L150" s="149" t="s">
        <v>48</v>
      </c>
      <c r="M150" s="148">
        <f t="shared" si="13"/>
        <v>0</v>
      </c>
      <c r="N150" s="150">
        <v>0</v>
      </c>
      <c r="P150" s="75">
        <v>0</v>
      </c>
    </row>
    <row r="151" spans="1:16" ht="14">
      <c r="A151" s="146">
        <f t="shared" si="14"/>
        <v>43027</v>
      </c>
      <c r="B151" s="147">
        <v>708.5</v>
      </c>
      <c r="C151" s="147">
        <v>260.05</v>
      </c>
      <c r="D151" s="147">
        <f t="shared" si="11"/>
        <v>240.24</v>
      </c>
      <c r="E151" s="161">
        <v>0</v>
      </c>
      <c r="F151" s="156">
        <f t="shared" si="12"/>
        <v>83.387712599791726</v>
      </c>
      <c r="G151" s="149">
        <v>0</v>
      </c>
      <c r="H151" s="149">
        <v>0</v>
      </c>
      <c r="I151" s="149">
        <v>0</v>
      </c>
      <c r="J151" s="149" t="s">
        <v>48</v>
      </c>
      <c r="K151" s="149" t="s">
        <v>48</v>
      </c>
      <c r="L151" s="149" t="s">
        <v>48</v>
      </c>
      <c r="M151" s="148">
        <f t="shared" si="13"/>
        <v>0</v>
      </c>
      <c r="N151" s="150">
        <f t="shared" si="15"/>
        <v>0</v>
      </c>
      <c r="P151" s="75">
        <v>-0.11999999999997613</v>
      </c>
    </row>
    <row r="152" spans="1:16" ht="14">
      <c r="A152" s="146">
        <f t="shared" si="14"/>
        <v>43028</v>
      </c>
      <c r="B152" s="147">
        <v>708.5</v>
      </c>
      <c r="C152" s="147">
        <v>260.05</v>
      </c>
      <c r="D152" s="147">
        <f t="shared" si="11"/>
        <v>240.24</v>
      </c>
      <c r="E152" s="161">
        <v>0</v>
      </c>
      <c r="F152" s="156">
        <f t="shared" si="12"/>
        <v>83.387712599791726</v>
      </c>
      <c r="G152" s="149">
        <v>0</v>
      </c>
      <c r="H152" s="149">
        <v>0</v>
      </c>
      <c r="I152" s="149">
        <v>0</v>
      </c>
      <c r="J152" s="149" t="s">
        <v>48</v>
      </c>
      <c r="K152" s="149" t="s">
        <v>48</v>
      </c>
      <c r="L152" s="149" t="s">
        <v>48</v>
      </c>
      <c r="M152" s="148">
        <f t="shared" si="13"/>
        <v>0</v>
      </c>
      <c r="N152" s="150">
        <v>0</v>
      </c>
      <c r="P152" s="75">
        <v>0</v>
      </c>
    </row>
    <row r="153" spans="1:16" ht="14">
      <c r="A153" s="146">
        <f t="shared" si="14"/>
        <v>43029</v>
      </c>
      <c r="B153" s="147">
        <v>708.5</v>
      </c>
      <c r="C153" s="147">
        <v>260.05</v>
      </c>
      <c r="D153" s="147">
        <f t="shared" si="11"/>
        <v>240.24</v>
      </c>
      <c r="E153" s="161">
        <v>0</v>
      </c>
      <c r="F153" s="156">
        <f t="shared" si="12"/>
        <v>83.387712599791726</v>
      </c>
      <c r="G153" s="149">
        <v>0</v>
      </c>
      <c r="H153" s="149">
        <v>0</v>
      </c>
      <c r="I153" s="149">
        <v>0</v>
      </c>
      <c r="J153" s="149" t="s">
        <v>48</v>
      </c>
      <c r="K153" s="149" t="s">
        <v>48</v>
      </c>
      <c r="L153" s="149" t="s">
        <v>48</v>
      </c>
      <c r="M153" s="148">
        <f t="shared" si="13"/>
        <v>0</v>
      </c>
      <c r="N153" s="150">
        <v>0</v>
      </c>
      <c r="P153" s="75">
        <v>0</v>
      </c>
    </row>
    <row r="154" spans="1:16" ht="14">
      <c r="A154" s="146">
        <f t="shared" si="14"/>
        <v>43030</v>
      </c>
      <c r="B154" s="147">
        <v>708.5</v>
      </c>
      <c r="C154" s="147">
        <v>260.05</v>
      </c>
      <c r="D154" s="147">
        <f t="shared" si="11"/>
        <v>240.24</v>
      </c>
      <c r="E154" s="161">
        <v>0</v>
      </c>
      <c r="F154" s="156">
        <f t="shared" si="12"/>
        <v>83.387712599791726</v>
      </c>
      <c r="G154" s="149">
        <v>0</v>
      </c>
      <c r="H154" s="149">
        <v>0</v>
      </c>
      <c r="I154" s="149">
        <v>0</v>
      </c>
      <c r="J154" s="149" t="s">
        <v>48</v>
      </c>
      <c r="K154" s="149" t="s">
        <v>48</v>
      </c>
      <c r="L154" s="149" t="s">
        <v>48</v>
      </c>
      <c r="M154" s="148">
        <f t="shared" si="13"/>
        <v>0</v>
      </c>
      <c r="N154" s="150">
        <v>0</v>
      </c>
      <c r="P154" s="75">
        <v>-0.14000000000001478</v>
      </c>
    </row>
    <row r="155" spans="1:16" ht="14">
      <c r="A155" s="146">
        <f t="shared" si="14"/>
        <v>43031</v>
      </c>
      <c r="B155" s="147">
        <v>708.5</v>
      </c>
      <c r="C155" s="147">
        <v>260.05</v>
      </c>
      <c r="D155" s="147">
        <f t="shared" si="11"/>
        <v>240.24</v>
      </c>
      <c r="E155" s="161">
        <v>0</v>
      </c>
      <c r="F155" s="156">
        <f t="shared" si="12"/>
        <v>83.387712599791726</v>
      </c>
      <c r="G155" s="149">
        <v>0</v>
      </c>
      <c r="H155" s="149">
        <v>0</v>
      </c>
      <c r="I155" s="149">
        <v>0</v>
      </c>
      <c r="J155" s="149" t="s">
        <v>48</v>
      </c>
      <c r="K155" s="149" t="s">
        <v>48</v>
      </c>
      <c r="L155" s="149" t="s">
        <v>48</v>
      </c>
      <c r="M155" s="148">
        <f t="shared" si="13"/>
        <v>0</v>
      </c>
      <c r="N155" s="150">
        <f t="shared" si="15"/>
        <v>0</v>
      </c>
      <c r="P155" s="75">
        <v>0</v>
      </c>
    </row>
    <row r="156" spans="1:16" ht="14">
      <c r="A156" s="146">
        <f t="shared" si="14"/>
        <v>43032</v>
      </c>
      <c r="B156" s="147">
        <v>708.49</v>
      </c>
      <c r="C156" s="147">
        <v>259.89</v>
      </c>
      <c r="D156" s="147">
        <f t="shared" si="11"/>
        <v>240.07999999999998</v>
      </c>
      <c r="E156" s="161">
        <v>0</v>
      </c>
      <c r="F156" s="156">
        <f t="shared" si="12"/>
        <v>83.332176327664001</v>
      </c>
      <c r="G156" s="149">
        <v>0</v>
      </c>
      <c r="H156" s="149">
        <v>0</v>
      </c>
      <c r="I156" s="149">
        <v>0</v>
      </c>
      <c r="J156" s="149" t="s">
        <v>48</v>
      </c>
      <c r="K156" s="149" t="s">
        <v>48</v>
      </c>
      <c r="L156" s="149" t="s">
        <v>48</v>
      </c>
      <c r="M156" s="148">
        <f t="shared" si="13"/>
        <v>0</v>
      </c>
      <c r="N156" s="150">
        <v>0</v>
      </c>
      <c r="P156" s="75">
        <v>0</v>
      </c>
    </row>
    <row r="157" spans="1:16" ht="14">
      <c r="A157" s="146">
        <f t="shared" si="14"/>
        <v>43033</v>
      </c>
      <c r="B157" s="147">
        <v>708.49</v>
      </c>
      <c r="C157" s="147">
        <v>259.89</v>
      </c>
      <c r="D157" s="147">
        <f t="shared" si="11"/>
        <v>240.07999999999998</v>
      </c>
      <c r="E157" s="161">
        <v>0</v>
      </c>
      <c r="F157" s="156">
        <f t="shared" si="12"/>
        <v>83.332176327664001</v>
      </c>
      <c r="G157" s="149">
        <v>0</v>
      </c>
      <c r="H157" s="149">
        <v>0</v>
      </c>
      <c r="I157" s="149">
        <v>0</v>
      </c>
      <c r="J157" s="149" t="s">
        <v>48</v>
      </c>
      <c r="K157" s="149" t="s">
        <v>48</v>
      </c>
      <c r="L157" s="149" t="s">
        <v>48</v>
      </c>
      <c r="M157" s="148">
        <f t="shared" si="13"/>
        <v>0</v>
      </c>
      <c r="N157" s="150">
        <f t="shared" si="15"/>
        <v>0</v>
      </c>
      <c r="P157" s="75">
        <v>0</v>
      </c>
    </row>
    <row r="158" spans="1:16" ht="14">
      <c r="A158" s="146">
        <f t="shared" si="14"/>
        <v>43034</v>
      </c>
      <c r="B158" s="147">
        <v>708.49</v>
      </c>
      <c r="C158" s="147">
        <v>259.89</v>
      </c>
      <c r="D158" s="147">
        <f t="shared" si="11"/>
        <v>240.07999999999998</v>
      </c>
      <c r="E158" s="161">
        <v>0</v>
      </c>
      <c r="F158" s="156">
        <f t="shared" si="12"/>
        <v>83.332176327664001</v>
      </c>
      <c r="G158" s="149">
        <v>0</v>
      </c>
      <c r="H158" s="149">
        <v>0</v>
      </c>
      <c r="I158" s="149">
        <v>0</v>
      </c>
      <c r="J158" s="149" t="s">
        <v>48</v>
      </c>
      <c r="K158" s="149" t="s">
        <v>48</v>
      </c>
      <c r="L158" s="149" t="s">
        <v>48</v>
      </c>
      <c r="M158" s="148">
        <f t="shared" si="13"/>
        <v>0</v>
      </c>
      <c r="N158" s="150">
        <v>0</v>
      </c>
      <c r="P158" s="75">
        <v>0</v>
      </c>
    </row>
    <row r="159" spans="1:16" ht="14">
      <c r="A159" s="146">
        <f t="shared" si="14"/>
        <v>43035</v>
      </c>
      <c r="B159" s="147">
        <v>708.48</v>
      </c>
      <c r="C159" s="147">
        <v>259.72000000000003</v>
      </c>
      <c r="D159" s="147">
        <f t="shared" si="11"/>
        <v>239.91000000000003</v>
      </c>
      <c r="E159" s="161">
        <v>0</v>
      </c>
      <c r="F159" s="156">
        <f t="shared" si="12"/>
        <v>83.273169038528295</v>
      </c>
      <c r="G159" s="149">
        <v>0</v>
      </c>
      <c r="H159" s="149">
        <v>0</v>
      </c>
      <c r="I159" s="149">
        <v>0</v>
      </c>
      <c r="J159" s="149" t="s">
        <v>48</v>
      </c>
      <c r="K159" s="149" t="s">
        <v>48</v>
      </c>
      <c r="L159" s="149" t="s">
        <v>48</v>
      </c>
      <c r="M159" s="148">
        <f t="shared" si="13"/>
        <v>0</v>
      </c>
      <c r="N159" s="150">
        <f t="shared" si="15"/>
        <v>-0.17</v>
      </c>
      <c r="P159" s="75">
        <v>0</v>
      </c>
    </row>
    <row r="160" spans="1:16" ht="14">
      <c r="A160" s="146">
        <f t="shared" si="14"/>
        <v>43036</v>
      </c>
      <c r="B160" s="147">
        <v>708.48</v>
      </c>
      <c r="C160" s="147">
        <v>259.72000000000003</v>
      </c>
      <c r="D160" s="147">
        <f t="shared" si="11"/>
        <v>239.91000000000003</v>
      </c>
      <c r="E160" s="161">
        <v>0</v>
      </c>
      <c r="F160" s="156">
        <f t="shared" si="12"/>
        <v>83.273169038528295</v>
      </c>
      <c r="G160" s="149">
        <v>0</v>
      </c>
      <c r="H160" s="149">
        <v>0</v>
      </c>
      <c r="I160" s="149">
        <v>0</v>
      </c>
      <c r="J160" s="149" t="s">
        <v>48</v>
      </c>
      <c r="K160" s="149" t="s">
        <v>48</v>
      </c>
      <c r="L160" s="149" t="s">
        <v>48</v>
      </c>
      <c r="M160" s="148">
        <f t="shared" si="13"/>
        <v>0</v>
      </c>
      <c r="N160" s="150">
        <v>0</v>
      </c>
      <c r="P160" s="75">
        <v>0</v>
      </c>
    </row>
    <row r="161" spans="1:19" ht="14">
      <c r="A161" s="146">
        <f t="shared" si="14"/>
        <v>43037</v>
      </c>
      <c r="B161" s="147">
        <v>708.48</v>
      </c>
      <c r="C161" s="147">
        <v>259.72000000000003</v>
      </c>
      <c r="D161" s="147">
        <f t="shared" si="11"/>
        <v>239.91000000000003</v>
      </c>
      <c r="E161" s="161">
        <v>0</v>
      </c>
      <c r="F161" s="156">
        <f t="shared" si="12"/>
        <v>83.273169038528295</v>
      </c>
      <c r="G161" s="149">
        <v>0</v>
      </c>
      <c r="H161" s="149">
        <v>0</v>
      </c>
      <c r="I161" s="149">
        <v>0</v>
      </c>
      <c r="J161" s="149" t="s">
        <v>48</v>
      </c>
      <c r="K161" s="149" t="s">
        <v>48</v>
      </c>
      <c r="L161" s="149" t="s">
        <v>48</v>
      </c>
      <c r="M161" s="148">
        <f t="shared" si="13"/>
        <v>0</v>
      </c>
      <c r="N161" s="150">
        <v>0</v>
      </c>
      <c r="P161" s="75">
        <v>0</v>
      </c>
    </row>
    <row r="162" spans="1:19" ht="14">
      <c r="A162" s="146">
        <f t="shared" si="14"/>
        <v>43038</v>
      </c>
      <c r="B162" s="147">
        <v>708.48</v>
      </c>
      <c r="C162" s="147">
        <v>259.72000000000003</v>
      </c>
      <c r="D162" s="147">
        <f t="shared" si="11"/>
        <v>239.91000000000003</v>
      </c>
      <c r="E162" s="161">
        <v>0</v>
      </c>
      <c r="F162" s="156">
        <f t="shared" si="12"/>
        <v>83.273169038528295</v>
      </c>
      <c r="G162" s="149">
        <v>0</v>
      </c>
      <c r="H162" s="149">
        <v>0</v>
      </c>
      <c r="I162" s="149">
        <v>0</v>
      </c>
      <c r="J162" s="149" t="s">
        <v>48</v>
      </c>
      <c r="K162" s="149" t="s">
        <v>48</v>
      </c>
      <c r="L162" s="149" t="s">
        <v>48</v>
      </c>
      <c r="M162" s="148">
        <f t="shared" si="13"/>
        <v>0</v>
      </c>
      <c r="N162" s="150">
        <v>0</v>
      </c>
      <c r="P162" s="75">
        <v>0</v>
      </c>
    </row>
    <row r="163" spans="1:19" ht="14">
      <c r="A163" s="146">
        <f t="shared" si="14"/>
        <v>43039</v>
      </c>
      <c r="B163" s="147">
        <v>708.47</v>
      </c>
      <c r="C163" s="147">
        <v>259.56</v>
      </c>
      <c r="D163" s="147">
        <f t="shared" si="11"/>
        <v>239.75</v>
      </c>
      <c r="E163" s="161">
        <v>0</v>
      </c>
      <c r="F163" s="156">
        <f t="shared" si="12"/>
        <v>83.217632766400556</v>
      </c>
      <c r="G163" s="149">
        <v>0</v>
      </c>
      <c r="H163" s="149">
        <v>0</v>
      </c>
      <c r="I163" s="149">
        <v>0</v>
      </c>
      <c r="J163" s="149" t="s">
        <v>48</v>
      </c>
      <c r="K163" s="149" t="s">
        <v>48</v>
      </c>
      <c r="L163" s="149" t="s">
        <v>48</v>
      </c>
      <c r="M163" s="148">
        <f t="shared" si="13"/>
        <v>0</v>
      </c>
      <c r="N163" s="150">
        <v>0</v>
      </c>
      <c r="P163" s="75">
        <v>0</v>
      </c>
    </row>
    <row r="164" spans="1:19" ht="14">
      <c r="A164" s="276"/>
      <c r="B164" s="259">
        <v>711.15</v>
      </c>
      <c r="C164" s="259">
        <v>307.91000000000003</v>
      </c>
      <c r="D164" s="147">
        <f t="shared" si="11"/>
        <v>288.10000000000002</v>
      </c>
      <c r="E164" s="261"/>
      <c r="F164" s="277"/>
      <c r="G164" s="274"/>
      <c r="H164" s="274"/>
      <c r="I164" s="274"/>
      <c r="J164" s="273"/>
      <c r="K164" s="274"/>
      <c r="L164" s="275"/>
      <c r="M164" s="148"/>
      <c r="N164" s="150"/>
      <c r="P164" s="75"/>
    </row>
    <row r="165" spans="1:19" ht="21" customHeight="1">
      <c r="A165" s="375"/>
      <c r="B165" s="376"/>
      <c r="C165" s="376"/>
      <c r="D165" s="376"/>
      <c r="E165" s="376"/>
      <c r="F165" s="376"/>
      <c r="G165" s="376"/>
      <c r="H165" s="376"/>
      <c r="I165" s="376"/>
      <c r="J165" s="319" t="s">
        <v>82</v>
      </c>
      <c r="K165" s="320"/>
      <c r="L165" s="321"/>
      <c r="M165" s="159">
        <f>SUM(M11:M163)</f>
        <v>150</v>
      </c>
      <c r="N165" s="162">
        <f>SUM(N11:N163)</f>
        <v>200.58999999999997</v>
      </c>
      <c r="P165" s="75">
        <v>147.71258012428439</v>
      </c>
    </row>
    <row r="166" spans="1:19" ht="29.25" customHeight="1">
      <c r="A166" s="367" t="s">
        <v>106</v>
      </c>
      <c r="B166" s="368"/>
      <c r="C166" s="368"/>
      <c r="D166" s="368"/>
      <c r="E166" s="368"/>
      <c r="F166" s="368"/>
      <c r="G166" s="368"/>
      <c r="H166" s="368"/>
      <c r="I166" s="369"/>
      <c r="J166" s="370">
        <f>C163-C11</f>
        <v>231.72</v>
      </c>
      <c r="K166" s="371"/>
      <c r="L166" s="372"/>
      <c r="M166" s="133">
        <f>M165*0.002447</f>
        <v>0.36704999999999999</v>
      </c>
      <c r="N166" s="162">
        <f>M166+J166</f>
        <v>232.08705</v>
      </c>
      <c r="P166" s="96"/>
    </row>
    <row r="167" spans="1:19" ht="123" customHeight="1">
      <c r="A167" s="366" t="s">
        <v>85</v>
      </c>
      <c r="B167" s="366"/>
      <c r="C167" s="137" t="s">
        <v>86</v>
      </c>
      <c r="D167" s="137" t="s">
        <v>87</v>
      </c>
      <c r="E167" s="137" t="s">
        <v>88</v>
      </c>
      <c r="F167" s="322" t="s">
        <v>89</v>
      </c>
      <c r="G167" s="322"/>
      <c r="H167" s="322" t="s">
        <v>90</v>
      </c>
      <c r="I167" s="322"/>
      <c r="J167" s="322" t="s">
        <v>91</v>
      </c>
      <c r="K167" s="322"/>
      <c r="L167" s="343" t="s">
        <v>102</v>
      </c>
      <c r="M167" s="343"/>
      <c r="N167" s="123" t="s">
        <v>92</v>
      </c>
    </row>
    <row r="168" spans="1:19" ht="30.75" customHeight="1">
      <c r="A168" s="362" t="s">
        <v>84</v>
      </c>
      <c r="B168" s="363"/>
      <c r="C168" s="163">
        <f>SUM(E11:E40)</f>
        <v>238</v>
      </c>
      <c r="D168" s="163">
        <f>SUM(E41:E71)</f>
        <v>512</v>
      </c>
      <c r="E168" s="163">
        <f>SUM(E72:E102)</f>
        <v>196</v>
      </c>
      <c r="F168" s="348">
        <f>SUM(E103:E132)</f>
        <v>125</v>
      </c>
      <c r="G168" s="349"/>
      <c r="H168" s="348">
        <f>SUM(E133:E163)</f>
        <v>164</v>
      </c>
      <c r="I168" s="349"/>
      <c r="J168" s="348">
        <f>C168+D168+E168+F168+H168</f>
        <v>1235</v>
      </c>
      <c r="K168" s="349"/>
      <c r="L168" s="344">
        <f>N165-N166</f>
        <v>-31.49705000000003</v>
      </c>
      <c r="M168" s="345"/>
      <c r="N168" s="373">
        <f>N166</f>
        <v>232.08705</v>
      </c>
    </row>
    <row r="169" spans="1:19" ht="25.5" customHeight="1">
      <c r="A169" s="362" t="s">
        <v>93</v>
      </c>
      <c r="B169" s="363"/>
      <c r="C169" s="164">
        <f>SUM(N11:N40)</f>
        <v>0</v>
      </c>
      <c r="D169" s="164">
        <f>SUM(N41:N71)</f>
        <v>116.47</v>
      </c>
      <c r="E169" s="164">
        <f>SUM(N72:N102)</f>
        <v>57.8</v>
      </c>
      <c r="F169" s="350">
        <f>SUM(N103:N132)</f>
        <v>19.900000000000002</v>
      </c>
      <c r="G169" s="351"/>
      <c r="H169" s="350">
        <f>SUM(N133:N163)</f>
        <v>6.4200000000000008</v>
      </c>
      <c r="I169" s="351"/>
      <c r="J169" s="350">
        <f>C169+D169+E169+F169+H169</f>
        <v>200.58999999999997</v>
      </c>
      <c r="K169" s="351"/>
      <c r="L169" s="346"/>
      <c r="M169" s="347"/>
      <c r="N169" s="374"/>
    </row>
    <row r="170" spans="1:19" ht="17.5">
      <c r="A170" s="31"/>
      <c r="B170" s="31"/>
      <c r="C170" s="34"/>
      <c r="D170" s="32"/>
      <c r="E170" s="32"/>
      <c r="F170" s="32"/>
      <c r="G170" s="32"/>
      <c r="H170" s="32"/>
      <c r="I170" s="32"/>
      <c r="J170" s="32"/>
      <c r="K170" s="50"/>
      <c r="L170" s="50"/>
    </row>
    <row r="171" spans="1:19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9" ht="13" thickBo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 t="s">
        <v>4</v>
      </c>
      <c r="L172" s="31"/>
      <c r="M172" s="31"/>
      <c r="N172" s="31"/>
    </row>
    <row r="173" spans="1:19" ht="21.5" thickBo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Q173" s="97">
        <v>840</v>
      </c>
      <c r="R173" s="98">
        <v>706</v>
      </c>
      <c r="S173" s="33">
        <f>(R173/Q173)*100</f>
        <v>84.047619047619051</v>
      </c>
    </row>
    <row r="174" spans="1:19" ht="21.5" thickBo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Q174" s="97">
        <v>936</v>
      </c>
      <c r="R174" s="98">
        <v>1206</v>
      </c>
      <c r="S174" s="33">
        <f t="shared" ref="S174:S198" si="16">(R174/Q174)*100</f>
        <v>128.84615384615387</v>
      </c>
    </row>
    <row r="175" spans="1:19" ht="21.5" thickBot="1">
      <c r="Q175" s="99">
        <v>944</v>
      </c>
      <c r="R175" s="100">
        <v>1235</v>
      </c>
      <c r="S175" s="33">
        <f t="shared" si="16"/>
        <v>130.82627118644069</v>
      </c>
    </row>
    <row r="176" spans="1:19" ht="21.5" thickBot="1">
      <c r="Q176" s="99">
        <v>633</v>
      </c>
      <c r="R176" s="100">
        <v>1392</v>
      </c>
      <c r="S176" s="33">
        <f t="shared" si="16"/>
        <v>219.90521327014218</v>
      </c>
    </row>
    <row r="177" spans="17:19" ht="21.5" thickBot="1">
      <c r="Q177" s="99">
        <v>782</v>
      </c>
      <c r="R177" s="100">
        <v>870</v>
      </c>
      <c r="S177" s="33">
        <f t="shared" si="16"/>
        <v>111.25319693094629</v>
      </c>
    </row>
    <row r="178" spans="17:19" ht="21.5" thickBot="1">
      <c r="Q178" s="99">
        <v>1479</v>
      </c>
      <c r="R178" s="100">
        <v>1458</v>
      </c>
      <c r="S178" s="33">
        <f t="shared" si="16"/>
        <v>98.580121703853948</v>
      </c>
    </row>
    <row r="179" spans="17:19" ht="21.5" thickBot="1">
      <c r="Q179" s="99">
        <v>525</v>
      </c>
      <c r="R179" s="100">
        <v>572</v>
      </c>
      <c r="S179" s="33">
        <f t="shared" si="16"/>
        <v>108.95238095238096</v>
      </c>
    </row>
    <row r="180" spans="17:19" ht="21.5" thickBot="1">
      <c r="Q180" s="99">
        <v>400</v>
      </c>
      <c r="R180" s="100">
        <v>429</v>
      </c>
      <c r="S180" s="33">
        <f t="shared" si="16"/>
        <v>107.25</v>
      </c>
    </row>
    <row r="181" spans="17:19" ht="21.5" thickBot="1">
      <c r="Q181" s="99">
        <v>1550</v>
      </c>
      <c r="R181" s="100">
        <v>1781</v>
      </c>
      <c r="S181" s="33">
        <f t="shared" si="16"/>
        <v>114.9032258064516</v>
      </c>
    </row>
    <row r="182" spans="17:19" ht="21.5" thickBot="1">
      <c r="Q182" s="99">
        <v>840</v>
      </c>
      <c r="R182" s="100">
        <v>1139</v>
      </c>
      <c r="S182" s="33">
        <f t="shared" si="16"/>
        <v>135.5952380952381</v>
      </c>
    </row>
    <row r="183" spans="17:19" ht="21.5" thickBot="1">
      <c r="Q183" s="97">
        <v>1500</v>
      </c>
      <c r="R183" s="98">
        <v>1273</v>
      </c>
      <c r="S183" s="33">
        <f t="shared" si="16"/>
        <v>84.866666666666674</v>
      </c>
    </row>
    <row r="184" spans="17:19" ht="21.5" thickBot="1">
      <c r="Q184" s="99">
        <v>3200</v>
      </c>
      <c r="R184" s="100">
        <v>3353</v>
      </c>
      <c r="S184" s="33">
        <f t="shared" si="16"/>
        <v>104.78125</v>
      </c>
    </row>
    <row r="185" spans="17:19" ht="21.5" thickBot="1">
      <c r="Q185" s="99">
        <v>1100</v>
      </c>
      <c r="R185" s="100">
        <v>1654</v>
      </c>
      <c r="S185" s="33">
        <f t="shared" si="16"/>
        <v>150.36363636363637</v>
      </c>
    </row>
    <row r="186" spans="17:19" ht="21.5" thickBot="1">
      <c r="Q186" s="99">
        <v>2800</v>
      </c>
      <c r="R186" s="100">
        <v>3555</v>
      </c>
      <c r="S186" s="33">
        <f t="shared" si="16"/>
        <v>126.96428571428571</v>
      </c>
    </row>
    <row r="187" spans="17:19" ht="21.5" thickBot="1">
      <c r="Q187" s="99">
        <v>1340</v>
      </c>
      <c r="R187" s="100">
        <v>1290</v>
      </c>
      <c r="S187" s="33">
        <f t="shared" si="16"/>
        <v>96.268656716417908</v>
      </c>
    </row>
    <row r="188" spans="17:19" ht="21.5" thickBot="1">
      <c r="Q188" s="99">
        <v>3000</v>
      </c>
      <c r="R188" s="100">
        <v>3613</v>
      </c>
      <c r="S188" s="33">
        <f t="shared" si="16"/>
        <v>120.43333333333332</v>
      </c>
    </row>
    <row r="189" spans="17:19" ht="21.5" thickBot="1">
      <c r="Q189" s="99">
        <v>2800</v>
      </c>
      <c r="R189" s="100">
        <v>3312</v>
      </c>
      <c r="S189" s="33">
        <f t="shared" si="16"/>
        <v>118.28571428571428</v>
      </c>
    </row>
    <row r="190" spans="17:19" ht="21.5" thickBot="1">
      <c r="Q190" s="99">
        <v>2100</v>
      </c>
      <c r="R190" s="100">
        <v>2350</v>
      </c>
      <c r="S190" s="33">
        <f t="shared" si="16"/>
        <v>111.90476190476191</v>
      </c>
    </row>
    <row r="191" spans="17:19" ht="21.5" thickBot="1">
      <c r="Q191" s="99">
        <v>2000</v>
      </c>
      <c r="R191" s="100">
        <v>2342</v>
      </c>
      <c r="S191" s="33">
        <f t="shared" si="16"/>
        <v>117.10000000000001</v>
      </c>
    </row>
    <row r="192" spans="17:19" ht="21.5" thickBot="1">
      <c r="Q192" s="99">
        <v>875</v>
      </c>
      <c r="R192" s="100">
        <v>891</v>
      </c>
      <c r="S192" s="33">
        <f t="shared" si="16"/>
        <v>101.82857142857142</v>
      </c>
    </row>
    <row r="193" spans="17:19" ht="21.5" thickBot="1">
      <c r="Q193" s="99">
        <v>2040</v>
      </c>
      <c r="R193" s="100">
        <v>2078</v>
      </c>
      <c r="S193" s="33">
        <f t="shared" si="16"/>
        <v>101.86274509803921</v>
      </c>
    </row>
    <row r="194" spans="17:19" ht="21.5" thickBot="1">
      <c r="Q194" s="99">
        <v>2050</v>
      </c>
      <c r="R194" s="100">
        <v>2241</v>
      </c>
      <c r="S194" s="33">
        <f t="shared" si="16"/>
        <v>109.31707317073172</v>
      </c>
    </row>
    <row r="195" spans="17:19" ht="21.5" thickBot="1">
      <c r="Q195" s="99">
        <v>1000</v>
      </c>
      <c r="R195" s="100">
        <v>773</v>
      </c>
      <c r="S195" s="33">
        <f t="shared" si="16"/>
        <v>77.3</v>
      </c>
    </row>
    <row r="196" spans="17:19" ht="21.5" thickBot="1">
      <c r="Q196" s="99">
        <v>508</v>
      </c>
      <c r="R196" s="100">
        <v>488</v>
      </c>
      <c r="S196" s="33">
        <f t="shared" si="16"/>
        <v>96.062992125984252</v>
      </c>
    </row>
    <row r="197" spans="17:19" ht="21.5" thickBot="1">
      <c r="Q197" s="99">
        <v>517</v>
      </c>
      <c r="R197" s="100">
        <v>647</v>
      </c>
      <c r="S197" s="33">
        <f t="shared" si="16"/>
        <v>125.1450676982592</v>
      </c>
    </row>
    <row r="198" spans="17:19" ht="21.5" thickBot="1">
      <c r="Q198" s="99">
        <v>545</v>
      </c>
      <c r="R198" s="100">
        <v>624</v>
      </c>
      <c r="S198" s="33">
        <f t="shared" si="16"/>
        <v>114.49541284403671</v>
      </c>
    </row>
  </sheetData>
  <mergeCells count="40">
    <mergeCell ref="N168:N169"/>
    <mergeCell ref="F169:G169"/>
    <mergeCell ref="H169:I169"/>
    <mergeCell ref="J169:K169"/>
    <mergeCell ref="A6:N6"/>
    <mergeCell ref="A7:A8"/>
    <mergeCell ref="B7:B8"/>
    <mergeCell ref="C7:C8"/>
    <mergeCell ref="D7:D8"/>
    <mergeCell ref="E7:E8"/>
    <mergeCell ref="N7:N8"/>
    <mergeCell ref="F7:F8"/>
    <mergeCell ref="A165:I165"/>
    <mergeCell ref="F167:G167"/>
    <mergeCell ref="H167:I167"/>
    <mergeCell ref="J167:K167"/>
    <mergeCell ref="L167:M167"/>
    <mergeCell ref="A167:B167"/>
    <mergeCell ref="A168:B168"/>
    <mergeCell ref="F168:G168"/>
    <mergeCell ref="H168:I168"/>
    <mergeCell ref="J168:K168"/>
    <mergeCell ref="L168:M169"/>
    <mergeCell ref="A169:B169"/>
    <mergeCell ref="G7:M7"/>
    <mergeCell ref="A166:I166"/>
    <mergeCell ref="A1:N1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J165:L165"/>
    <mergeCell ref="J166:L166"/>
  </mergeCells>
  <pageMargins left="0.9" right="0.5" top="0.45" bottom="0.4" header="0.3" footer="0.25"/>
  <pageSetup paperSize="9" scale="75" orientation="portrait" r:id="rId1"/>
  <headerFooter>
    <oddHeader>&amp;C2.Manikdoh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R173"/>
  <sheetViews>
    <sheetView zoomScaleSheetLayoutView="70" workbookViewId="0">
      <selection activeCell="B10" sqref="B10:D163"/>
    </sheetView>
  </sheetViews>
  <sheetFormatPr defaultColWidth="9.1796875" defaultRowHeight="18.75" customHeight="1"/>
  <cols>
    <col min="1" max="1" width="15" style="33" customWidth="1"/>
    <col min="2" max="2" width="10" style="33" customWidth="1"/>
    <col min="3" max="3" width="9.1796875" style="33" customWidth="1"/>
    <col min="4" max="4" width="8.81640625" style="33" customWidth="1"/>
    <col min="5" max="5" width="7.81640625" style="33" customWidth="1"/>
    <col min="6" max="6" width="9.7265625" style="33" customWidth="1"/>
    <col min="7" max="7" width="12" style="33" customWidth="1"/>
    <col min="8" max="8" width="8.54296875" style="33" customWidth="1"/>
    <col min="9" max="9" width="5" style="33" customWidth="1"/>
    <col min="10" max="10" width="5.7265625" style="33" customWidth="1"/>
    <col min="11" max="11" width="4.54296875" style="33" customWidth="1"/>
    <col min="12" max="12" width="8.7265625" style="33" customWidth="1"/>
    <col min="13" max="13" width="9.26953125" style="33" customWidth="1"/>
    <col min="14" max="14" width="10.54296875" style="33" customWidth="1"/>
    <col min="15" max="20" width="0" style="33" hidden="1" customWidth="1"/>
    <col min="21" max="16384" width="9.1796875" style="33"/>
  </cols>
  <sheetData>
    <row r="1" spans="1:18" ht="26.2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3.2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8.75" customHeight="1">
      <c r="A3" s="331" t="s">
        <v>56</v>
      </c>
      <c r="B3" s="333" t="s">
        <v>107</v>
      </c>
      <c r="C3" s="333"/>
      <c r="D3" s="335" t="s">
        <v>105</v>
      </c>
      <c r="E3" s="336"/>
      <c r="F3" s="378" t="s">
        <v>58</v>
      </c>
      <c r="G3" s="379"/>
      <c r="H3" s="379"/>
      <c r="I3" s="379"/>
      <c r="J3" s="379"/>
      <c r="K3" s="379"/>
      <c r="L3" s="379"/>
      <c r="M3" s="379"/>
      <c r="N3" s="380"/>
    </row>
    <row r="4" spans="1:18" ht="27.75" customHeight="1">
      <c r="A4" s="332"/>
      <c r="B4" s="334"/>
      <c r="C4" s="334"/>
      <c r="D4" s="335"/>
      <c r="E4" s="337"/>
      <c r="F4" s="318" t="s">
        <v>60</v>
      </c>
      <c r="G4" s="318"/>
      <c r="H4" s="318" t="s">
        <v>61</v>
      </c>
      <c r="I4" s="318"/>
      <c r="J4" s="381" t="s">
        <v>62</v>
      </c>
      <c r="K4" s="382"/>
      <c r="L4" s="154" t="s">
        <v>65</v>
      </c>
      <c r="M4" s="141" t="s">
        <v>63</v>
      </c>
      <c r="N4" s="154" t="s">
        <v>64</v>
      </c>
    </row>
    <row r="5" spans="1:18" ht="43.5" customHeight="1">
      <c r="A5" s="332"/>
      <c r="B5" s="334"/>
      <c r="C5" s="334"/>
      <c r="D5" s="338"/>
      <c r="E5" s="339"/>
      <c r="F5" s="358">
        <v>641</v>
      </c>
      <c r="G5" s="359"/>
      <c r="H5" s="360">
        <v>93.43</v>
      </c>
      <c r="I5" s="361"/>
      <c r="J5" s="360">
        <v>79.27</v>
      </c>
      <c r="K5" s="361"/>
      <c r="L5" s="133">
        <v>14.16</v>
      </c>
      <c r="M5" s="138">
        <v>113149</v>
      </c>
      <c r="N5" s="159">
        <v>633</v>
      </c>
    </row>
    <row r="6" spans="1:18" ht="18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7.7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71.25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</row>
    <row r="9" spans="1:18" ht="18.75" customHeight="1">
      <c r="A9" s="145">
        <v>1</v>
      </c>
      <c r="B9" s="145">
        <v>2</v>
      </c>
      <c r="C9" s="145">
        <f>+B9+1</f>
        <v>3</v>
      </c>
      <c r="D9" s="145">
        <f t="shared" ref="D9:N9" si="0">+C9+1</f>
        <v>4</v>
      </c>
      <c r="E9" s="145">
        <f t="shared" si="0"/>
        <v>5</v>
      </c>
      <c r="F9" s="173">
        <f t="shared" si="0"/>
        <v>6</v>
      </c>
      <c r="G9" s="145">
        <f t="shared" si="0"/>
        <v>7</v>
      </c>
      <c r="H9" s="174"/>
      <c r="I9" s="145">
        <f t="shared" si="0"/>
        <v>1</v>
      </c>
      <c r="J9" s="145">
        <f t="shared" si="0"/>
        <v>2</v>
      </c>
      <c r="K9" s="145">
        <f t="shared" si="0"/>
        <v>3</v>
      </c>
      <c r="L9" s="145">
        <f t="shared" si="0"/>
        <v>4</v>
      </c>
      <c r="M9" s="145">
        <f t="shared" si="0"/>
        <v>5</v>
      </c>
      <c r="N9" s="145">
        <f t="shared" si="0"/>
        <v>6</v>
      </c>
    </row>
    <row r="10" spans="1:18" ht="18.75" customHeight="1">
      <c r="A10" s="145"/>
      <c r="B10" s="148">
        <v>621.25</v>
      </c>
      <c r="C10" s="148">
        <v>0</v>
      </c>
      <c r="D10" s="148">
        <v>0</v>
      </c>
      <c r="E10" s="145"/>
      <c r="F10" s="173"/>
      <c r="G10" s="145"/>
      <c r="H10" s="174"/>
      <c r="I10" s="145"/>
      <c r="J10" s="145"/>
      <c r="K10" s="145"/>
      <c r="L10" s="145"/>
      <c r="M10" s="145"/>
      <c r="N10" s="250"/>
    </row>
    <row r="11" spans="1:18" ht="20.25" customHeight="1">
      <c r="A11" s="146">
        <v>42887</v>
      </c>
      <c r="B11" s="147">
        <v>636.05999999999995</v>
      </c>
      <c r="C11" s="147">
        <v>23.12</v>
      </c>
      <c r="D11" s="147">
        <f>C11-14.16</f>
        <v>8.9600000000000009</v>
      </c>
      <c r="E11" s="160">
        <v>0</v>
      </c>
      <c r="F11" s="156">
        <f>D11/79.27*100</f>
        <v>11.303141163113411</v>
      </c>
      <c r="G11" s="149">
        <v>0</v>
      </c>
      <c r="H11" s="149">
        <v>0</v>
      </c>
      <c r="I11" s="172" t="s">
        <v>49</v>
      </c>
      <c r="J11" s="172" t="s">
        <v>49</v>
      </c>
      <c r="K11" s="172" t="s">
        <v>49</v>
      </c>
      <c r="L11" s="172" t="s">
        <v>48</v>
      </c>
      <c r="M11" s="148">
        <f>H11+G11</f>
        <v>0</v>
      </c>
      <c r="N11" s="157">
        <v>0</v>
      </c>
      <c r="P11" s="75">
        <v>0</v>
      </c>
      <c r="Q11" s="75"/>
      <c r="R11" s="75"/>
    </row>
    <row r="12" spans="1:18" ht="20.25" customHeight="1">
      <c r="A12" s="146">
        <f>+A11+1</f>
        <v>42888</v>
      </c>
      <c r="B12" s="147">
        <v>636.01</v>
      </c>
      <c r="C12" s="147">
        <v>22.73</v>
      </c>
      <c r="D12" s="147">
        <f t="shared" ref="D12:D75" si="1">C12-14.16</f>
        <v>8.57</v>
      </c>
      <c r="E12" s="161">
        <v>0</v>
      </c>
      <c r="F12" s="156">
        <f t="shared" ref="F12:F75" si="2">D12/79.27*100</f>
        <v>10.811151759808252</v>
      </c>
      <c r="G12" s="149">
        <v>0</v>
      </c>
      <c r="H12" s="149">
        <v>0</v>
      </c>
      <c r="I12" s="172" t="s">
        <v>49</v>
      </c>
      <c r="J12" s="172" t="s">
        <v>49</v>
      </c>
      <c r="K12" s="172" t="s">
        <v>49</v>
      </c>
      <c r="L12" s="172" t="s">
        <v>48</v>
      </c>
      <c r="M12" s="148">
        <f t="shared" ref="M12:M75" si="3">H12+G12</f>
        <v>0</v>
      </c>
      <c r="N12" s="157">
        <v>0</v>
      </c>
      <c r="O12" s="78">
        <v>0</v>
      </c>
      <c r="P12" s="75">
        <v>0</v>
      </c>
      <c r="Q12" s="75"/>
    </row>
    <row r="13" spans="1:18" ht="20.25" customHeight="1">
      <c r="A13" s="146">
        <f t="shared" ref="A13:A76" si="4">+A12+1</f>
        <v>42889</v>
      </c>
      <c r="B13" s="147">
        <v>635.99</v>
      </c>
      <c r="C13" s="147">
        <v>22.59</v>
      </c>
      <c r="D13" s="147">
        <f t="shared" si="1"/>
        <v>8.43</v>
      </c>
      <c r="E13" s="161">
        <v>0</v>
      </c>
      <c r="F13" s="156">
        <f t="shared" si="2"/>
        <v>10.634540179134603</v>
      </c>
      <c r="G13" s="149">
        <v>0</v>
      </c>
      <c r="H13" s="149">
        <v>0</v>
      </c>
      <c r="I13" s="172" t="s">
        <v>49</v>
      </c>
      <c r="J13" s="172" t="s">
        <v>49</v>
      </c>
      <c r="K13" s="172" t="s">
        <v>49</v>
      </c>
      <c r="L13" s="172" t="s">
        <v>48</v>
      </c>
      <c r="M13" s="148">
        <f t="shared" si="3"/>
        <v>0</v>
      </c>
      <c r="N13" s="157">
        <v>0</v>
      </c>
      <c r="O13" s="78">
        <v>0</v>
      </c>
      <c r="P13" s="75">
        <v>0</v>
      </c>
    </row>
    <row r="14" spans="1:18" ht="20.25" customHeight="1">
      <c r="A14" s="146">
        <f t="shared" si="4"/>
        <v>42890</v>
      </c>
      <c r="B14" s="147">
        <v>636.04</v>
      </c>
      <c r="C14" s="147">
        <v>22.96</v>
      </c>
      <c r="D14" s="147">
        <f t="shared" si="1"/>
        <v>8.8000000000000007</v>
      </c>
      <c r="E14" s="161">
        <v>76</v>
      </c>
      <c r="F14" s="156">
        <f t="shared" si="2"/>
        <v>11.101299356629243</v>
      </c>
      <c r="G14" s="149">
        <v>0</v>
      </c>
      <c r="H14" s="149">
        <v>0</v>
      </c>
      <c r="I14" s="172" t="s">
        <v>49</v>
      </c>
      <c r="J14" s="172" t="s">
        <v>49</v>
      </c>
      <c r="K14" s="172" t="s">
        <v>49</v>
      </c>
      <c r="L14" s="172" t="s">
        <v>48</v>
      </c>
      <c r="M14" s="148">
        <f t="shared" si="3"/>
        <v>0</v>
      </c>
      <c r="N14" s="157">
        <v>0</v>
      </c>
      <c r="O14" s="78">
        <v>0</v>
      </c>
      <c r="P14" s="75">
        <v>0</v>
      </c>
    </row>
    <row r="15" spans="1:18" ht="20.25" customHeight="1">
      <c r="A15" s="146">
        <f t="shared" si="4"/>
        <v>42891</v>
      </c>
      <c r="B15" s="147">
        <v>636.03</v>
      </c>
      <c r="C15" s="147">
        <v>22.88</v>
      </c>
      <c r="D15" s="147">
        <f t="shared" si="1"/>
        <v>8.7199999999999989</v>
      </c>
      <c r="E15" s="161">
        <v>8</v>
      </c>
      <c r="F15" s="156">
        <f t="shared" si="2"/>
        <v>11.000378453387157</v>
      </c>
      <c r="G15" s="149">
        <v>0</v>
      </c>
      <c r="H15" s="149">
        <v>0</v>
      </c>
      <c r="I15" s="172" t="s">
        <v>49</v>
      </c>
      <c r="J15" s="172" t="s">
        <v>49</v>
      </c>
      <c r="K15" s="172" t="s">
        <v>49</v>
      </c>
      <c r="L15" s="172" t="s">
        <v>48</v>
      </c>
      <c r="M15" s="148">
        <f t="shared" si="3"/>
        <v>0</v>
      </c>
      <c r="N15" s="157">
        <v>0</v>
      </c>
      <c r="O15" s="78">
        <v>-0.26999999999999957</v>
      </c>
      <c r="P15" s="75">
        <v>-0.26999999999999957</v>
      </c>
    </row>
    <row r="16" spans="1:18" ht="20.25" customHeight="1">
      <c r="A16" s="146">
        <f t="shared" si="4"/>
        <v>42892</v>
      </c>
      <c r="B16" s="147">
        <v>636.03</v>
      </c>
      <c r="C16" s="147">
        <v>22.88</v>
      </c>
      <c r="D16" s="147">
        <f t="shared" si="1"/>
        <v>8.7199999999999989</v>
      </c>
      <c r="E16" s="161">
        <v>0</v>
      </c>
      <c r="F16" s="156">
        <f t="shared" si="2"/>
        <v>11.000378453387157</v>
      </c>
      <c r="G16" s="149">
        <v>0</v>
      </c>
      <c r="H16" s="149">
        <v>0</v>
      </c>
      <c r="I16" s="172" t="s">
        <v>49</v>
      </c>
      <c r="J16" s="172" t="s">
        <v>49</v>
      </c>
      <c r="K16" s="172" t="s">
        <v>49</v>
      </c>
      <c r="L16" s="172" t="s">
        <v>48</v>
      </c>
      <c r="M16" s="148">
        <f t="shared" si="3"/>
        <v>0</v>
      </c>
      <c r="N16" s="157">
        <v>0</v>
      </c>
      <c r="O16" s="78">
        <v>-0.3100000000000005</v>
      </c>
      <c r="P16" s="75">
        <v>-0.3100000000000005</v>
      </c>
    </row>
    <row r="17" spans="1:16" ht="20.25" customHeight="1">
      <c r="A17" s="146">
        <f t="shared" si="4"/>
        <v>42893</v>
      </c>
      <c r="B17" s="147">
        <v>636.01</v>
      </c>
      <c r="C17" s="147">
        <v>22.73</v>
      </c>
      <c r="D17" s="147">
        <f t="shared" si="1"/>
        <v>8.57</v>
      </c>
      <c r="E17" s="161">
        <v>0</v>
      </c>
      <c r="F17" s="156">
        <f t="shared" si="2"/>
        <v>10.811151759808252</v>
      </c>
      <c r="G17" s="149">
        <v>0</v>
      </c>
      <c r="H17" s="149">
        <v>0</v>
      </c>
      <c r="I17" s="172" t="s">
        <v>49</v>
      </c>
      <c r="J17" s="172" t="s">
        <v>49</v>
      </c>
      <c r="K17" s="172" t="s">
        <v>49</v>
      </c>
      <c r="L17" s="172" t="s">
        <v>48</v>
      </c>
      <c r="M17" s="148">
        <f t="shared" si="3"/>
        <v>0</v>
      </c>
      <c r="N17" s="157">
        <v>0</v>
      </c>
      <c r="O17" s="78">
        <v>-0.3100000000000005</v>
      </c>
      <c r="P17" s="75">
        <v>-0.3100000000000005</v>
      </c>
    </row>
    <row r="18" spans="1:16" ht="20.25" customHeight="1">
      <c r="A18" s="146">
        <f t="shared" si="4"/>
        <v>42894</v>
      </c>
      <c r="B18" s="147">
        <v>635.99</v>
      </c>
      <c r="C18" s="147">
        <v>22.59</v>
      </c>
      <c r="D18" s="147">
        <f t="shared" si="1"/>
        <v>8.43</v>
      </c>
      <c r="E18" s="161">
        <v>0</v>
      </c>
      <c r="F18" s="156">
        <f t="shared" si="2"/>
        <v>10.634540179134603</v>
      </c>
      <c r="G18" s="149">
        <v>0</v>
      </c>
      <c r="H18" s="149">
        <v>0</v>
      </c>
      <c r="I18" s="172" t="s">
        <v>49</v>
      </c>
      <c r="J18" s="172" t="s">
        <v>49</v>
      </c>
      <c r="K18" s="172" t="s">
        <v>49</v>
      </c>
      <c r="L18" s="172" t="s">
        <v>48</v>
      </c>
      <c r="M18" s="148">
        <f t="shared" si="3"/>
        <v>0</v>
      </c>
      <c r="N18" s="157">
        <v>0</v>
      </c>
      <c r="O18" s="78">
        <v>-0.22999999999999865</v>
      </c>
      <c r="P18" s="75">
        <v>-0.22999999999999865</v>
      </c>
    </row>
    <row r="19" spans="1:16" ht="20.25" customHeight="1">
      <c r="A19" s="146">
        <f t="shared" si="4"/>
        <v>42895</v>
      </c>
      <c r="B19" s="147">
        <v>635.97</v>
      </c>
      <c r="C19" s="147">
        <v>22.48</v>
      </c>
      <c r="D19" s="147">
        <f t="shared" si="1"/>
        <v>8.32</v>
      </c>
      <c r="E19" s="161">
        <v>0</v>
      </c>
      <c r="F19" s="156">
        <f t="shared" si="2"/>
        <v>10.49577393717674</v>
      </c>
      <c r="G19" s="149">
        <v>0</v>
      </c>
      <c r="H19" s="149">
        <v>0</v>
      </c>
      <c r="I19" s="172" t="s">
        <v>49</v>
      </c>
      <c r="J19" s="172" t="s">
        <v>49</v>
      </c>
      <c r="K19" s="172" t="s">
        <v>49</v>
      </c>
      <c r="L19" s="172" t="s">
        <v>48</v>
      </c>
      <c r="M19" s="148">
        <f t="shared" si="3"/>
        <v>0</v>
      </c>
      <c r="N19" s="157">
        <v>0</v>
      </c>
      <c r="O19" s="78">
        <v>-0.24000000000000021</v>
      </c>
      <c r="P19" s="75">
        <v>-0.24000000000000021</v>
      </c>
    </row>
    <row r="20" spans="1:16" ht="20.25" customHeight="1">
      <c r="A20" s="146">
        <f t="shared" si="4"/>
        <v>42896</v>
      </c>
      <c r="B20" s="147">
        <v>635.94000000000005</v>
      </c>
      <c r="C20" s="147">
        <v>22.31</v>
      </c>
      <c r="D20" s="147">
        <f t="shared" si="1"/>
        <v>8.1499999999999986</v>
      </c>
      <c r="E20" s="161">
        <v>0</v>
      </c>
      <c r="F20" s="156">
        <f t="shared" si="2"/>
        <v>10.281317017787307</v>
      </c>
      <c r="G20" s="149">
        <v>0</v>
      </c>
      <c r="H20" s="149">
        <v>0</v>
      </c>
      <c r="I20" s="172" t="s">
        <v>49</v>
      </c>
      <c r="J20" s="172" t="s">
        <v>49</v>
      </c>
      <c r="K20" s="172" t="s">
        <v>49</v>
      </c>
      <c r="L20" s="172" t="s">
        <v>48</v>
      </c>
      <c r="M20" s="148">
        <f t="shared" si="3"/>
        <v>0</v>
      </c>
      <c r="N20" s="157">
        <v>0</v>
      </c>
      <c r="O20" s="78">
        <v>-0.23000000000000043</v>
      </c>
      <c r="P20" s="75">
        <v>-0.23000000000000043</v>
      </c>
    </row>
    <row r="21" spans="1:16" ht="20.25" customHeight="1">
      <c r="A21" s="146">
        <f t="shared" si="4"/>
        <v>42897</v>
      </c>
      <c r="B21" s="147">
        <v>635.91999999999996</v>
      </c>
      <c r="C21" s="147">
        <v>22.2</v>
      </c>
      <c r="D21" s="147">
        <f t="shared" si="1"/>
        <v>8.0399999999999991</v>
      </c>
      <c r="E21" s="161">
        <v>0</v>
      </c>
      <c r="F21" s="156">
        <f t="shared" si="2"/>
        <v>10.142550775829443</v>
      </c>
      <c r="G21" s="149">
        <v>0</v>
      </c>
      <c r="H21" s="149">
        <v>0</v>
      </c>
      <c r="I21" s="172" t="s">
        <v>49</v>
      </c>
      <c r="J21" s="172" t="s">
        <v>49</v>
      </c>
      <c r="K21" s="172" t="s">
        <v>49</v>
      </c>
      <c r="L21" s="172" t="s">
        <v>48</v>
      </c>
      <c r="M21" s="148">
        <f t="shared" si="3"/>
        <v>0</v>
      </c>
      <c r="N21" s="157">
        <v>0</v>
      </c>
      <c r="O21" s="78">
        <v>-0.54000000000000092</v>
      </c>
      <c r="P21" s="75">
        <v>-0.54000000000000092</v>
      </c>
    </row>
    <row r="22" spans="1:16" ht="20.25" customHeight="1">
      <c r="A22" s="146">
        <f t="shared" si="4"/>
        <v>42898</v>
      </c>
      <c r="B22" s="147">
        <v>635.89</v>
      </c>
      <c r="C22" s="147">
        <v>22.03</v>
      </c>
      <c r="D22" s="147">
        <f t="shared" si="1"/>
        <v>7.870000000000001</v>
      </c>
      <c r="E22" s="161">
        <v>0</v>
      </c>
      <c r="F22" s="156">
        <f t="shared" si="2"/>
        <v>9.9280938564400163</v>
      </c>
      <c r="G22" s="149">
        <v>0</v>
      </c>
      <c r="H22" s="149">
        <v>0</v>
      </c>
      <c r="I22" s="172" t="s">
        <v>49</v>
      </c>
      <c r="J22" s="172" t="s">
        <v>49</v>
      </c>
      <c r="K22" s="172" t="s">
        <v>49</v>
      </c>
      <c r="L22" s="172" t="s">
        <v>48</v>
      </c>
      <c r="M22" s="148">
        <f t="shared" si="3"/>
        <v>0</v>
      </c>
      <c r="N22" s="157">
        <v>0</v>
      </c>
      <c r="O22" s="78">
        <v>-8.0000000000000071E-2</v>
      </c>
      <c r="P22" s="75">
        <v>-8.0000000000000071E-2</v>
      </c>
    </row>
    <row r="23" spans="1:16" ht="20.25" customHeight="1">
      <c r="A23" s="146">
        <f t="shared" si="4"/>
        <v>42899</v>
      </c>
      <c r="B23" s="147">
        <v>635.92999999999995</v>
      </c>
      <c r="C23" s="147">
        <v>22.25</v>
      </c>
      <c r="D23" s="147">
        <f t="shared" si="1"/>
        <v>8.09</v>
      </c>
      <c r="E23" s="161">
        <v>70</v>
      </c>
      <c r="F23" s="156">
        <f t="shared" si="2"/>
        <v>10.205626340355746</v>
      </c>
      <c r="G23" s="149">
        <v>0</v>
      </c>
      <c r="H23" s="149">
        <v>0</v>
      </c>
      <c r="I23" s="172" t="s">
        <v>49</v>
      </c>
      <c r="J23" s="172" t="s">
        <v>49</v>
      </c>
      <c r="K23" s="172" t="s">
        <v>49</v>
      </c>
      <c r="L23" s="172" t="s">
        <v>48</v>
      </c>
      <c r="M23" s="148">
        <f t="shared" si="3"/>
        <v>0</v>
      </c>
      <c r="N23" s="157">
        <v>0</v>
      </c>
      <c r="O23" s="78">
        <v>-0.15999999999999837</v>
      </c>
      <c r="P23" s="75">
        <v>-0.15999999999999837</v>
      </c>
    </row>
    <row r="24" spans="1:16" ht="20.25" customHeight="1">
      <c r="A24" s="146">
        <f t="shared" si="4"/>
        <v>42900</v>
      </c>
      <c r="B24" s="147">
        <v>635.92999999999995</v>
      </c>
      <c r="C24" s="147">
        <v>22.25</v>
      </c>
      <c r="D24" s="147">
        <f t="shared" si="1"/>
        <v>8.09</v>
      </c>
      <c r="E24" s="161">
        <v>0</v>
      </c>
      <c r="F24" s="156">
        <f t="shared" si="2"/>
        <v>10.205626340355746</v>
      </c>
      <c r="G24" s="149">
        <v>0</v>
      </c>
      <c r="H24" s="149">
        <v>0</v>
      </c>
      <c r="I24" s="172" t="s">
        <v>49</v>
      </c>
      <c r="J24" s="172" t="s">
        <v>49</v>
      </c>
      <c r="K24" s="172" t="s">
        <v>49</v>
      </c>
      <c r="L24" s="172" t="s">
        <v>48</v>
      </c>
      <c r="M24" s="148">
        <f t="shared" si="3"/>
        <v>0</v>
      </c>
      <c r="N24" s="157">
        <v>0</v>
      </c>
      <c r="O24" s="78">
        <v>-0.23000000000000043</v>
      </c>
      <c r="P24" s="75">
        <v>-0.23000000000000043</v>
      </c>
    </row>
    <row r="25" spans="1:16" ht="20.25" customHeight="1">
      <c r="A25" s="146">
        <f t="shared" si="4"/>
        <v>42901</v>
      </c>
      <c r="B25" s="147">
        <v>635.92999999999995</v>
      </c>
      <c r="C25" s="147">
        <v>22.25</v>
      </c>
      <c r="D25" s="147">
        <f t="shared" si="1"/>
        <v>8.09</v>
      </c>
      <c r="E25" s="161">
        <v>3</v>
      </c>
      <c r="F25" s="156">
        <f t="shared" si="2"/>
        <v>10.205626340355746</v>
      </c>
      <c r="G25" s="149">
        <v>0</v>
      </c>
      <c r="H25" s="149">
        <v>0</v>
      </c>
      <c r="I25" s="172" t="s">
        <v>49</v>
      </c>
      <c r="J25" s="172" t="s">
        <v>49</v>
      </c>
      <c r="K25" s="172" t="s">
        <v>49</v>
      </c>
      <c r="L25" s="172" t="s">
        <v>48</v>
      </c>
      <c r="M25" s="148">
        <f t="shared" si="3"/>
        <v>0</v>
      </c>
      <c r="N25" s="157">
        <v>0</v>
      </c>
      <c r="O25" s="78">
        <v>-0.23000000000000043</v>
      </c>
      <c r="P25" s="75">
        <v>-0.23000000000000043</v>
      </c>
    </row>
    <row r="26" spans="1:16" ht="20.25" customHeight="1">
      <c r="A26" s="146">
        <f t="shared" si="4"/>
        <v>42902</v>
      </c>
      <c r="B26" s="147">
        <v>635.92999999999995</v>
      </c>
      <c r="C26" s="147">
        <v>22.25</v>
      </c>
      <c r="D26" s="147">
        <f t="shared" si="1"/>
        <v>8.09</v>
      </c>
      <c r="E26" s="161">
        <v>0</v>
      </c>
      <c r="F26" s="156">
        <f t="shared" si="2"/>
        <v>10.205626340355746</v>
      </c>
      <c r="G26" s="149">
        <v>0</v>
      </c>
      <c r="H26" s="149">
        <v>0</v>
      </c>
      <c r="I26" s="172" t="s">
        <v>49</v>
      </c>
      <c r="J26" s="172" t="s">
        <v>49</v>
      </c>
      <c r="K26" s="172" t="s">
        <v>49</v>
      </c>
      <c r="L26" s="172" t="s">
        <v>48</v>
      </c>
      <c r="M26" s="148">
        <f t="shared" si="3"/>
        <v>0</v>
      </c>
      <c r="N26" s="157">
        <v>0</v>
      </c>
      <c r="O26" s="78">
        <v>-0.24000000000000021</v>
      </c>
      <c r="P26" s="75">
        <v>-0.24000000000000021</v>
      </c>
    </row>
    <row r="27" spans="1:16" ht="20.25" customHeight="1">
      <c r="A27" s="146">
        <f t="shared" si="4"/>
        <v>42903</v>
      </c>
      <c r="B27" s="147">
        <v>635.91999999999996</v>
      </c>
      <c r="C27" s="147">
        <v>22.2</v>
      </c>
      <c r="D27" s="147">
        <f t="shared" si="1"/>
        <v>8.0399999999999991</v>
      </c>
      <c r="E27" s="161">
        <v>0</v>
      </c>
      <c r="F27" s="156">
        <f t="shared" si="2"/>
        <v>10.142550775829443</v>
      </c>
      <c r="G27" s="149">
        <v>0</v>
      </c>
      <c r="H27" s="149">
        <v>0</v>
      </c>
      <c r="I27" s="172" t="s">
        <v>49</v>
      </c>
      <c r="J27" s="172" t="s">
        <v>49</v>
      </c>
      <c r="K27" s="172" t="s">
        <v>49</v>
      </c>
      <c r="L27" s="172" t="s">
        <v>48</v>
      </c>
      <c r="M27" s="148">
        <f t="shared" si="3"/>
        <v>0</v>
      </c>
      <c r="N27" s="157">
        <v>0</v>
      </c>
      <c r="O27" s="78">
        <v>-0.23000000000000043</v>
      </c>
      <c r="P27" s="75">
        <v>-0.23000000000000043</v>
      </c>
    </row>
    <row r="28" spans="1:16" ht="20.25" customHeight="1">
      <c r="A28" s="146">
        <f t="shared" si="4"/>
        <v>42904</v>
      </c>
      <c r="B28" s="147">
        <v>635.91999999999996</v>
      </c>
      <c r="C28" s="147">
        <v>22.2</v>
      </c>
      <c r="D28" s="147">
        <f t="shared" si="1"/>
        <v>8.0399999999999991</v>
      </c>
      <c r="E28" s="161">
        <v>7</v>
      </c>
      <c r="F28" s="156">
        <f t="shared" si="2"/>
        <v>10.142550775829443</v>
      </c>
      <c r="G28" s="149">
        <v>0</v>
      </c>
      <c r="H28" s="149">
        <v>0</v>
      </c>
      <c r="I28" s="172" t="s">
        <v>49</v>
      </c>
      <c r="J28" s="172" t="s">
        <v>49</v>
      </c>
      <c r="K28" s="172" t="s">
        <v>49</v>
      </c>
      <c r="L28" s="172" t="s">
        <v>48</v>
      </c>
      <c r="M28" s="148">
        <f t="shared" si="3"/>
        <v>0</v>
      </c>
      <c r="N28" s="157">
        <v>0</v>
      </c>
      <c r="O28" s="78">
        <v>-0.23999999999999844</v>
      </c>
      <c r="P28" s="75">
        <v>-0.23999999999999844</v>
      </c>
    </row>
    <row r="29" spans="1:16" ht="20.25" customHeight="1">
      <c r="A29" s="146">
        <f t="shared" si="4"/>
        <v>42905</v>
      </c>
      <c r="B29" s="147">
        <v>635.91999999999996</v>
      </c>
      <c r="C29" s="147">
        <v>22.2</v>
      </c>
      <c r="D29" s="147">
        <f t="shared" si="1"/>
        <v>8.0399999999999991</v>
      </c>
      <c r="E29" s="161">
        <v>0</v>
      </c>
      <c r="F29" s="156">
        <f t="shared" si="2"/>
        <v>10.142550775829443</v>
      </c>
      <c r="G29" s="149">
        <v>0</v>
      </c>
      <c r="H29" s="149">
        <v>0</v>
      </c>
      <c r="I29" s="172" t="s">
        <v>49</v>
      </c>
      <c r="J29" s="172" t="s">
        <v>49</v>
      </c>
      <c r="K29" s="172" t="s">
        <v>49</v>
      </c>
      <c r="L29" s="172" t="s">
        <v>48</v>
      </c>
      <c r="M29" s="148">
        <f t="shared" si="3"/>
        <v>0</v>
      </c>
      <c r="N29" s="157">
        <v>0</v>
      </c>
      <c r="O29" s="78">
        <v>-0.15000000000000036</v>
      </c>
      <c r="P29" s="75">
        <v>-0.15000000000000036</v>
      </c>
    </row>
    <row r="30" spans="1:16" ht="20.25" customHeight="1">
      <c r="A30" s="146">
        <f t="shared" si="4"/>
        <v>42906</v>
      </c>
      <c r="B30" s="147">
        <v>635.9</v>
      </c>
      <c r="C30" s="147">
        <v>22.08</v>
      </c>
      <c r="D30" s="147">
        <f t="shared" si="1"/>
        <v>7.9199999999999982</v>
      </c>
      <c r="E30" s="161">
        <v>0</v>
      </c>
      <c r="F30" s="156">
        <f t="shared" si="2"/>
        <v>9.9911694209663153</v>
      </c>
      <c r="G30" s="149">
        <v>0</v>
      </c>
      <c r="H30" s="149">
        <v>0</v>
      </c>
      <c r="I30" s="172" t="s">
        <v>49</v>
      </c>
      <c r="J30" s="172" t="s">
        <v>49</v>
      </c>
      <c r="K30" s="172" t="s">
        <v>49</v>
      </c>
      <c r="L30" s="172" t="s">
        <v>48</v>
      </c>
      <c r="M30" s="148">
        <f t="shared" si="3"/>
        <v>0</v>
      </c>
      <c r="N30" s="157">
        <v>0</v>
      </c>
      <c r="O30" s="78">
        <v>-0.16000000000000014</v>
      </c>
      <c r="P30" s="75">
        <v>-0.16000000000000014</v>
      </c>
    </row>
    <row r="31" spans="1:16" ht="20.25" customHeight="1">
      <c r="A31" s="146">
        <f t="shared" si="4"/>
        <v>42907</v>
      </c>
      <c r="B31" s="147">
        <v>635.88</v>
      </c>
      <c r="C31" s="147">
        <v>21.97</v>
      </c>
      <c r="D31" s="147">
        <f t="shared" si="1"/>
        <v>7.8099999999999987</v>
      </c>
      <c r="E31" s="161">
        <v>0</v>
      </c>
      <c r="F31" s="156">
        <f t="shared" si="2"/>
        <v>9.8524031790084514</v>
      </c>
      <c r="G31" s="149">
        <v>0</v>
      </c>
      <c r="H31" s="149">
        <v>0</v>
      </c>
      <c r="I31" s="172" t="s">
        <v>49</v>
      </c>
      <c r="J31" s="172" t="s">
        <v>49</v>
      </c>
      <c r="K31" s="172" t="s">
        <v>49</v>
      </c>
      <c r="L31" s="172" t="s">
        <v>48</v>
      </c>
      <c r="M31" s="148">
        <f t="shared" si="3"/>
        <v>0</v>
      </c>
      <c r="N31" s="157">
        <v>0</v>
      </c>
      <c r="O31" s="78">
        <v>-0.23000000000000043</v>
      </c>
      <c r="P31" s="75">
        <v>-0.23000000000000043</v>
      </c>
    </row>
    <row r="32" spans="1:16" ht="20.25" customHeight="1">
      <c r="A32" s="146">
        <f t="shared" si="4"/>
        <v>42908</v>
      </c>
      <c r="B32" s="147">
        <v>635.86</v>
      </c>
      <c r="C32" s="147">
        <v>21.86</v>
      </c>
      <c r="D32" s="147">
        <f t="shared" si="1"/>
        <v>7.6999999999999993</v>
      </c>
      <c r="E32" s="161">
        <v>0</v>
      </c>
      <c r="F32" s="156">
        <f t="shared" si="2"/>
        <v>9.7136369370505857</v>
      </c>
      <c r="G32" s="149">
        <v>0</v>
      </c>
      <c r="H32" s="149">
        <v>0</v>
      </c>
      <c r="I32" s="172" t="s">
        <v>49</v>
      </c>
      <c r="J32" s="172" t="s">
        <v>49</v>
      </c>
      <c r="K32" s="172" t="s">
        <v>49</v>
      </c>
      <c r="L32" s="172" t="s">
        <v>48</v>
      </c>
      <c r="M32" s="148">
        <f t="shared" si="3"/>
        <v>0</v>
      </c>
      <c r="N32" s="157">
        <f t="shared" ref="N32:N76" si="5">ROUND((C32-C31)+(M32*0.002447),2)</f>
        <v>-0.11</v>
      </c>
      <c r="O32" s="78">
        <v>-0.23000000000000043</v>
      </c>
      <c r="P32" s="75">
        <v>-0.23000000000000043</v>
      </c>
    </row>
    <row r="33" spans="1:16" ht="20.25" customHeight="1">
      <c r="A33" s="146">
        <f t="shared" si="4"/>
        <v>42909</v>
      </c>
      <c r="B33" s="147">
        <v>635.84</v>
      </c>
      <c r="C33" s="147">
        <v>21.74</v>
      </c>
      <c r="D33" s="147">
        <f t="shared" si="1"/>
        <v>7.5799999999999983</v>
      </c>
      <c r="E33" s="161">
        <v>0</v>
      </c>
      <c r="F33" s="156">
        <f t="shared" si="2"/>
        <v>9.5622555821874595</v>
      </c>
      <c r="G33" s="149">
        <v>0</v>
      </c>
      <c r="H33" s="149">
        <v>0</v>
      </c>
      <c r="I33" s="172" t="s">
        <v>49</v>
      </c>
      <c r="J33" s="172" t="s">
        <v>49</v>
      </c>
      <c r="K33" s="172" t="s">
        <v>49</v>
      </c>
      <c r="L33" s="172" t="s">
        <v>48</v>
      </c>
      <c r="M33" s="148">
        <f t="shared" si="3"/>
        <v>0</v>
      </c>
      <c r="N33" s="157">
        <v>0</v>
      </c>
      <c r="O33" s="78">
        <v>-0.24000000000000021</v>
      </c>
      <c r="P33" s="75">
        <v>-0.24000000000000021</v>
      </c>
    </row>
    <row r="34" spans="1:16" ht="20.25" customHeight="1">
      <c r="A34" s="146">
        <f t="shared" si="4"/>
        <v>42910</v>
      </c>
      <c r="B34" s="147">
        <v>635.83000000000004</v>
      </c>
      <c r="C34" s="147">
        <v>21.69</v>
      </c>
      <c r="D34" s="147">
        <f t="shared" si="1"/>
        <v>7.5300000000000011</v>
      </c>
      <c r="E34" s="161">
        <v>0</v>
      </c>
      <c r="F34" s="156">
        <f t="shared" si="2"/>
        <v>9.4991800176611605</v>
      </c>
      <c r="G34" s="149">
        <v>0</v>
      </c>
      <c r="H34" s="149">
        <v>0</v>
      </c>
      <c r="I34" s="172" t="s">
        <v>49</v>
      </c>
      <c r="J34" s="172" t="s">
        <v>49</v>
      </c>
      <c r="K34" s="172" t="s">
        <v>49</v>
      </c>
      <c r="L34" s="172" t="s">
        <v>48</v>
      </c>
      <c r="M34" s="148">
        <f t="shared" si="3"/>
        <v>0</v>
      </c>
      <c r="N34" s="157">
        <v>0</v>
      </c>
      <c r="O34" s="78">
        <v>-0.22999999999999865</v>
      </c>
      <c r="P34" s="75">
        <v>-0.22999999999999865</v>
      </c>
    </row>
    <row r="35" spans="1:16" ht="20.25" customHeight="1">
      <c r="A35" s="146">
        <f t="shared" si="4"/>
        <v>42911</v>
      </c>
      <c r="B35" s="147">
        <v>635.87</v>
      </c>
      <c r="C35" s="147">
        <v>21.91</v>
      </c>
      <c r="D35" s="147">
        <f t="shared" si="1"/>
        <v>7.75</v>
      </c>
      <c r="E35" s="161">
        <v>70</v>
      </c>
      <c r="F35" s="156">
        <f t="shared" si="2"/>
        <v>9.7767125015768901</v>
      </c>
      <c r="G35" s="149">
        <v>0</v>
      </c>
      <c r="H35" s="149">
        <v>0</v>
      </c>
      <c r="I35" s="172" t="s">
        <v>49</v>
      </c>
      <c r="J35" s="172" t="s">
        <v>49</v>
      </c>
      <c r="K35" s="172" t="s">
        <v>49</v>
      </c>
      <c r="L35" s="172" t="s">
        <v>48</v>
      </c>
      <c r="M35" s="148">
        <f t="shared" si="3"/>
        <v>0</v>
      </c>
      <c r="N35" s="157">
        <v>0</v>
      </c>
      <c r="O35" s="78">
        <v>-0.23000000000000043</v>
      </c>
      <c r="P35" s="75">
        <v>-0.23000000000000043</v>
      </c>
    </row>
    <row r="36" spans="1:16" ht="20.25" customHeight="1">
      <c r="A36" s="146">
        <f t="shared" si="4"/>
        <v>42912</v>
      </c>
      <c r="B36" s="147">
        <v>635.89</v>
      </c>
      <c r="C36" s="147">
        <v>22.03</v>
      </c>
      <c r="D36" s="147">
        <f t="shared" si="1"/>
        <v>7.870000000000001</v>
      </c>
      <c r="E36" s="161">
        <v>4</v>
      </c>
      <c r="F36" s="156">
        <f t="shared" si="2"/>
        <v>9.9280938564400163</v>
      </c>
      <c r="G36" s="149">
        <v>0</v>
      </c>
      <c r="H36" s="149">
        <v>0</v>
      </c>
      <c r="I36" s="172" t="s">
        <v>49</v>
      </c>
      <c r="J36" s="172" t="s">
        <v>49</v>
      </c>
      <c r="K36" s="172" t="s">
        <v>49</v>
      </c>
      <c r="L36" s="172" t="s">
        <v>48</v>
      </c>
      <c r="M36" s="148">
        <f t="shared" si="3"/>
        <v>0</v>
      </c>
      <c r="N36" s="157">
        <v>0</v>
      </c>
      <c r="O36" s="78">
        <v>-0.16999999999999993</v>
      </c>
      <c r="P36" s="75">
        <v>-0.16999999999999993</v>
      </c>
    </row>
    <row r="37" spans="1:16" ht="20.25" customHeight="1">
      <c r="A37" s="146">
        <f t="shared" si="4"/>
        <v>42913</v>
      </c>
      <c r="B37" s="147">
        <v>635.9</v>
      </c>
      <c r="C37" s="147">
        <v>22.08</v>
      </c>
      <c r="D37" s="147">
        <f t="shared" si="1"/>
        <v>7.9199999999999982</v>
      </c>
      <c r="E37" s="161">
        <v>1</v>
      </c>
      <c r="F37" s="156">
        <f t="shared" si="2"/>
        <v>9.9911694209663153</v>
      </c>
      <c r="G37" s="149">
        <v>0</v>
      </c>
      <c r="H37" s="149">
        <v>0</v>
      </c>
      <c r="I37" s="172" t="s">
        <v>49</v>
      </c>
      <c r="J37" s="172" t="s">
        <v>49</v>
      </c>
      <c r="K37" s="172" t="s">
        <v>49</v>
      </c>
      <c r="L37" s="172" t="s">
        <v>48</v>
      </c>
      <c r="M37" s="148">
        <f t="shared" si="3"/>
        <v>0</v>
      </c>
      <c r="N37" s="157">
        <v>0</v>
      </c>
      <c r="O37" s="78">
        <v>-0.16999999999999993</v>
      </c>
      <c r="P37" s="75">
        <v>-0.16999999999999993</v>
      </c>
    </row>
    <row r="38" spans="1:16" ht="20.25" customHeight="1">
      <c r="A38" s="146">
        <f t="shared" si="4"/>
        <v>42914</v>
      </c>
      <c r="B38" s="147">
        <v>635.91</v>
      </c>
      <c r="C38" s="147">
        <v>22.14</v>
      </c>
      <c r="D38" s="147">
        <f t="shared" si="1"/>
        <v>7.98</v>
      </c>
      <c r="E38" s="161">
        <v>10</v>
      </c>
      <c r="F38" s="156">
        <f t="shared" si="2"/>
        <v>10.066860098397882</v>
      </c>
      <c r="G38" s="149">
        <v>0</v>
      </c>
      <c r="H38" s="149">
        <v>0</v>
      </c>
      <c r="I38" s="172" t="s">
        <v>49</v>
      </c>
      <c r="J38" s="172" t="s">
        <v>49</v>
      </c>
      <c r="K38" s="172" t="s">
        <v>49</v>
      </c>
      <c r="L38" s="172" t="s">
        <v>48</v>
      </c>
      <c r="M38" s="148">
        <f t="shared" si="3"/>
        <v>0</v>
      </c>
      <c r="N38" s="157">
        <v>0</v>
      </c>
      <c r="O38" s="78">
        <v>-0.16999999999999993</v>
      </c>
      <c r="P38" s="75">
        <v>-0.16999999999999993</v>
      </c>
    </row>
    <row r="39" spans="1:16" ht="20.25" customHeight="1">
      <c r="A39" s="146">
        <f t="shared" si="4"/>
        <v>42915</v>
      </c>
      <c r="B39" s="147">
        <v>635.94000000000005</v>
      </c>
      <c r="C39" s="147">
        <v>22.31</v>
      </c>
      <c r="D39" s="147">
        <f t="shared" si="1"/>
        <v>8.1499999999999986</v>
      </c>
      <c r="E39" s="161">
        <v>8</v>
      </c>
      <c r="F39" s="156">
        <f t="shared" si="2"/>
        <v>10.281317017787307</v>
      </c>
      <c r="G39" s="149">
        <v>0</v>
      </c>
      <c r="H39" s="149">
        <v>0</v>
      </c>
      <c r="I39" s="172" t="s">
        <v>49</v>
      </c>
      <c r="J39" s="172" t="s">
        <v>49</v>
      </c>
      <c r="K39" s="172" t="s">
        <v>49</v>
      </c>
      <c r="L39" s="172" t="s">
        <v>48</v>
      </c>
      <c r="M39" s="148">
        <f t="shared" si="3"/>
        <v>0</v>
      </c>
      <c r="N39" s="157">
        <v>0</v>
      </c>
      <c r="O39" s="78">
        <v>-0.17000000000000082</v>
      </c>
      <c r="P39" s="75">
        <v>-0.17000000000000082</v>
      </c>
    </row>
    <row r="40" spans="1:16" ht="20.25" customHeight="1">
      <c r="A40" s="146">
        <f t="shared" si="4"/>
        <v>42916</v>
      </c>
      <c r="B40" s="147">
        <v>635.97</v>
      </c>
      <c r="C40" s="147">
        <v>22.48</v>
      </c>
      <c r="D40" s="147">
        <f t="shared" si="1"/>
        <v>8.32</v>
      </c>
      <c r="E40" s="161">
        <v>8</v>
      </c>
      <c r="F40" s="156">
        <f t="shared" si="2"/>
        <v>10.49577393717674</v>
      </c>
      <c r="G40" s="149">
        <v>0</v>
      </c>
      <c r="H40" s="149">
        <v>0</v>
      </c>
      <c r="I40" s="172" t="s">
        <v>49</v>
      </c>
      <c r="J40" s="172" t="s">
        <v>49</v>
      </c>
      <c r="K40" s="172" t="s">
        <v>49</v>
      </c>
      <c r="L40" s="172" t="s">
        <v>48</v>
      </c>
      <c r="M40" s="148">
        <f t="shared" si="3"/>
        <v>0</v>
      </c>
      <c r="N40" s="157">
        <v>0</v>
      </c>
      <c r="O40" s="78">
        <v>-0.16999999999999993</v>
      </c>
      <c r="P40" s="75">
        <v>-0.16999999999999993</v>
      </c>
    </row>
    <row r="41" spans="1:16" ht="20.25" customHeight="1">
      <c r="A41" s="146">
        <f t="shared" si="4"/>
        <v>42917</v>
      </c>
      <c r="B41" s="147">
        <v>636</v>
      </c>
      <c r="C41" s="147">
        <v>22.65</v>
      </c>
      <c r="D41" s="147">
        <f t="shared" si="1"/>
        <v>8.4899999999999984</v>
      </c>
      <c r="E41" s="161">
        <v>7</v>
      </c>
      <c r="F41" s="156">
        <f t="shared" si="2"/>
        <v>10.710230856566165</v>
      </c>
      <c r="G41" s="149">
        <v>0</v>
      </c>
      <c r="H41" s="149">
        <v>0</v>
      </c>
      <c r="I41" s="172" t="s">
        <v>49</v>
      </c>
      <c r="J41" s="172" t="s">
        <v>49</v>
      </c>
      <c r="K41" s="172" t="s">
        <v>49</v>
      </c>
      <c r="L41" s="172" t="s">
        <v>48</v>
      </c>
      <c r="M41" s="148">
        <f t="shared" si="3"/>
        <v>0</v>
      </c>
      <c r="N41" s="157">
        <v>0</v>
      </c>
      <c r="O41" s="78">
        <v>-0.16999999999999993</v>
      </c>
      <c r="P41" s="75">
        <v>-0.16999999999999993</v>
      </c>
    </row>
    <row r="42" spans="1:16" ht="20.25" customHeight="1">
      <c r="A42" s="146">
        <f t="shared" si="4"/>
        <v>42918</v>
      </c>
      <c r="B42" s="147">
        <v>636.08000000000004</v>
      </c>
      <c r="C42" s="147">
        <v>23.27</v>
      </c>
      <c r="D42" s="147">
        <f t="shared" si="1"/>
        <v>9.11</v>
      </c>
      <c r="E42" s="160">
        <v>28</v>
      </c>
      <c r="F42" s="156">
        <f t="shared" si="2"/>
        <v>11.492367856692317</v>
      </c>
      <c r="G42" s="149">
        <v>0</v>
      </c>
      <c r="H42" s="149">
        <v>0</v>
      </c>
      <c r="I42" s="172" t="s">
        <v>49</v>
      </c>
      <c r="J42" s="172" t="s">
        <v>49</v>
      </c>
      <c r="K42" s="172" t="s">
        <v>49</v>
      </c>
      <c r="L42" s="172" t="s">
        <v>48</v>
      </c>
      <c r="M42" s="148">
        <f t="shared" si="3"/>
        <v>0</v>
      </c>
      <c r="N42" s="157">
        <v>0</v>
      </c>
      <c r="O42" s="78">
        <v>-0.16999999999999993</v>
      </c>
      <c r="P42" s="75">
        <v>-0.16999999999999993</v>
      </c>
    </row>
    <row r="43" spans="1:16" ht="20.25" customHeight="1">
      <c r="A43" s="146">
        <f t="shared" si="4"/>
        <v>42919</v>
      </c>
      <c r="B43" s="147">
        <v>636.21</v>
      </c>
      <c r="C43" s="147">
        <v>24.28</v>
      </c>
      <c r="D43" s="147">
        <f t="shared" si="1"/>
        <v>10.120000000000001</v>
      </c>
      <c r="E43" s="161">
        <v>7</v>
      </c>
      <c r="F43" s="156">
        <f t="shared" si="2"/>
        <v>12.766494260123629</v>
      </c>
      <c r="G43" s="149">
        <v>0</v>
      </c>
      <c r="H43" s="149">
        <v>0</v>
      </c>
      <c r="I43" s="172" t="s">
        <v>49</v>
      </c>
      <c r="J43" s="172" t="s">
        <v>49</v>
      </c>
      <c r="K43" s="172" t="s">
        <v>49</v>
      </c>
      <c r="L43" s="172" t="s">
        <v>48</v>
      </c>
      <c r="M43" s="148">
        <f t="shared" si="3"/>
        <v>0</v>
      </c>
      <c r="N43" s="157">
        <v>0</v>
      </c>
      <c r="O43" s="78">
        <v>0</v>
      </c>
      <c r="P43" s="75">
        <v>0</v>
      </c>
    </row>
    <row r="44" spans="1:16" ht="20.25" customHeight="1">
      <c r="A44" s="146">
        <f t="shared" si="4"/>
        <v>42920</v>
      </c>
      <c r="B44" s="147">
        <v>636.29</v>
      </c>
      <c r="C44" s="147">
        <v>24.91</v>
      </c>
      <c r="D44" s="147">
        <f t="shared" si="1"/>
        <v>10.75</v>
      </c>
      <c r="E44" s="161">
        <v>0</v>
      </c>
      <c r="F44" s="156">
        <f t="shared" si="2"/>
        <v>13.56124637315504</v>
      </c>
      <c r="G44" s="149">
        <v>0</v>
      </c>
      <c r="H44" s="149">
        <v>0</v>
      </c>
      <c r="I44" s="172" t="s">
        <v>49</v>
      </c>
      <c r="J44" s="172" t="s">
        <v>49</v>
      </c>
      <c r="K44" s="172" t="s">
        <v>49</v>
      </c>
      <c r="L44" s="172" t="s">
        <v>48</v>
      </c>
      <c r="M44" s="148">
        <f t="shared" si="3"/>
        <v>0</v>
      </c>
      <c r="N44" s="157">
        <f t="shared" si="5"/>
        <v>0.63</v>
      </c>
      <c r="O44" s="78">
        <v>0</v>
      </c>
      <c r="P44" s="75">
        <v>0.11000000000000032</v>
      </c>
    </row>
    <row r="45" spans="1:16" ht="20.25" customHeight="1">
      <c r="A45" s="146">
        <f t="shared" si="4"/>
        <v>42921</v>
      </c>
      <c r="B45" s="147">
        <v>636.33000000000004</v>
      </c>
      <c r="C45" s="147">
        <v>25.22</v>
      </c>
      <c r="D45" s="147">
        <f t="shared" si="1"/>
        <v>11.059999999999999</v>
      </c>
      <c r="E45" s="161">
        <v>0</v>
      </c>
      <c r="F45" s="156">
        <f t="shared" si="2"/>
        <v>13.952314873218114</v>
      </c>
      <c r="G45" s="149">
        <v>0</v>
      </c>
      <c r="H45" s="149">
        <v>0</v>
      </c>
      <c r="I45" s="172" t="s">
        <v>49</v>
      </c>
      <c r="J45" s="172" t="s">
        <v>49</v>
      </c>
      <c r="K45" s="172" t="s">
        <v>49</v>
      </c>
      <c r="L45" s="172" t="s">
        <v>48</v>
      </c>
      <c r="M45" s="148">
        <f t="shared" si="3"/>
        <v>0</v>
      </c>
      <c r="N45" s="157">
        <f t="shared" si="5"/>
        <v>0.31</v>
      </c>
      <c r="O45" s="78">
        <v>0</v>
      </c>
      <c r="P45" s="75">
        <v>5.9999999999999609E-2</v>
      </c>
    </row>
    <row r="46" spans="1:16" ht="20.25" customHeight="1">
      <c r="A46" s="146">
        <f t="shared" si="4"/>
        <v>42922</v>
      </c>
      <c r="B46" s="147">
        <v>636.35</v>
      </c>
      <c r="C46" s="147">
        <v>25.38</v>
      </c>
      <c r="D46" s="147">
        <f t="shared" si="1"/>
        <v>11.219999999999999</v>
      </c>
      <c r="E46" s="161">
        <v>0</v>
      </c>
      <c r="F46" s="156">
        <f t="shared" si="2"/>
        <v>14.154156679702282</v>
      </c>
      <c r="G46" s="149">
        <v>0</v>
      </c>
      <c r="H46" s="149">
        <v>0</v>
      </c>
      <c r="I46" s="172" t="s">
        <v>49</v>
      </c>
      <c r="J46" s="172" t="s">
        <v>49</v>
      </c>
      <c r="K46" s="172" t="s">
        <v>49</v>
      </c>
      <c r="L46" s="172" t="s">
        <v>48</v>
      </c>
      <c r="M46" s="148">
        <f t="shared" si="3"/>
        <v>0</v>
      </c>
      <c r="N46" s="157">
        <f t="shared" si="5"/>
        <v>0.16</v>
      </c>
      <c r="O46" s="78">
        <v>-5.9999999999999609E-2</v>
      </c>
      <c r="P46" s="75">
        <v>-5.9999999999999609E-2</v>
      </c>
    </row>
    <row r="47" spans="1:16" ht="20.25" customHeight="1">
      <c r="A47" s="146">
        <f t="shared" si="4"/>
        <v>42923</v>
      </c>
      <c r="B47" s="147">
        <v>636.37</v>
      </c>
      <c r="C47" s="147">
        <v>25.53</v>
      </c>
      <c r="D47" s="147">
        <f t="shared" si="1"/>
        <v>11.370000000000001</v>
      </c>
      <c r="E47" s="161">
        <v>0</v>
      </c>
      <c r="F47" s="156">
        <f t="shared" si="2"/>
        <v>14.343383373281194</v>
      </c>
      <c r="G47" s="149">
        <v>0</v>
      </c>
      <c r="H47" s="149">
        <v>0</v>
      </c>
      <c r="I47" s="172" t="s">
        <v>49</v>
      </c>
      <c r="J47" s="172" t="s">
        <v>49</v>
      </c>
      <c r="K47" s="172" t="s">
        <v>49</v>
      </c>
      <c r="L47" s="172" t="s">
        <v>48</v>
      </c>
      <c r="M47" s="148">
        <f t="shared" si="3"/>
        <v>0</v>
      </c>
      <c r="N47" s="157">
        <f t="shared" si="5"/>
        <v>0.15</v>
      </c>
      <c r="O47" s="78">
        <v>0</v>
      </c>
      <c r="P47" s="75">
        <v>0</v>
      </c>
    </row>
    <row r="48" spans="1:16" ht="20.25" customHeight="1">
      <c r="A48" s="146">
        <f t="shared" si="4"/>
        <v>42924</v>
      </c>
      <c r="B48" s="147">
        <v>636.39</v>
      </c>
      <c r="C48" s="147">
        <v>25.68</v>
      </c>
      <c r="D48" s="147">
        <f t="shared" si="1"/>
        <v>11.52</v>
      </c>
      <c r="E48" s="161">
        <v>0</v>
      </c>
      <c r="F48" s="156">
        <f t="shared" si="2"/>
        <v>14.5326100668601</v>
      </c>
      <c r="G48" s="149">
        <v>0</v>
      </c>
      <c r="H48" s="149">
        <v>0</v>
      </c>
      <c r="I48" s="172" t="s">
        <v>49</v>
      </c>
      <c r="J48" s="172" t="s">
        <v>49</v>
      </c>
      <c r="K48" s="172" t="s">
        <v>49</v>
      </c>
      <c r="L48" s="172" t="s">
        <v>48</v>
      </c>
      <c r="M48" s="148">
        <f t="shared" si="3"/>
        <v>0</v>
      </c>
      <c r="N48" s="157">
        <f t="shared" si="5"/>
        <v>0.15</v>
      </c>
      <c r="O48" s="78">
        <v>0</v>
      </c>
      <c r="P48" s="75">
        <v>0</v>
      </c>
    </row>
    <row r="49" spans="1:16" ht="20.25" customHeight="1">
      <c r="A49" s="146">
        <f t="shared" si="4"/>
        <v>42925</v>
      </c>
      <c r="B49" s="147">
        <v>636.4</v>
      </c>
      <c r="C49" s="147">
        <v>25.76</v>
      </c>
      <c r="D49" s="147">
        <f t="shared" si="1"/>
        <v>11.600000000000001</v>
      </c>
      <c r="E49" s="161">
        <v>0</v>
      </c>
      <c r="F49" s="156">
        <f t="shared" si="2"/>
        <v>14.633530970102186</v>
      </c>
      <c r="G49" s="149">
        <v>0</v>
      </c>
      <c r="H49" s="149">
        <v>0</v>
      </c>
      <c r="I49" s="172" t="s">
        <v>49</v>
      </c>
      <c r="J49" s="172" t="s">
        <v>49</v>
      </c>
      <c r="K49" s="172" t="s">
        <v>49</v>
      </c>
      <c r="L49" s="172" t="s">
        <v>48</v>
      </c>
      <c r="M49" s="148">
        <f t="shared" si="3"/>
        <v>0</v>
      </c>
      <c r="N49" s="157">
        <f t="shared" si="5"/>
        <v>0.08</v>
      </c>
      <c r="O49" s="78">
        <v>0</v>
      </c>
      <c r="P49" s="75">
        <v>0</v>
      </c>
    </row>
    <row r="50" spans="1:16" ht="20.25" customHeight="1">
      <c r="A50" s="146">
        <f t="shared" si="4"/>
        <v>42926</v>
      </c>
      <c r="B50" s="147">
        <v>636.39</v>
      </c>
      <c r="C50" s="147">
        <v>25.68</v>
      </c>
      <c r="D50" s="147">
        <f t="shared" si="1"/>
        <v>11.52</v>
      </c>
      <c r="E50" s="161">
        <v>0</v>
      </c>
      <c r="F50" s="156">
        <f t="shared" si="2"/>
        <v>14.5326100668601</v>
      </c>
      <c r="G50" s="149">
        <v>0</v>
      </c>
      <c r="H50" s="149">
        <v>0</v>
      </c>
      <c r="I50" s="172" t="s">
        <v>49</v>
      </c>
      <c r="J50" s="172" t="s">
        <v>49</v>
      </c>
      <c r="K50" s="172" t="s">
        <v>49</v>
      </c>
      <c r="L50" s="172" t="s">
        <v>48</v>
      </c>
      <c r="M50" s="148">
        <f t="shared" si="3"/>
        <v>0</v>
      </c>
      <c r="N50" s="157">
        <f t="shared" si="5"/>
        <v>-0.08</v>
      </c>
      <c r="O50" s="78">
        <v>0</v>
      </c>
      <c r="P50" s="75">
        <v>0</v>
      </c>
    </row>
    <row r="51" spans="1:16" ht="20.25" customHeight="1">
      <c r="A51" s="146">
        <f t="shared" si="4"/>
        <v>42927</v>
      </c>
      <c r="B51" s="147">
        <v>636.39</v>
      </c>
      <c r="C51" s="147">
        <v>25.68</v>
      </c>
      <c r="D51" s="147">
        <f t="shared" si="1"/>
        <v>11.52</v>
      </c>
      <c r="E51" s="161">
        <v>0</v>
      </c>
      <c r="F51" s="156">
        <f t="shared" si="2"/>
        <v>14.5326100668601</v>
      </c>
      <c r="G51" s="149">
        <v>0</v>
      </c>
      <c r="H51" s="149">
        <v>0</v>
      </c>
      <c r="I51" s="172" t="s">
        <v>49</v>
      </c>
      <c r="J51" s="172" t="s">
        <v>49</v>
      </c>
      <c r="K51" s="172" t="s">
        <v>49</v>
      </c>
      <c r="L51" s="172" t="s">
        <v>48</v>
      </c>
      <c r="M51" s="148">
        <f t="shared" si="3"/>
        <v>0</v>
      </c>
      <c r="N51" s="157">
        <f t="shared" si="5"/>
        <v>0</v>
      </c>
      <c r="O51" s="78">
        <v>0</v>
      </c>
      <c r="P51" s="75">
        <v>0</v>
      </c>
    </row>
    <row r="52" spans="1:16" ht="20.25" customHeight="1">
      <c r="A52" s="146">
        <f t="shared" si="4"/>
        <v>42928</v>
      </c>
      <c r="B52" s="147">
        <v>636.38</v>
      </c>
      <c r="C52" s="147">
        <v>25.61</v>
      </c>
      <c r="D52" s="147">
        <f t="shared" si="1"/>
        <v>11.45</v>
      </c>
      <c r="E52" s="161">
        <v>0</v>
      </c>
      <c r="F52" s="156">
        <f t="shared" si="2"/>
        <v>14.444304276523276</v>
      </c>
      <c r="G52" s="149">
        <v>0</v>
      </c>
      <c r="H52" s="149">
        <v>0</v>
      </c>
      <c r="I52" s="172" t="s">
        <v>49</v>
      </c>
      <c r="J52" s="172" t="s">
        <v>49</v>
      </c>
      <c r="K52" s="172" t="s">
        <v>49</v>
      </c>
      <c r="L52" s="172" t="s">
        <v>48</v>
      </c>
      <c r="M52" s="148">
        <f t="shared" si="3"/>
        <v>0</v>
      </c>
      <c r="N52" s="157">
        <f t="shared" si="5"/>
        <v>-7.0000000000000007E-2</v>
      </c>
      <c r="O52" s="78">
        <v>0</v>
      </c>
      <c r="P52" s="75">
        <v>0</v>
      </c>
    </row>
    <row r="53" spans="1:16" ht="20.25" customHeight="1">
      <c r="A53" s="146">
        <f t="shared" si="4"/>
        <v>42929</v>
      </c>
      <c r="B53" s="147">
        <v>636.37</v>
      </c>
      <c r="C53" s="147">
        <v>25.53</v>
      </c>
      <c r="D53" s="147">
        <f t="shared" si="1"/>
        <v>11.370000000000001</v>
      </c>
      <c r="E53" s="161">
        <v>2</v>
      </c>
      <c r="F53" s="156">
        <f t="shared" si="2"/>
        <v>14.343383373281194</v>
      </c>
      <c r="G53" s="149">
        <v>0</v>
      </c>
      <c r="H53" s="149">
        <v>0</v>
      </c>
      <c r="I53" s="172" t="s">
        <v>49</v>
      </c>
      <c r="J53" s="172" t="s">
        <v>49</v>
      </c>
      <c r="K53" s="172" t="s">
        <v>49</v>
      </c>
      <c r="L53" s="172" t="s">
        <v>48</v>
      </c>
      <c r="M53" s="148">
        <f t="shared" si="3"/>
        <v>0</v>
      </c>
      <c r="N53" s="157">
        <f t="shared" si="5"/>
        <v>-0.08</v>
      </c>
      <c r="O53" s="78">
        <v>0</v>
      </c>
      <c r="P53" s="75">
        <v>0</v>
      </c>
    </row>
    <row r="54" spans="1:16" ht="20.25" customHeight="1">
      <c r="A54" s="146">
        <f t="shared" si="4"/>
        <v>42930</v>
      </c>
      <c r="B54" s="147">
        <v>636.41</v>
      </c>
      <c r="C54" s="147">
        <v>25.84</v>
      </c>
      <c r="D54" s="147">
        <f t="shared" si="1"/>
        <v>11.68</v>
      </c>
      <c r="E54" s="161">
        <v>41</v>
      </c>
      <c r="F54" s="156">
        <f t="shared" si="2"/>
        <v>14.734451873344268</v>
      </c>
      <c r="G54" s="149">
        <v>0</v>
      </c>
      <c r="H54" s="149">
        <v>0</v>
      </c>
      <c r="I54" s="172" t="s">
        <v>49</v>
      </c>
      <c r="J54" s="172" t="s">
        <v>49</v>
      </c>
      <c r="K54" s="172" t="s">
        <v>49</v>
      </c>
      <c r="L54" s="172" t="s">
        <v>48</v>
      </c>
      <c r="M54" s="148">
        <f t="shared" si="3"/>
        <v>0</v>
      </c>
      <c r="N54" s="157">
        <v>0</v>
      </c>
      <c r="O54" s="78">
        <v>-6.0000000000000497E-2</v>
      </c>
      <c r="P54" s="75">
        <v>-6.0000000000000497E-2</v>
      </c>
    </row>
    <row r="55" spans="1:16" ht="20.25" customHeight="1">
      <c r="A55" s="146">
        <f t="shared" si="4"/>
        <v>42931</v>
      </c>
      <c r="B55" s="147">
        <v>638.07000000000005</v>
      </c>
      <c r="C55" s="147">
        <v>40.58</v>
      </c>
      <c r="D55" s="147">
        <f t="shared" si="1"/>
        <v>26.419999999999998</v>
      </c>
      <c r="E55" s="161">
        <v>75</v>
      </c>
      <c r="F55" s="156">
        <f t="shared" si="2"/>
        <v>33.329128295698247</v>
      </c>
      <c r="G55" s="149">
        <v>0</v>
      </c>
      <c r="H55" s="149">
        <v>0</v>
      </c>
      <c r="I55" s="172" t="s">
        <v>49</v>
      </c>
      <c r="J55" s="172" t="s">
        <v>49</v>
      </c>
      <c r="K55" s="172" t="s">
        <v>49</v>
      </c>
      <c r="L55" s="172" t="s">
        <v>48</v>
      </c>
      <c r="M55" s="148">
        <f t="shared" si="3"/>
        <v>0</v>
      </c>
      <c r="N55" s="157">
        <f t="shared" si="5"/>
        <v>14.74</v>
      </c>
      <c r="O55" s="78">
        <v>-0.10999999999999943</v>
      </c>
      <c r="P55" s="75">
        <v>-0.10999999999999943</v>
      </c>
    </row>
    <row r="56" spans="1:16" ht="20.25" customHeight="1">
      <c r="A56" s="146">
        <f t="shared" si="4"/>
        <v>42932</v>
      </c>
      <c r="B56" s="147">
        <v>639.05999999999995</v>
      </c>
      <c r="C56" s="147">
        <v>54.06</v>
      </c>
      <c r="D56" s="147">
        <f t="shared" si="1"/>
        <v>39.900000000000006</v>
      </c>
      <c r="E56" s="161">
        <v>24</v>
      </c>
      <c r="F56" s="156">
        <f t="shared" si="2"/>
        <v>50.334300491989417</v>
      </c>
      <c r="G56" s="149">
        <v>0</v>
      </c>
      <c r="H56" s="149">
        <v>0</v>
      </c>
      <c r="I56" s="172" t="s">
        <v>49</v>
      </c>
      <c r="J56" s="172" t="s">
        <v>49</v>
      </c>
      <c r="K56" s="172" t="s">
        <v>49</v>
      </c>
      <c r="L56" s="172" t="s">
        <v>48</v>
      </c>
      <c r="M56" s="148">
        <f t="shared" si="3"/>
        <v>0</v>
      </c>
      <c r="N56" s="157">
        <f t="shared" si="5"/>
        <v>13.48</v>
      </c>
      <c r="O56" s="78">
        <v>0</v>
      </c>
      <c r="P56" s="75">
        <v>0</v>
      </c>
    </row>
    <row r="57" spans="1:16" ht="20.25" customHeight="1">
      <c r="A57" s="146">
        <f t="shared" si="4"/>
        <v>42933</v>
      </c>
      <c r="B57" s="147">
        <v>639.74</v>
      </c>
      <c r="C57" s="147">
        <v>65.13</v>
      </c>
      <c r="D57" s="147">
        <f t="shared" si="1"/>
        <v>50.97</v>
      </c>
      <c r="E57" s="161">
        <v>17</v>
      </c>
      <c r="F57" s="156">
        <f t="shared" si="2"/>
        <v>64.299230478112776</v>
      </c>
      <c r="G57" s="149">
        <v>0</v>
      </c>
      <c r="H57" s="149">
        <v>0</v>
      </c>
      <c r="I57" s="172" t="s">
        <v>49</v>
      </c>
      <c r="J57" s="172" t="s">
        <v>49</v>
      </c>
      <c r="K57" s="172" t="s">
        <v>49</v>
      </c>
      <c r="L57" s="172" t="s">
        <v>48</v>
      </c>
      <c r="M57" s="148">
        <f t="shared" si="3"/>
        <v>0</v>
      </c>
      <c r="N57" s="157">
        <f t="shared" si="5"/>
        <v>11.07</v>
      </c>
      <c r="O57" s="78">
        <v>-0.16999999999999993</v>
      </c>
      <c r="P57" s="75">
        <v>-0.16999999999999993</v>
      </c>
    </row>
    <row r="58" spans="1:16" ht="20.25" customHeight="1">
      <c r="A58" s="146">
        <f t="shared" si="4"/>
        <v>42934</v>
      </c>
      <c r="B58" s="147">
        <v>640.20000000000005</v>
      </c>
      <c r="C58" s="147">
        <v>74.180000000000007</v>
      </c>
      <c r="D58" s="147">
        <f t="shared" si="1"/>
        <v>60.02000000000001</v>
      </c>
      <c r="E58" s="161">
        <v>13</v>
      </c>
      <c r="F58" s="156">
        <f t="shared" si="2"/>
        <v>75.715907657373549</v>
      </c>
      <c r="G58" s="149">
        <v>0</v>
      </c>
      <c r="H58" s="149">
        <v>0</v>
      </c>
      <c r="I58" s="172" t="s">
        <v>49</v>
      </c>
      <c r="J58" s="172" t="s">
        <v>49</v>
      </c>
      <c r="K58" s="172" t="s">
        <v>49</v>
      </c>
      <c r="L58" s="172" t="s">
        <v>48</v>
      </c>
      <c r="M58" s="148">
        <f t="shared" si="3"/>
        <v>0</v>
      </c>
      <c r="N58" s="157">
        <f t="shared" si="5"/>
        <v>9.0500000000000007</v>
      </c>
      <c r="O58" s="78">
        <v>-0.11000000000000032</v>
      </c>
      <c r="P58" s="75">
        <v>-0.11000000000000032</v>
      </c>
    </row>
    <row r="59" spans="1:16" ht="20.25" customHeight="1">
      <c r="A59" s="146">
        <f t="shared" si="4"/>
        <v>42935</v>
      </c>
      <c r="B59" s="147">
        <v>640.58000000000004</v>
      </c>
      <c r="C59" s="147">
        <v>83.32</v>
      </c>
      <c r="D59" s="147">
        <f t="shared" si="1"/>
        <v>69.16</v>
      </c>
      <c r="E59" s="161">
        <v>9</v>
      </c>
      <c r="F59" s="156">
        <f t="shared" si="2"/>
        <v>87.24612085278163</v>
      </c>
      <c r="G59" s="149">
        <v>517</v>
      </c>
      <c r="H59" s="149">
        <v>0</v>
      </c>
      <c r="I59" s="172" t="s">
        <v>49</v>
      </c>
      <c r="J59" s="172" t="s">
        <v>49</v>
      </c>
      <c r="K59" s="172" t="s">
        <v>49</v>
      </c>
      <c r="L59" s="172" t="s">
        <v>48</v>
      </c>
      <c r="M59" s="148">
        <f t="shared" si="3"/>
        <v>517</v>
      </c>
      <c r="N59" s="157">
        <f t="shared" si="5"/>
        <v>10.41</v>
      </c>
      <c r="O59" s="78">
        <v>-5.9999999999999609E-2</v>
      </c>
      <c r="P59" s="75">
        <v>-5.9999999999999609E-2</v>
      </c>
    </row>
    <row r="60" spans="1:16" ht="20.25" customHeight="1">
      <c r="A60" s="146">
        <f t="shared" si="4"/>
        <v>42936</v>
      </c>
      <c r="B60" s="147">
        <v>640.61</v>
      </c>
      <c r="C60" s="147">
        <v>84.05</v>
      </c>
      <c r="D60" s="147">
        <f t="shared" si="1"/>
        <v>69.89</v>
      </c>
      <c r="E60" s="161">
        <v>2</v>
      </c>
      <c r="F60" s="156">
        <f t="shared" si="2"/>
        <v>88.167024094865653</v>
      </c>
      <c r="G60" s="149">
        <v>0</v>
      </c>
      <c r="H60" s="149">
        <v>1205</v>
      </c>
      <c r="I60" s="172" t="s">
        <v>49</v>
      </c>
      <c r="J60" s="172" t="s">
        <v>49</v>
      </c>
      <c r="K60" s="172" t="s">
        <v>49</v>
      </c>
      <c r="L60" s="172" t="s">
        <v>48</v>
      </c>
      <c r="M60" s="148">
        <f t="shared" si="3"/>
        <v>1205</v>
      </c>
      <c r="N60" s="157">
        <f t="shared" si="5"/>
        <v>3.68</v>
      </c>
      <c r="O60" s="78">
        <v>0</v>
      </c>
      <c r="P60" s="75">
        <v>0</v>
      </c>
    </row>
    <row r="61" spans="1:16" ht="20.25" customHeight="1">
      <c r="A61" s="146">
        <f t="shared" si="4"/>
        <v>42937</v>
      </c>
      <c r="B61" s="147">
        <v>640.77</v>
      </c>
      <c r="C61" s="147">
        <v>87.89</v>
      </c>
      <c r="D61" s="147">
        <f t="shared" si="1"/>
        <v>73.73</v>
      </c>
      <c r="E61" s="161">
        <v>29</v>
      </c>
      <c r="F61" s="156">
        <f t="shared" si="2"/>
        <v>93.011227450485691</v>
      </c>
      <c r="G61" s="149">
        <v>0</v>
      </c>
      <c r="H61" s="149">
        <v>1215</v>
      </c>
      <c r="I61" s="172" t="s">
        <v>49</v>
      </c>
      <c r="J61" s="172" t="s">
        <v>49</v>
      </c>
      <c r="K61" s="172" t="s">
        <v>49</v>
      </c>
      <c r="L61" s="172" t="s">
        <v>48</v>
      </c>
      <c r="M61" s="148">
        <f t="shared" si="3"/>
        <v>1215</v>
      </c>
      <c r="N61" s="157">
        <f t="shared" si="5"/>
        <v>6.81</v>
      </c>
      <c r="O61" s="78">
        <v>0</v>
      </c>
      <c r="P61" s="75">
        <v>0</v>
      </c>
    </row>
    <row r="62" spans="1:16" ht="20.25" customHeight="1">
      <c r="A62" s="146">
        <f t="shared" si="4"/>
        <v>42938</v>
      </c>
      <c r="B62" s="147">
        <v>641</v>
      </c>
      <c r="C62" s="147">
        <v>93.43</v>
      </c>
      <c r="D62" s="147">
        <f t="shared" si="1"/>
        <v>79.27000000000001</v>
      </c>
      <c r="E62" s="161">
        <v>19</v>
      </c>
      <c r="F62" s="156">
        <f t="shared" si="2"/>
        <v>100.00000000000003</v>
      </c>
      <c r="G62" s="149">
        <v>1022</v>
      </c>
      <c r="H62" s="149">
        <v>1311</v>
      </c>
      <c r="I62" s="172" t="s">
        <v>49</v>
      </c>
      <c r="J62" s="172" t="s">
        <v>49</v>
      </c>
      <c r="K62" s="172" t="s">
        <v>49</v>
      </c>
      <c r="L62" s="172" t="s">
        <v>48</v>
      </c>
      <c r="M62" s="148">
        <f t="shared" si="3"/>
        <v>2333</v>
      </c>
      <c r="N62" s="157">
        <f t="shared" si="5"/>
        <v>11.25</v>
      </c>
      <c r="O62" s="78">
        <v>0</v>
      </c>
      <c r="P62" s="75">
        <v>0</v>
      </c>
    </row>
    <row r="63" spans="1:16" ht="20.25" customHeight="1">
      <c r="A63" s="146">
        <f t="shared" si="4"/>
        <v>42939</v>
      </c>
      <c r="B63" s="147">
        <v>640.62</v>
      </c>
      <c r="C63" s="147">
        <v>84.28</v>
      </c>
      <c r="D63" s="147">
        <f t="shared" si="1"/>
        <v>70.12</v>
      </c>
      <c r="E63" s="161">
        <v>26</v>
      </c>
      <c r="F63" s="156">
        <f t="shared" si="2"/>
        <v>88.457171691686654</v>
      </c>
      <c r="G63" s="149">
        <v>2160</v>
      </c>
      <c r="H63" s="149">
        <v>1307</v>
      </c>
      <c r="I63" s="172" t="s">
        <v>49</v>
      </c>
      <c r="J63" s="172" t="s">
        <v>49</v>
      </c>
      <c r="K63" s="172" t="s">
        <v>49</v>
      </c>
      <c r="L63" s="172" t="s">
        <v>48</v>
      </c>
      <c r="M63" s="148">
        <f t="shared" si="3"/>
        <v>3467</v>
      </c>
      <c r="N63" s="157">
        <f t="shared" si="5"/>
        <v>-0.67</v>
      </c>
      <c r="O63" s="78">
        <v>0</v>
      </c>
      <c r="P63" s="75">
        <v>0</v>
      </c>
    </row>
    <row r="64" spans="1:16" ht="20.25" customHeight="1">
      <c r="A64" s="146">
        <f t="shared" si="4"/>
        <v>42940</v>
      </c>
      <c r="B64" s="147">
        <v>640.96</v>
      </c>
      <c r="C64" s="147">
        <v>92.47</v>
      </c>
      <c r="D64" s="147">
        <f t="shared" si="1"/>
        <v>78.31</v>
      </c>
      <c r="E64" s="161">
        <v>13</v>
      </c>
      <c r="F64" s="156">
        <f t="shared" si="2"/>
        <v>98.78894916109499</v>
      </c>
      <c r="G64" s="149">
        <v>2992</v>
      </c>
      <c r="H64" s="149">
        <v>1329</v>
      </c>
      <c r="I64" s="172" t="s">
        <v>49</v>
      </c>
      <c r="J64" s="172" t="s">
        <v>49</v>
      </c>
      <c r="K64" s="172" t="s">
        <v>49</v>
      </c>
      <c r="L64" s="172" t="s">
        <v>48</v>
      </c>
      <c r="M64" s="148">
        <f t="shared" si="3"/>
        <v>4321</v>
      </c>
      <c r="N64" s="157">
        <f t="shared" si="5"/>
        <v>18.760000000000002</v>
      </c>
      <c r="O64" s="78">
        <v>-6.0000000000000497E-2</v>
      </c>
      <c r="P64" s="75">
        <v>-6.0000000000000497E-2</v>
      </c>
    </row>
    <row r="65" spans="1:16" ht="20.25" customHeight="1">
      <c r="A65" s="146">
        <f t="shared" si="4"/>
        <v>42941</v>
      </c>
      <c r="B65" s="147">
        <v>640.96</v>
      </c>
      <c r="C65" s="147">
        <v>92.47</v>
      </c>
      <c r="D65" s="147">
        <f t="shared" si="1"/>
        <v>78.31</v>
      </c>
      <c r="E65" s="161">
        <v>1</v>
      </c>
      <c r="F65" s="156">
        <f t="shared" si="2"/>
        <v>98.78894916109499</v>
      </c>
      <c r="G65" s="149">
        <v>3749</v>
      </c>
      <c r="H65" s="149">
        <v>1329</v>
      </c>
      <c r="I65" s="172" t="s">
        <v>49</v>
      </c>
      <c r="J65" s="172" t="s">
        <v>49</v>
      </c>
      <c r="K65" s="172" t="s">
        <v>49</v>
      </c>
      <c r="L65" s="172" t="s">
        <v>48</v>
      </c>
      <c r="M65" s="148">
        <f t="shared" si="3"/>
        <v>5078</v>
      </c>
      <c r="N65" s="157">
        <f t="shared" si="5"/>
        <v>12.43</v>
      </c>
      <c r="O65" s="78">
        <v>0</v>
      </c>
      <c r="P65" s="75">
        <v>0</v>
      </c>
    </row>
    <row r="66" spans="1:16" ht="20.25" customHeight="1">
      <c r="A66" s="146">
        <f t="shared" si="4"/>
        <v>42942</v>
      </c>
      <c r="B66" s="147">
        <v>640.73</v>
      </c>
      <c r="C66" s="147">
        <v>86.93</v>
      </c>
      <c r="D66" s="147">
        <f t="shared" si="1"/>
        <v>72.77000000000001</v>
      </c>
      <c r="E66" s="161">
        <v>7</v>
      </c>
      <c r="F66" s="156">
        <f t="shared" si="2"/>
        <v>91.800176611580682</v>
      </c>
      <c r="G66" s="149">
        <v>3647</v>
      </c>
      <c r="H66" s="149">
        <v>1314</v>
      </c>
      <c r="I66" s="172" t="s">
        <v>49</v>
      </c>
      <c r="J66" s="172" t="s">
        <v>49</v>
      </c>
      <c r="K66" s="172" t="s">
        <v>49</v>
      </c>
      <c r="L66" s="172" t="s">
        <v>48</v>
      </c>
      <c r="M66" s="148">
        <f t="shared" si="3"/>
        <v>4961</v>
      </c>
      <c r="N66" s="157">
        <f t="shared" si="5"/>
        <v>6.6</v>
      </c>
      <c r="O66" s="78">
        <v>-4.9999999999999822E-2</v>
      </c>
      <c r="P66" s="75">
        <v>-4.9999999999999822E-2</v>
      </c>
    </row>
    <row r="67" spans="1:16" ht="20.25" customHeight="1">
      <c r="A67" s="146">
        <f t="shared" si="4"/>
        <v>42943</v>
      </c>
      <c r="B67" s="147">
        <v>640.9</v>
      </c>
      <c r="C67" s="147">
        <v>91.03</v>
      </c>
      <c r="D67" s="147">
        <f t="shared" si="1"/>
        <v>76.87</v>
      </c>
      <c r="E67" s="161">
        <v>3</v>
      </c>
      <c r="F67" s="156">
        <f t="shared" si="2"/>
        <v>96.97237290273749</v>
      </c>
      <c r="G67" s="149">
        <v>0</v>
      </c>
      <c r="H67" s="149">
        <v>1325</v>
      </c>
      <c r="I67" s="172" t="s">
        <v>49</v>
      </c>
      <c r="J67" s="172" t="s">
        <v>49</v>
      </c>
      <c r="K67" s="172" t="s">
        <v>49</v>
      </c>
      <c r="L67" s="172" t="s">
        <v>48</v>
      </c>
      <c r="M67" s="148">
        <f t="shared" si="3"/>
        <v>1325</v>
      </c>
      <c r="N67" s="157">
        <f t="shared" si="5"/>
        <v>7.34</v>
      </c>
      <c r="O67" s="78">
        <v>0</v>
      </c>
      <c r="P67" s="75">
        <v>0</v>
      </c>
    </row>
    <row r="68" spans="1:16" ht="20.25" customHeight="1">
      <c r="A68" s="146">
        <f t="shared" si="4"/>
        <v>42944</v>
      </c>
      <c r="B68" s="147">
        <v>640.79999999999995</v>
      </c>
      <c r="C68" s="147">
        <v>88.62</v>
      </c>
      <c r="D68" s="147">
        <f t="shared" si="1"/>
        <v>74.460000000000008</v>
      </c>
      <c r="E68" s="161">
        <v>4</v>
      </c>
      <c r="F68" s="156">
        <f t="shared" si="2"/>
        <v>93.932130692569714</v>
      </c>
      <c r="G68" s="149">
        <v>2942</v>
      </c>
      <c r="H68" s="149">
        <v>1319</v>
      </c>
      <c r="I68" s="172" t="s">
        <v>49</v>
      </c>
      <c r="J68" s="172" t="s">
        <v>49</v>
      </c>
      <c r="K68" s="172" t="s">
        <v>49</v>
      </c>
      <c r="L68" s="172" t="s">
        <v>48</v>
      </c>
      <c r="M68" s="148">
        <f t="shared" si="3"/>
        <v>4261</v>
      </c>
      <c r="N68" s="157">
        <f t="shared" si="5"/>
        <v>8.02</v>
      </c>
      <c r="O68" s="78">
        <v>-5.9999999999999609E-2</v>
      </c>
      <c r="P68" s="75">
        <v>-5.9999999999999609E-2</v>
      </c>
    </row>
    <row r="69" spans="1:16" ht="20.25" customHeight="1">
      <c r="A69" s="146">
        <f t="shared" si="4"/>
        <v>42945</v>
      </c>
      <c r="B69" s="147">
        <v>640.67999999999995</v>
      </c>
      <c r="C69" s="147">
        <v>85.73</v>
      </c>
      <c r="D69" s="147">
        <f t="shared" si="1"/>
        <v>71.570000000000007</v>
      </c>
      <c r="E69" s="161">
        <v>2</v>
      </c>
      <c r="F69" s="156">
        <f t="shared" si="2"/>
        <v>90.28636306294942</v>
      </c>
      <c r="G69" s="149">
        <v>2899</v>
      </c>
      <c r="H69" s="149">
        <v>1372</v>
      </c>
      <c r="I69" s="172" t="s">
        <v>49</v>
      </c>
      <c r="J69" s="172" t="s">
        <v>49</v>
      </c>
      <c r="K69" s="172" t="s">
        <v>49</v>
      </c>
      <c r="L69" s="172" t="s">
        <v>48</v>
      </c>
      <c r="M69" s="148">
        <f t="shared" si="3"/>
        <v>4271</v>
      </c>
      <c r="N69" s="157">
        <f t="shared" si="5"/>
        <v>7.56</v>
      </c>
      <c r="O69" s="78">
        <v>-6.0000000000000497E-2</v>
      </c>
      <c r="P69" s="75">
        <v>-6.0000000000000497E-2</v>
      </c>
    </row>
    <row r="70" spans="1:16" ht="20.25" customHeight="1">
      <c r="A70" s="146">
        <f t="shared" si="4"/>
        <v>42946</v>
      </c>
      <c r="B70" s="147">
        <v>640.66999999999996</v>
      </c>
      <c r="C70" s="147">
        <v>85.49</v>
      </c>
      <c r="D70" s="147">
        <f t="shared" si="1"/>
        <v>71.33</v>
      </c>
      <c r="E70" s="161">
        <v>9</v>
      </c>
      <c r="F70" s="156">
        <f t="shared" si="2"/>
        <v>89.983600353223153</v>
      </c>
      <c r="G70" s="149">
        <v>0</v>
      </c>
      <c r="H70" s="149">
        <v>1371</v>
      </c>
      <c r="I70" s="172" t="s">
        <v>49</v>
      </c>
      <c r="J70" s="172" t="s">
        <v>49</v>
      </c>
      <c r="K70" s="172" t="s">
        <v>49</v>
      </c>
      <c r="L70" s="172" t="s">
        <v>48</v>
      </c>
      <c r="M70" s="148">
        <f t="shared" si="3"/>
        <v>1371</v>
      </c>
      <c r="N70" s="157">
        <f t="shared" si="5"/>
        <v>3.11</v>
      </c>
      <c r="O70" s="78">
        <v>-4.9999999999999822E-2</v>
      </c>
      <c r="P70" s="75">
        <v>-4.9999999999999822E-2</v>
      </c>
    </row>
    <row r="71" spans="1:16" ht="20.25" customHeight="1">
      <c r="A71" s="146">
        <f t="shared" si="4"/>
        <v>42947</v>
      </c>
      <c r="B71" s="147">
        <v>640.66999999999996</v>
      </c>
      <c r="C71" s="147">
        <v>85.49</v>
      </c>
      <c r="D71" s="147">
        <f t="shared" si="1"/>
        <v>71.33</v>
      </c>
      <c r="E71" s="161">
        <v>0</v>
      </c>
      <c r="F71" s="156">
        <f t="shared" si="2"/>
        <v>89.983600353223153</v>
      </c>
      <c r="G71" s="149">
        <v>0</v>
      </c>
      <c r="H71" s="149">
        <v>1371</v>
      </c>
      <c r="I71" s="172" t="s">
        <v>49</v>
      </c>
      <c r="J71" s="172" t="s">
        <v>49</v>
      </c>
      <c r="K71" s="172" t="s">
        <v>49</v>
      </c>
      <c r="L71" s="172" t="s">
        <v>48</v>
      </c>
      <c r="M71" s="148">
        <f t="shared" si="3"/>
        <v>1371</v>
      </c>
      <c r="N71" s="157">
        <f t="shared" si="5"/>
        <v>3.35</v>
      </c>
      <c r="O71" s="78">
        <v>0</v>
      </c>
      <c r="P71" s="75">
        <v>6.1499999999999995</v>
      </c>
    </row>
    <row r="72" spans="1:16" ht="20.25" customHeight="1">
      <c r="A72" s="146">
        <f t="shared" si="4"/>
        <v>42948</v>
      </c>
      <c r="B72" s="147">
        <v>640.62</v>
      </c>
      <c r="C72" s="147">
        <v>84.28</v>
      </c>
      <c r="D72" s="147">
        <f t="shared" si="1"/>
        <v>70.12</v>
      </c>
      <c r="E72" s="161">
        <v>10</v>
      </c>
      <c r="F72" s="156">
        <f t="shared" si="2"/>
        <v>88.457171691686654</v>
      </c>
      <c r="G72" s="149">
        <v>0</v>
      </c>
      <c r="H72" s="149">
        <v>1368</v>
      </c>
      <c r="I72" s="172" t="s">
        <v>49</v>
      </c>
      <c r="J72" s="172" t="s">
        <v>49</v>
      </c>
      <c r="K72" s="172" t="s">
        <v>49</v>
      </c>
      <c r="L72" s="172" t="s">
        <v>48</v>
      </c>
      <c r="M72" s="148">
        <f t="shared" si="3"/>
        <v>1368</v>
      </c>
      <c r="N72" s="157">
        <f t="shared" si="5"/>
        <v>2.14</v>
      </c>
      <c r="O72" s="78">
        <v>0</v>
      </c>
      <c r="P72" s="75">
        <v>16.07</v>
      </c>
    </row>
    <row r="73" spans="1:16" ht="20.25" customHeight="1">
      <c r="A73" s="146">
        <f t="shared" si="4"/>
        <v>42949</v>
      </c>
      <c r="B73" s="147">
        <v>640.53</v>
      </c>
      <c r="C73" s="147">
        <v>82.12</v>
      </c>
      <c r="D73" s="147">
        <f t="shared" si="1"/>
        <v>67.960000000000008</v>
      </c>
      <c r="E73" s="161">
        <v>2</v>
      </c>
      <c r="F73" s="156">
        <f t="shared" si="2"/>
        <v>85.732307304150396</v>
      </c>
      <c r="G73" s="149">
        <v>0</v>
      </c>
      <c r="H73" s="149">
        <v>1362</v>
      </c>
      <c r="I73" s="172" t="s">
        <v>49</v>
      </c>
      <c r="J73" s="172" t="s">
        <v>49</v>
      </c>
      <c r="K73" s="172" t="s">
        <v>49</v>
      </c>
      <c r="L73" s="172" t="s">
        <v>48</v>
      </c>
      <c r="M73" s="148">
        <f t="shared" si="3"/>
        <v>1362</v>
      </c>
      <c r="N73" s="157">
        <f t="shared" si="5"/>
        <v>1.17</v>
      </c>
      <c r="O73" s="78">
        <v>0</v>
      </c>
      <c r="P73" s="75">
        <v>19.040000000000003</v>
      </c>
    </row>
    <row r="74" spans="1:16" ht="20.25" customHeight="1">
      <c r="A74" s="146">
        <f t="shared" si="4"/>
        <v>42950</v>
      </c>
      <c r="B74" s="147">
        <v>640.41</v>
      </c>
      <c r="C74" s="147">
        <v>79.22</v>
      </c>
      <c r="D74" s="147">
        <f t="shared" si="1"/>
        <v>65.06</v>
      </c>
      <c r="E74" s="161">
        <v>1</v>
      </c>
      <c r="F74" s="156">
        <f t="shared" si="2"/>
        <v>82.073924561624835</v>
      </c>
      <c r="G74" s="149">
        <v>0</v>
      </c>
      <c r="H74" s="149">
        <v>1354</v>
      </c>
      <c r="I74" s="172" t="s">
        <v>49</v>
      </c>
      <c r="J74" s="172" t="s">
        <v>49</v>
      </c>
      <c r="K74" s="172" t="s">
        <v>49</v>
      </c>
      <c r="L74" s="172" t="s">
        <v>48</v>
      </c>
      <c r="M74" s="148">
        <f t="shared" si="3"/>
        <v>1354</v>
      </c>
      <c r="N74" s="157">
        <f t="shared" si="5"/>
        <v>0.41</v>
      </c>
      <c r="O74" s="78">
        <v>0</v>
      </c>
      <c r="P74" s="75">
        <v>6.8299999999999983</v>
      </c>
    </row>
    <row r="75" spans="1:16" ht="20.25" customHeight="1">
      <c r="A75" s="146">
        <f t="shared" si="4"/>
        <v>42951</v>
      </c>
      <c r="B75" s="147">
        <v>640.29999999999995</v>
      </c>
      <c r="C75" s="147">
        <v>76.59</v>
      </c>
      <c r="D75" s="147">
        <f t="shared" si="1"/>
        <v>62.430000000000007</v>
      </c>
      <c r="E75" s="161">
        <v>4</v>
      </c>
      <c r="F75" s="156">
        <f t="shared" si="2"/>
        <v>78.756149867541325</v>
      </c>
      <c r="G75" s="149">
        <v>0</v>
      </c>
      <c r="H75" s="149">
        <v>1376</v>
      </c>
      <c r="I75" s="172" t="s">
        <v>49</v>
      </c>
      <c r="J75" s="172" t="s">
        <v>49</v>
      </c>
      <c r="K75" s="172" t="s">
        <v>49</v>
      </c>
      <c r="L75" s="172" t="s">
        <v>48</v>
      </c>
      <c r="M75" s="148">
        <f t="shared" si="3"/>
        <v>1376</v>
      </c>
      <c r="N75" s="157">
        <f t="shared" si="5"/>
        <v>0.74</v>
      </c>
      <c r="O75" s="78">
        <v>0</v>
      </c>
      <c r="P75" s="75">
        <v>10.600000000000001</v>
      </c>
    </row>
    <row r="76" spans="1:16" ht="20.25" customHeight="1">
      <c r="A76" s="146">
        <f t="shared" si="4"/>
        <v>42952</v>
      </c>
      <c r="B76" s="147">
        <v>640.22</v>
      </c>
      <c r="C76" s="147">
        <v>74.66</v>
      </c>
      <c r="D76" s="147">
        <f t="shared" ref="D76:D139" si="6">C76-14.16</f>
        <v>60.5</v>
      </c>
      <c r="E76" s="161">
        <v>0</v>
      </c>
      <c r="F76" s="156">
        <f t="shared" ref="F76:F139" si="7">D76/79.27*100</f>
        <v>76.32143307682604</v>
      </c>
      <c r="G76" s="149">
        <v>0</v>
      </c>
      <c r="H76" s="149">
        <v>1370</v>
      </c>
      <c r="I76" s="172" t="s">
        <v>49</v>
      </c>
      <c r="J76" s="172" t="s">
        <v>49</v>
      </c>
      <c r="K76" s="172" t="s">
        <v>49</v>
      </c>
      <c r="L76" s="172" t="s">
        <v>48</v>
      </c>
      <c r="M76" s="148">
        <f t="shared" ref="M76:M139" si="8">H76+G76</f>
        <v>1370</v>
      </c>
      <c r="N76" s="157">
        <f t="shared" si="5"/>
        <v>1.42</v>
      </c>
      <c r="O76" s="78">
        <v>0</v>
      </c>
      <c r="P76" s="75">
        <v>6.2599999999999909</v>
      </c>
    </row>
    <row r="77" spans="1:16" ht="20.25" customHeight="1">
      <c r="A77" s="146">
        <f t="shared" ref="A77:A140" si="9">+A76+1</f>
        <v>42953</v>
      </c>
      <c r="B77" s="147">
        <v>640.11</v>
      </c>
      <c r="C77" s="147">
        <v>72.010000000000005</v>
      </c>
      <c r="D77" s="147">
        <f t="shared" si="6"/>
        <v>57.850000000000009</v>
      </c>
      <c r="E77" s="161">
        <v>0</v>
      </c>
      <c r="F77" s="156">
        <f t="shared" si="7"/>
        <v>72.978428156932011</v>
      </c>
      <c r="G77" s="149">
        <v>0</v>
      </c>
      <c r="H77" s="149">
        <v>1372</v>
      </c>
      <c r="I77" s="172" t="s">
        <v>49</v>
      </c>
      <c r="J77" s="172" t="s">
        <v>49</v>
      </c>
      <c r="K77" s="172" t="s">
        <v>49</v>
      </c>
      <c r="L77" s="172" t="s">
        <v>48</v>
      </c>
      <c r="M77" s="148">
        <f t="shared" si="8"/>
        <v>1372</v>
      </c>
      <c r="N77" s="157">
        <f t="shared" ref="N77:N140" si="10">ROUND((C77-C76)+(M77*0.002447),2)</f>
        <v>0.71</v>
      </c>
      <c r="O77" s="78">
        <v>0</v>
      </c>
      <c r="P77" s="75">
        <v>4.5700000000000074</v>
      </c>
    </row>
    <row r="78" spans="1:16" ht="20.25" customHeight="1">
      <c r="A78" s="146">
        <f t="shared" si="9"/>
        <v>42954</v>
      </c>
      <c r="B78" s="147">
        <v>639.99</v>
      </c>
      <c r="C78" s="147">
        <v>69.2</v>
      </c>
      <c r="D78" s="147">
        <f t="shared" si="6"/>
        <v>55.040000000000006</v>
      </c>
      <c r="E78" s="161">
        <v>0</v>
      </c>
      <c r="F78" s="156">
        <f t="shared" si="7"/>
        <v>69.433581430553815</v>
      </c>
      <c r="G78" s="149">
        <v>0</v>
      </c>
      <c r="H78" s="149">
        <v>1373</v>
      </c>
      <c r="I78" s="172" t="s">
        <v>49</v>
      </c>
      <c r="J78" s="172" t="s">
        <v>49</v>
      </c>
      <c r="K78" s="172" t="s">
        <v>49</v>
      </c>
      <c r="L78" s="172" t="s">
        <v>48</v>
      </c>
      <c r="M78" s="148">
        <f t="shared" si="8"/>
        <v>1373</v>
      </c>
      <c r="N78" s="157">
        <f t="shared" si="10"/>
        <v>0.55000000000000004</v>
      </c>
      <c r="O78" s="78">
        <v>0</v>
      </c>
      <c r="P78" s="75">
        <v>5.0965430346919858</v>
      </c>
    </row>
    <row r="79" spans="1:16" ht="20.25" customHeight="1">
      <c r="A79" s="146">
        <f t="shared" si="9"/>
        <v>42955</v>
      </c>
      <c r="B79" s="147">
        <v>639.83000000000004</v>
      </c>
      <c r="C79" s="147">
        <v>66.599999999999994</v>
      </c>
      <c r="D79" s="147">
        <f t="shared" si="6"/>
        <v>52.44</v>
      </c>
      <c r="E79" s="161">
        <v>0</v>
      </c>
      <c r="F79" s="156">
        <f t="shared" si="7"/>
        <v>66.153652075186073</v>
      </c>
      <c r="G79" s="149">
        <v>0</v>
      </c>
      <c r="H79" s="149">
        <v>1371</v>
      </c>
      <c r="I79" s="172" t="s">
        <v>49</v>
      </c>
      <c r="J79" s="172" t="s">
        <v>49</v>
      </c>
      <c r="K79" s="172" t="s">
        <v>49</v>
      </c>
      <c r="L79" s="172" t="s">
        <v>48</v>
      </c>
      <c r="M79" s="148">
        <f t="shared" si="8"/>
        <v>1371</v>
      </c>
      <c r="N79" s="157">
        <f t="shared" si="10"/>
        <v>0.75</v>
      </c>
      <c r="O79" s="78">
        <v>0</v>
      </c>
      <c r="P79" s="75">
        <v>4.1544688555071634</v>
      </c>
    </row>
    <row r="80" spans="1:16" ht="20.25" customHeight="1">
      <c r="A80" s="146">
        <f t="shared" si="9"/>
        <v>42956</v>
      </c>
      <c r="B80" s="147">
        <v>639.65</v>
      </c>
      <c r="C80" s="147">
        <v>63.66</v>
      </c>
      <c r="D80" s="147">
        <f t="shared" si="6"/>
        <v>49.5</v>
      </c>
      <c r="E80" s="161">
        <v>0</v>
      </c>
      <c r="F80" s="156">
        <f t="shared" si="7"/>
        <v>62.444808881039492</v>
      </c>
      <c r="G80" s="149">
        <v>0</v>
      </c>
      <c r="H80" s="149">
        <v>1377</v>
      </c>
      <c r="I80" s="172" t="s">
        <v>49</v>
      </c>
      <c r="J80" s="172" t="s">
        <v>49</v>
      </c>
      <c r="K80" s="172" t="s">
        <v>49</v>
      </c>
      <c r="L80" s="172" t="s">
        <v>48</v>
      </c>
      <c r="M80" s="148">
        <f t="shared" si="8"/>
        <v>1377</v>
      </c>
      <c r="N80" s="157">
        <f t="shared" si="10"/>
        <v>0.43</v>
      </c>
      <c r="O80" s="78">
        <v>-1.4500000000000028</v>
      </c>
      <c r="P80" s="75">
        <v>2.4815946567500093</v>
      </c>
    </row>
    <row r="81" spans="1:16" ht="20.25" customHeight="1">
      <c r="A81" s="146">
        <f t="shared" si="9"/>
        <v>42957</v>
      </c>
      <c r="B81" s="147">
        <v>639.48</v>
      </c>
      <c r="C81" s="147">
        <v>60.9</v>
      </c>
      <c r="D81" s="147">
        <f t="shared" si="6"/>
        <v>46.739999999999995</v>
      </c>
      <c r="E81" s="161">
        <v>6</v>
      </c>
      <c r="F81" s="156">
        <f t="shared" si="7"/>
        <v>58.963037719187582</v>
      </c>
      <c r="G81" s="149">
        <v>0</v>
      </c>
      <c r="H81" s="149">
        <v>1373</v>
      </c>
      <c r="I81" s="172" t="s">
        <v>49</v>
      </c>
      <c r="J81" s="172" t="s">
        <v>49</v>
      </c>
      <c r="K81" s="172" t="s">
        <v>49</v>
      </c>
      <c r="L81" s="172" t="s">
        <v>48</v>
      </c>
      <c r="M81" s="148">
        <f t="shared" si="8"/>
        <v>1373</v>
      </c>
      <c r="N81" s="157">
        <f t="shared" si="10"/>
        <v>0.6</v>
      </c>
      <c r="O81" s="78">
        <v>-0.71999999999999886</v>
      </c>
      <c r="P81" s="75">
        <v>3.1944688555071696</v>
      </c>
    </row>
    <row r="82" spans="1:16" ht="20.25" customHeight="1">
      <c r="A82" s="146">
        <f t="shared" si="9"/>
        <v>42958</v>
      </c>
      <c r="B82" s="147">
        <v>639.30999999999995</v>
      </c>
      <c r="C82" s="147">
        <v>58.13</v>
      </c>
      <c r="D82" s="147">
        <f t="shared" si="6"/>
        <v>43.97</v>
      </c>
      <c r="E82" s="161">
        <v>0</v>
      </c>
      <c r="F82" s="156">
        <f t="shared" si="7"/>
        <v>55.468651444430428</v>
      </c>
      <c r="G82" s="149">
        <v>0</v>
      </c>
      <c r="H82" s="149">
        <v>1339</v>
      </c>
      <c r="I82" s="172" t="s">
        <v>49</v>
      </c>
      <c r="J82" s="172" t="s">
        <v>49</v>
      </c>
      <c r="K82" s="172" t="s">
        <v>49</v>
      </c>
      <c r="L82" s="172" t="s">
        <v>48</v>
      </c>
      <c r="M82" s="148">
        <f t="shared" si="8"/>
        <v>1339</v>
      </c>
      <c r="N82" s="157">
        <f t="shared" si="10"/>
        <v>0.51</v>
      </c>
      <c r="O82" s="78">
        <v>0</v>
      </c>
      <c r="P82" s="75">
        <v>4.8108587366051712</v>
      </c>
    </row>
    <row r="83" spans="1:16" ht="20.25" customHeight="1">
      <c r="A83" s="146">
        <f t="shared" si="9"/>
        <v>42959</v>
      </c>
      <c r="B83" s="147">
        <v>639.14</v>
      </c>
      <c r="C83" s="147">
        <v>55.36</v>
      </c>
      <c r="D83" s="147">
        <f t="shared" si="6"/>
        <v>41.2</v>
      </c>
      <c r="E83" s="161">
        <v>0</v>
      </c>
      <c r="F83" s="156">
        <f t="shared" si="7"/>
        <v>51.974265169673274</v>
      </c>
      <c r="G83" s="149">
        <v>0</v>
      </c>
      <c r="H83" s="149">
        <v>1374</v>
      </c>
      <c r="I83" s="172" t="s">
        <v>49</v>
      </c>
      <c r="J83" s="172" t="s">
        <v>49</v>
      </c>
      <c r="K83" s="172" t="s">
        <v>49</v>
      </c>
      <c r="L83" s="172" t="s">
        <v>48</v>
      </c>
      <c r="M83" s="148">
        <f t="shared" si="8"/>
        <v>1374</v>
      </c>
      <c r="N83" s="157">
        <f t="shared" si="10"/>
        <v>0.59</v>
      </c>
      <c r="O83" s="78">
        <v>0</v>
      </c>
      <c r="P83" s="75">
        <v>3.8557518226745606</v>
      </c>
    </row>
    <row r="84" spans="1:16" ht="20.25" customHeight="1">
      <c r="A84" s="146">
        <f t="shared" si="9"/>
        <v>42960</v>
      </c>
      <c r="B84" s="147">
        <v>638.96</v>
      </c>
      <c r="C84" s="147">
        <v>52.54</v>
      </c>
      <c r="D84" s="147">
        <f t="shared" si="6"/>
        <v>38.379999999999995</v>
      </c>
      <c r="E84" s="161">
        <v>1</v>
      </c>
      <c r="F84" s="156">
        <f t="shared" si="7"/>
        <v>48.416803330389804</v>
      </c>
      <c r="G84" s="149">
        <v>0</v>
      </c>
      <c r="H84" s="149">
        <v>1378</v>
      </c>
      <c r="I84" s="172" t="s">
        <v>49</v>
      </c>
      <c r="J84" s="172" t="s">
        <v>49</v>
      </c>
      <c r="K84" s="172" t="s">
        <v>49</v>
      </c>
      <c r="L84" s="172" t="s">
        <v>48</v>
      </c>
      <c r="M84" s="148">
        <f t="shared" si="8"/>
        <v>1378</v>
      </c>
      <c r="N84" s="157">
        <f t="shared" si="10"/>
        <v>0.55000000000000004</v>
      </c>
      <c r="O84" s="78">
        <v>0</v>
      </c>
      <c r="P84" s="75">
        <v>3.197631746342418</v>
      </c>
    </row>
    <row r="85" spans="1:16" ht="20.25" customHeight="1">
      <c r="A85" s="146">
        <f t="shared" si="9"/>
        <v>42961</v>
      </c>
      <c r="B85" s="147">
        <v>638.78</v>
      </c>
      <c r="C85" s="147">
        <v>50.12</v>
      </c>
      <c r="D85" s="147">
        <f t="shared" si="6"/>
        <v>35.959999999999994</v>
      </c>
      <c r="E85" s="161">
        <v>2</v>
      </c>
      <c r="F85" s="156">
        <f t="shared" si="7"/>
        <v>45.363946007316756</v>
      </c>
      <c r="G85" s="149">
        <v>0</v>
      </c>
      <c r="H85" s="149">
        <v>1372</v>
      </c>
      <c r="I85" s="172" t="s">
        <v>49</v>
      </c>
      <c r="J85" s="172" t="s">
        <v>49</v>
      </c>
      <c r="K85" s="172" t="s">
        <v>49</v>
      </c>
      <c r="L85" s="172" t="s">
        <v>48</v>
      </c>
      <c r="M85" s="148">
        <f t="shared" si="8"/>
        <v>1372</v>
      </c>
      <c r="N85" s="157">
        <f t="shared" si="10"/>
        <v>0.94</v>
      </c>
      <c r="O85" s="78">
        <v>0</v>
      </c>
      <c r="P85" s="75">
        <v>3.197631746342418</v>
      </c>
    </row>
    <row r="86" spans="1:16" ht="20.25" customHeight="1">
      <c r="A86" s="146">
        <f t="shared" si="9"/>
        <v>42962</v>
      </c>
      <c r="B86" s="147">
        <v>638.66999999999996</v>
      </c>
      <c r="C86" s="147">
        <v>48.64</v>
      </c>
      <c r="D86" s="147">
        <f t="shared" si="6"/>
        <v>34.480000000000004</v>
      </c>
      <c r="E86" s="161">
        <v>1</v>
      </c>
      <c r="F86" s="156">
        <f t="shared" si="7"/>
        <v>43.49690929733822</v>
      </c>
      <c r="G86" s="149">
        <v>0</v>
      </c>
      <c r="H86" s="149">
        <v>1371</v>
      </c>
      <c r="I86" s="172" t="s">
        <v>49</v>
      </c>
      <c r="J86" s="172" t="s">
        <v>49</v>
      </c>
      <c r="K86" s="172" t="s">
        <v>49</v>
      </c>
      <c r="L86" s="172" t="s">
        <v>48</v>
      </c>
      <c r="M86" s="148">
        <f t="shared" si="8"/>
        <v>1371</v>
      </c>
      <c r="N86" s="157">
        <f t="shared" si="10"/>
        <v>1.87</v>
      </c>
      <c r="O86" s="78">
        <v>0</v>
      </c>
      <c r="P86" s="75">
        <v>4.3905059450995818</v>
      </c>
    </row>
    <row r="87" spans="1:16" ht="20.25" customHeight="1">
      <c r="A87" s="146">
        <f t="shared" si="9"/>
        <v>42963</v>
      </c>
      <c r="B87" s="147">
        <v>638.55999999999995</v>
      </c>
      <c r="C87" s="147">
        <v>47.16</v>
      </c>
      <c r="D87" s="147">
        <f t="shared" si="6"/>
        <v>33</v>
      </c>
      <c r="E87" s="161">
        <v>0</v>
      </c>
      <c r="F87" s="156">
        <f t="shared" si="7"/>
        <v>41.629872587359657</v>
      </c>
      <c r="G87" s="149">
        <v>0</v>
      </c>
      <c r="H87" s="149">
        <v>1379</v>
      </c>
      <c r="I87" s="172" t="s">
        <v>49</v>
      </c>
      <c r="J87" s="172" t="s">
        <v>49</v>
      </c>
      <c r="K87" s="172" t="s">
        <v>49</v>
      </c>
      <c r="L87" s="172" t="s">
        <v>48</v>
      </c>
      <c r="M87" s="148">
        <f t="shared" si="8"/>
        <v>1379</v>
      </c>
      <c r="N87" s="157">
        <f t="shared" si="10"/>
        <v>1.89</v>
      </c>
      <c r="O87" s="78">
        <v>-1.210000000000008</v>
      </c>
      <c r="P87" s="75">
        <v>1.98763174634241</v>
      </c>
    </row>
    <row r="88" spans="1:16" ht="20.25" customHeight="1">
      <c r="A88" s="146">
        <f t="shared" si="9"/>
        <v>42964</v>
      </c>
      <c r="B88" s="147">
        <v>638.41</v>
      </c>
      <c r="C88" s="147">
        <v>45.15</v>
      </c>
      <c r="D88" s="147">
        <f t="shared" si="6"/>
        <v>30.99</v>
      </c>
      <c r="E88" s="161">
        <v>4</v>
      </c>
      <c r="F88" s="156">
        <f t="shared" si="7"/>
        <v>39.094234893402295</v>
      </c>
      <c r="G88" s="149">
        <v>0</v>
      </c>
      <c r="H88" s="149">
        <v>1383</v>
      </c>
      <c r="I88" s="172" t="s">
        <v>49</v>
      </c>
      <c r="J88" s="172" t="s">
        <v>49</v>
      </c>
      <c r="K88" s="172" t="s">
        <v>49</v>
      </c>
      <c r="L88" s="172" t="s">
        <v>48</v>
      </c>
      <c r="M88" s="148">
        <f t="shared" si="8"/>
        <v>1383</v>
      </c>
      <c r="N88" s="157">
        <f t="shared" si="10"/>
        <v>1.37</v>
      </c>
      <c r="O88" s="78">
        <v>0</v>
      </c>
      <c r="P88" s="75">
        <v>3.197631746342418</v>
      </c>
    </row>
    <row r="89" spans="1:16" ht="20.25" customHeight="1">
      <c r="A89" s="146">
        <f t="shared" si="9"/>
        <v>42965</v>
      </c>
      <c r="B89" s="147">
        <v>638.25</v>
      </c>
      <c r="C89" s="147">
        <v>43</v>
      </c>
      <c r="D89" s="147">
        <f t="shared" si="6"/>
        <v>28.84</v>
      </c>
      <c r="E89" s="161">
        <v>2</v>
      </c>
      <c r="F89" s="156">
        <f t="shared" si="7"/>
        <v>36.381985618771289</v>
      </c>
      <c r="G89" s="149">
        <v>0</v>
      </c>
      <c r="H89" s="149">
        <v>1378</v>
      </c>
      <c r="I89" s="172" t="s">
        <v>49</v>
      </c>
      <c r="J89" s="172" t="s">
        <v>49</v>
      </c>
      <c r="K89" s="172" t="s">
        <v>49</v>
      </c>
      <c r="L89" s="172" t="s">
        <v>48</v>
      </c>
      <c r="M89" s="148">
        <f t="shared" si="8"/>
        <v>1378</v>
      </c>
      <c r="N89" s="157">
        <f t="shared" si="10"/>
        <v>1.22</v>
      </c>
      <c r="O89" s="78">
        <v>-5.5299999999999869</v>
      </c>
      <c r="P89" s="75">
        <v>-2.3446009688310285</v>
      </c>
    </row>
    <row r="90" spans="1:16" ht="20.25" customHeight="1">
      <c r="A90" s="146">
        <f t="shared" si="9"/>
        <v>42966</v>
      </c>
      <c r="B90" s="147">
        <v>638.1</v>
      </c>
      <c r="C90" s="147">
        <v>40.98</v>
      </c>
      <c r="D90" s="147">
        <f t="shared" si="6"/>
        <v>26.819999999999997</v>
      </c>
      <c r="E90" s="161">
        <v>2</v>
      </c>
      <c r="F90" s="156">
        <f t="shared" si="7"/>
        <v>33.833732811908661</v>
      </c>
      <c r="G90" s="149">
        <v>0</v>
      </c>
      <c r="H90" s="149">
        <v>1381</v>
      </c>
      <c r="I90" s="172" t="s">
        <v>49</v>
      </c>
      <c r="J90" s="172" t="s">
        <v>49</v>
      </c>
      <c r="K90" s="172" t="s">
        <v>49</v>
      </c>
      <c r="L90" s="172" t="s">
        <v>48</v>
      </c>
      <c r="M90" s="148">
        <f t="shared" si="8"/>
        <v>1381</v>
      </c>
      <c r="N90" s="157">
        <v>0</v>
      </c>
      <c r="O90" s="78">
        <v>-3.0200000000000102</v>
      </c>
      <c r="P90" s="75">
        <v>0.16050594509956406</v>
      </c>
    </row>
    <row r="91" spans="1:16" ht="20.25" customHeight="1">
      <c r="A91" s="146">
        <f t="shared" si="9"/>
        <v>42967</v>
      </c>
      <c r="B91" s="147">
        <v>637.95000000000005</v>
      </c>
      <c r="C91" s="147">
        <v>39.17</v>
      </c>
      <c r="D91" s="147">
        <f t="shared" si="6"/>
        <v>25.01</v>
      </c>
      <c r="E91" s="161">
        <v>34</v>
      </c>
      <c r="F91" s="156">
        <f t="shared" si="7"/>
        <v>31.550397376056523</v>
      </c>
      <c r="G91" s="149">
        <v>0</v>
      </c>
      <c r="H91" s="149">
        <v>1383</v>
      </c>
      <c r="I91" s="172" t="s">
        <v>49</v>
      </c>
      <c r="J91" s="172" t="s">
        <v>49</v>
      </c>
      <c r="K91" s="172" t="s">
        <v>49</v>
      </c>
      <c r="L91" s="172" t="s">
        <v>48</v>
      </c>
      <c r="M91" s="148">
        <f t="shared" si="8"/>
        <v>1383</v>
      </c>
      <c r="N91" s="157">
        <f t="shared" si="10"/>
        <v>1.57</v>
      </c>
      <c r="O91" s="78">
        <v>-3</v>
      </c>
      <c r="P91" s="75">
        <v>-0.30880266183882199</v>
      </c>
    </row>
    <row r="92" spans="1:16" ht="20.25" customHeight="1">
      <c r="A92" s="146">
        <f t="shared" si="9"/>
        <v>42968</v>
      </c>
      <c r="B92" s="147">
        <v>638.58000000000004</v>
      </c>
      <c r="C92" s="147">
        <v>47.43</v>
      </c>
      <c r="D92" s="147">
        <f t="shared" si="6"/>
        <v>33.269999999999996</v>
      </c>
      <c r="E92" s="161">
        <v>144</v>
      </c>
      <c r="F92" s="156">
        <f t="shared" si="7"/>
        <v>41.970480635801685</v>
      </c>
      <c r="G92" s="149">
        <v>0</v>
      </c>
      <c r="H92" s="149">
        <v>1006</v>
      </c>
      <c r="I92" s="172" t="s">
        <v>49</v>
      </c>
      <c r="J92" s="172" t="s">
        <v>49</v>
      </c>
      <c r="K92" s="172" t="s">
        <v>49</v>
      </c>
      <c r="L92" s="172" t="s">
        <v>48</v>
      </c>
      <c r="M92" s="148">
        <f t="shared" si="8"/>
        <v>1006</v>
      </c>
      <c r="N92" s="157">
        <v>0</v>
      </c>
      <c r="O92" s="78">
        <v>-2.6499999999999986</v>
      </c>
      <c r="P92" s="75">
        <v>-0.20345696530801849</v>
      </c>
    </row>
    <row r="93" spans="1:16" ht="20.25" customHeight="1">
      <c r="A93" s="146">
        <f t="shared" si="9"/>
        <v>42969</v>
      </c>
      <c r="B93" s="147">
        <v>639.05999999999995</v>
      </c>
      <c r="C93" s="147">
        <v>54.06</v>
      </c>
      <c r="D93" s="147">
        <f t="shared" si="6"/>
        <v>39.900000000000006</v>
      </c>
      <c r="E93" s="161">
        <v>4</v>
      </c>
      <c r="F93" s="156">
        <f t="shared" si="7"/>
        <v>50.334300491989417</v>
      </c>
      <c r="G93" s="149">
        <v>0</v>
      </c>
      <c r="H93" s="149">
        <v>1205</v>
      </c>
      <c r="I93" s="172" t="s">
        <v>49</v>
      </c>
      <c r="J93" s="172" t="s">
        <v>49</v>
      </c>
      <c r="K93" s="172" t="s">
        <v>49</v>
      </c>
      <c r="L93" s="172" t="s">
        <v>48</v>
      </c>
      <c r="M93" s="148">
        <f t="shared" si="8"/>
        <v>1205</v>
      </c>
      <c r="N93" s="157">
        <v>0</v>
      </c>
      <c r="O93" s="78">
        <v>-2.6400000000000006</v>
      </c>
      <c r="P93" s="75">
        <v>-0.19345696530802048</v>
      </c>
    </row>
    <row r="94" spans="1:16" ht="20.25" customHeight="1">
      <c r="A94" s="146">
        <f t="shared" si="9"/>
        <v>42970</v>
      </c>
      <c r="B94" s="147">
        <v>639.15</v>
      </c>
      <c r="C94" s="147">
        <v>55.53</v>
      </c>
      <c r="D94" s="147">
        <f t="shared" si="6"/>
        <v>41.370000000000005</v>
      </c>
      <c r="E94" s="161">
        <v>0</v>
      </c>
      <c r="F94" s="156">
        <f t="shared" si="7"/>
        <v>52.188722089062701</v>
      </c>
      <c r="G94" s="149">
        <v>0</v>
      </c>
      <c r="H94" s="149">
        <v>1227</v>
      </c>
      <c r="I94" s="172" t="s">
        <v>49</v>
      </c>
      <c r="J94" s="172" t="s">
        <v>49</v>
      </c>
      <c r="K94" s="172" t="s">
        <v>49</v>
      </c>
      <c r="L94" s="172" t="s">
        <v>48</v>
      </c>
      <c r="M94" s="148">
        <f t="shared" si="8"/>
        <v>1227</v>
      </c>
      <c r="N94" s="157">
        <f t="shared" si="10"/>
        <v>4.47</v>
      </c>
      <c r="O94" s="78">
        <v>-2.1699999999999946</v>
      </c>
      <c r="P94" s="75">
        <v>-0.20297940010764259</v>
      </c>
    </row>
    <row r="95" spans="1:16" ht="20.25" customHeight="1">
      <c r="A95" s="146">
        <f t="shared" si="9"/>
        <v>42971</v>
      </c>
      <c r="B95" s="147">
        <v>639.14</v>
      </c>
      <c r="C95" s="147">
        <v>55.36</v>
      </c>
      <c r="D95" s="147">
        <f t="shared" si="6"/>
        <v>41.2</v>
      </c>
      <c r="E95" s="161">
        <v>0</v>
      </c>
      <c r="F95" s="156">
        <f t="shared" si="7"/>
        <v>51.974265169673274</v>
      </c>
      <c r="G95" s="149">
        <v>0</v>
      </c>
      <c r="H95" s="149">
        <v>1208</v>
      </c>
      <c r="I95" s="172" t="s">
        <v>49</v>
      </c>
      <c r="J95" s="172" t="s">
        <v>49</v>
      </c>
      <c r="K95" s="172" t="s">
        <v>49</v>
      </c>
      <c r="L95" s="172" t="s">
        <v>48</v>
      </c>
      <c r="M95" s="148">
        <f t="shared" si="8"/>
        <v>1208</v>
      </c>
      <c r="N95" s="157">
        <f t="shared" si="10"/>
        <v>2.79</v>
      </c>
      <c r="O95" s="78">
        <v>-1.9200000000000017</v>
      </c>
      <c r="P95" s="75">
        <v>-0.18295444536869576</v>
      </c>
    </row>
    <row r="96" spans="1:16" ht="20.25" customHeight="1">
      <c r="A96" s="146">
        <f t="shared" si="9"/>
        <v>42972</v>
      </c>
      <c r="B96" s="147">
        <v>639.12</v>
      </c>
      <c r="C96" s="147">
        <v>55.04</v>
      </c>
      <c r="D96" s="147">
        <f t="shared" si="6"/>
        <v>40.879999999999995</v>
      </c>
      <c r="E96" s="161">
        <v>0</v>
      </c>
      <c r="F96" s="156">
        <f t="shared" si="7"/>
        <v>51.57058155670493</v>
      </c>
      <c r="G96" s="149">
        <v>0</v>
      </c>
      <c r="H96" s="149">
        <v>1207</v>
      </c>
      <c r="I96" s="172" t="s">
        <v>49</v>
      </c>
      <c r="J96" s="172" t="s">
        <v>49</v>
      </c>
      <c r="K96" s="172" t="s">
        <v>49</v>
      </c>
      <c r="L96" s="172" t="s">
        <v>48</v>
      </c>
      <c r="M96" s="148">
        <f t="shared" si="8"/>
        <v>1207</v>
      </c>
      <c r="N96" s="157">
        <f t="shared" si="10"/>
        <v>2.63</v>
      </c>
      <c r="O96" s="78">
        <v>-2.009999999999998</v>
      </c>
      <c r="P96" s="75">
        <v>-0.52984146401135002</v>
      </c>
    </row>
    <row r="97" spans="1:16" ht="20.25" customHeight="1">
      <c r="A97" s="146">
        <f t="shared" si="9"/>
        <v>42973</v>
      </c>
      <c r="B97" s="147">
        <v>639.15</v>
      </c>
      <c r="C97" s="147">
        <v>55.53</v>
      </c>
      <c r="D97" s="147">
        <f t="shared" si="6"/>
        <v>41.370000000000005</v>
      </c>
      <c r="E97" s="161">
        <v>10</v>
      </c>
      <c r="F97" s="156">
        <f t="shared" si="7"/>
        <v>52.188722089062701</v>
      </c>
      <c r="G97" s="149">
        <v>0</v>
      </c>
      <c r="H97" s="149">
        <v>907</v>
      </c>
      <c r="I97" s="172" t="s">
        <v>49</v>
      </c>
      <c r="J97" s="172" t="s">
        <v>49</v>
      </c>
      <c r="K97" s="172" t="s">
        <v>49</v>
      </c>
      <c r="L97" s="172" t="s">
        <v>48</v>
      </c>
      <c r="M97" s="148">
        <f t="shared" si="8"/>
        <v>907</v>
      </c>
      <c r="N97" s="157">
        <f t="shared" si="10"/>
        <v>2.71</v>
      </c>
      <c r="O97" s="78">
        <v>-1.6300000000000026</v>
      </c>
      <c r="P97" s="75">
        <v>-0.15962763615012254</v>
      </c>
    </row>
    <row r="98" spans="1:16" ht="20.25" customHeight="1">
      <c r="A98" s="146">
        <f t="shared" si="9"/>
        <v>42974</v>
      </c>
      <c r="B98" s="147">
        <v>639.22</v>
      </c>
      <c r="C98" s="147">
        <v>56.67</v>
      </c>
      <c r="D98" s="147">
        <f t="shared" si="6"/>
        <v>42.510000000000005</v>
      </c>
      <c r="E98" s="161">
        <v>0</v>
      </c>
      <c r="F98" s="156">
        <f t="shared" si="7"/>
        <v>53.626844960262396</v>
      </c>
      <c r="G98" s="149">
        <v>0</v>
      </c>
      <c r="H98" s="149">
        <v>911</v>
      </c>
      <c r="I98" s="172" t="s">
        <v>49</v>
      </c>
      <c r="J98" s="172" t="s">
        <v>49</v>
      </c>
      <c r="K98" s="172" t="s">
        <v>49</v>
      </c>
      <c r="L98" s="172" t="s">
        <v>48</v>
      </c>
      <c r="M98" s="148">
        <f t="shared" si="8"/>
        <v>911</v>
      </c>
      <c r="N98" s="157">
        <f t="shared" si="10"/>
        <v>3.37</v>
      </c>
      <c r="O98" s="78">
        <v>-0.97999999999999687</v>
      </c>
      <c r="P98" s="75">
        <v>0.49037236384988314</v>
      </c>
    </row>
    <row r="99" spans="1:16" ht="20.25" customHeight="1">
      <c r="A99" s="146">
        <f t="shared" si="9"/>
        <v>42975</v>
      </c>
      <c r="B99" s="147">
        <v>639.33000000000004</v>
      </c>
      <c r="C99" s="147">
        <v>58.65</v>
      </c>
      <c r="D99" s="147">
        <f t="shared" si="6"/>
        <v>44.489999999999995</v>
      </c>
      <c r="E99" s="161">
        <v>14</v>
      </c>
      <c r="F99" s="156">
        <f t="shared" si="7"/>
        <v>56.124637315503968</v>
      </c>
      <c r="G99" s="149">
        <v>0</v>
      </c>
      <c r="H99" s="149">
        <v>911</v>
      </c>
      <c r="I99" s="172" t="s">
        <v>49</v>
      </c>
      <c r="J99" s="172" t="s">
        <v>49</v>
      </c>
      <c r="K99" s="172" t="s">
        <v>49</v>
      </c>
      <c r="L99" s="172" t="s">
        <v>48</v>
      </c>
      <c r="M99" s="148">
        <f t="shared" si="8"/>
        <v>911</v>
      </c>
      <c r="N99" s="157">
        <f t="shared" si="10"/>
        <v>4.21</v>
      </c>
      <c r="O99" s="78">
        <v>0</v>
      </c>
      <c r="P99" s="75">
        <v>0</v>
      </c>
    </row>
    <row r="100" spans="1:16" ht="20.25" customHeight="1">
      <c r="A100" s="146">
        <f t="shared" si="9"/>
        <v>42976</v>
      </c>
      <c r="B100" s="147">
        <v>639.46</v>
      </c>
      <c r="C100" s="147">
        <v>60.57</v>
      </c>
      <c r="D100" s="147">
        <f t="shared" si="6"/>
        <v>46.41</v>
      </c>
      <c r="E100" s="161">
        <v>0</v>
      </c>
      <c r="F100" s="156">
        <f t="shared" si="7"/>
        <v>58.546738993313987</v>
      </c>
      <c r="G100" s="149">
        <v>0</v>
      </c>
      <c r="H100" s="149">
        <v>708</v>
      </c>
      <c r="I100" s="172" t="s">
        <v>49</v>
      </c>
      <c r="J100" s="172" t="s">
        <v>49</v>
      </c>
      <c r="K100" s="172" t="s">
        <v>49</v>
      </c>
      <c r="L100" s="172" t="s">
        <v>48</v>
      </c>
      <c r="M100" s="148">
        <f t="shared" si="8"/>
        <v>708</v>
      </c>
      <c r="N100" s="157">
        <f t="shared" si="10"/>
        <v>3.65</v>
      </c>
      <c r="O100" s="78">
        <v>0</v>
      </c>
      <c r="P100" s="75">
        <v>0</v>
      </c>
    </row>
    <row r="101" spans="1:16" ht="20.25" customHeight="1">
      <c r="A101" s="146">
        <f t="shared" si="9"/>
        <v>42977</v>
      </c>
      <c r="B101" s="147">
        <v>639.58000000000004</v>
      </c>
      <c r="C101" s="147">
        <v>62.52</v>
      </c>
      <c r="D101" s="147">
        <f t="shared" si="6"/>
        <v>48.36</v>
      </c>
      <c r="E101" s="161">
        <v>10</v>
      </c>
      <c r="F101" s="156">
        <f t="shared" si="7"/>
        <v>61.006686009839797</v>
      </c>
      <c r="G101" s="149">
        <v>0</v>
      </c>
      <c r="H101" s="149">
        <v>702</v>
      </c>
      <c r="I101" s="172" t="s">
        <v>49</v>
      </c>
      <c r="J101" s="172" t="s">
        <v>49</v>
      </c>
      <c r="K101" s="172" t="s">
        <v>49</v>
      </c>
      <c r="L101" s="172" t="s">
        <v>48</v>
      </c>
      <c r="M101" s="148">
        <f t="shared" si="8"/>
        <v>702</v>
      </c>
      <c r="N101" s="157">
        <f t="shared" si="10"/>
        <v>3.67</v>
      </c>
      <c r="O101" s="78">
        <v>0</v>
      </c>
      <c r="P101" s="75">
        <v>0</v>
      </c>
    </row>
    <row r="102" spans="1:16" ht="20.25" customHeight="1">
      <c r="A102" s="146">
        <f t="shared" si="9"/>
        <v>42978</v>
      </c>
      <c r="B102" s="147">
        <v>639.84</v>
      </c>
      <c r="C102" s="147">
        <v>66.760000000000005</v>
      </c>
      <c r="D102" s="147">
        <f t="shared" si="6"/>
        <v>52.600000000000009</v>
      </c>
      <c r="E102" s="161">
        <v>0</v>
      </c>
      <c r="F102" s="156">
        <f t="shared" si="7"/>
        <v>66.355493881670256</v>
      </c>
      <c r="G102" s="149">
        <v>0</v>
      </c>
      <c r="H102" s="149">
        <v>702</v>
      </c>
      <c r="I102" s="172" t="s">
        <v>49</v>
      </c>
      <c r="J102" s="172" t="s">
        <v>49</v>
      </c>
      <c r="K102" s="172" t="s">
        <v>49</v>
      </c>
      <c r="L102" s="172" t="s">
        <v>48</v>
      </c>
      <c r="M102" s="148">
        <f t="shared" si="8"/>
        <v>702</v>
      </c>
      <c r="N102" s="157">
        <f t="shared" si="10"/>
        <v>5.96</v>
      </c>
      <c r="O102" s="78">
        <v>0</v>
      </c>
      <c r="P102" s="75">
        <v>0.64999999999999858</v>
      </c>
    </row>
    <row r="103" spans="1:16" ht="20.25" customHeight="1">
      <c r="A103" s="146">
        <f t="shared" si="9"/>
        <v>42979</v>
      </c>
      <c r="B103" s="147">
        <v>639.99</v>
      </c>
      <c r="C103" s="147">
        <v>69.2</v>
      </c>
      <c r="D103" s="147">
        <f t="shared" si="6"/>
        <v>55.040000000000006</v>
      </c>
      <c r="E103" s="161">
        <v>6</v>
      </c>
      <c r="F103" s="156">
        <f t="shared" si="7"/>
        <v>69.433581430553815</v>
      </c>
      <c r="G103" s="149">
        <v>0</v>
      </c>
      <c r="H103" s="149">
        <v>707</v>
      </c>
      <c r="I103" s="172" t="s">
        <v>49</v>
      </c>
      <c r="J103" s="172" t="s">
        <v>49</v>
      </c>
      <c r="K103" s="172" t="s">
        <v>49</v>
      </c>
      <c r="L103" s="172" t="s">
        <v>48</v>
      </c>
      <c r="M103" s="148">
        <f t="shared" si="8"/>
        <v>707</v>
      </c>
      <c r="N103" s="157">
        <f t="shared" si="10"/>
        <v>4.17</v>
      </c>
      <c r="O103" s="78">
        <v>0</v>
      </c>
      <c r="P103" s="75">
        <v>0.48999999999999488</v>
      </c>
    </row>
    <row r="104" spans="1:16" ht="20.25" customHeight="1">
      <c r="A104" s="146">
        <f t="shared" si="9"/>
        <v>42980</v>
      </c>
      <c r="B104" s="147">
        <v>640.05999999999995</v>
      </c>
      <c r="C104" s="147">
        <v>70.81</v>
      </c>
      <c r="D104" s="147">
        <f t="shared" si="6"/>
        <v>56.650000000000006</v>
      </c>
      <c r="E104" s="161">
        <v>0</v>
      </c>
      <c r="F104" s="156">
        <f t="shared" si="7"/>
        <v>71.464614608300764</v>
      </c>
      <c r="G104" s="149">
        <v>0</v>
      </c>
      <c r="H104" s="149">
        <v>710</v>
      </c>
      <c r="I104" s="172" t="s">
        <v>49</v>
      </c>
      <c r="J104" s="172" t="s">
        <v>49</v>
      </c>
      <c r="K104" s="172" t="s">
        <v>49</v>
      </c>
      <c r="L104" s="172" t="s">
        <v>48</v>
      </c>
      <c r="M104" s="148">
        <f t="shared" si="8"/>
        <v>710</v>
      </c>
      <c r="N104" s="157">
        <f t="shared" si="10"/>
        <v>3.35</v>
      </c>
      <c r="O104" s="78">
        <v>0</v>
      </c>
      <c r="P104" s="75">
        <v>0.49000000000000199</v>
      </c>
    </row>
    <row r="105" spans="1:16" ht="20.25" customHeight="1">
      <c r="A105" s="146">
        <f t="shared" si="9"/>
        <v>42981</v>
      </c>
      <c r="B105" s="147">
        <v>640.11</v>
      </c>
      <c r="C105" s="147">
        <v>72.010000000000005</v>
      </c>
      <c r="D105" s="147">
        <f t="shared" si="6"/>
        <v>57.850000000000009</v>
      </c>
      <c r="E105" s="161">
        <v>0</v>
      </c>
      <c r="F105" s="156">
        <f t="shared" si="7"/>
        <v>72.978428156932011</v>
      </c>
      <c r="G105" s="149">
        <v>0</v>
      </c>
      <c r="H105" s="149">
        <v>711</v>
      </c>
      <c r="I105" s="172" t="s">
        <v>49</v>
      </c>
      <c r="J105" s="172" t="s">
        <v>49</v>
      </c>
      <c r="K105" s="172" t="s">
        <v>49</v>
      </c>
      <c r="L105" s="172" t="s">
        <v>48</v>
      </c>
      <c r="M105" s="148">
        <f t="shared" si="8"/>
        <v>711</v>
      </c>
      <c r="N105" s="157">
        <f t="shared" si="10"/>
        <v>2.94</v>
      </c>
      <c r="O105" s="78">
        <v>0</v>
      </c>
      <c r="P105" s="75">
        <v>0.81000000000000227</v>
      </c>
    </row>
    <row r="106" spans="1:16" ht="20.25" customHeight="1">
      <c r="A106" s="146">
        <f t="shared" si="9"/>
        <v>42982</v>
      </c>
      <c r="B106" s="147">
        <v>640.14</v>
      </c>
      <c r="C106" s="147">
        <v>72.73</v>
      </c>
      <c r="D106" s="147">
        <f t="shared" si="6"/>
        <v>58.570000000000007</v>
      </c>
      <c r="E106" s="161">
        <v>0</v>
      </c>
      <c r="F106" s="156">
        <f t="shared" si="7"/>
        <v>73.886716286110783</v>
      </c>
      <c r="G106" s="149">
        <v>0</v>
      </c>
      <c r="H106" s="149">
        <v>712</v>
      </c>
      <c r="I106" s="172" t="s">
        <v>49</v>
      </c>
      <c r="J106" s="172" t="s">
        <v>49</v>
      </c>
      <c r="K106" s="172" t="s">
        <v>49</v>
      </c>
      <c r="L106" s="172" t="s">
        <v>48</v>
      </c>
      <c r="M106" s="148">
        <f t="shared" si="8"/>
        <v>712</v>
      </c>
      <c r="N106" s="157">
        <f t="shared" si="10"/>
        <v>2.46</v>
      </c>
      <c r="O106" s="78">
        <v>0</v>
      </c>
      <c r="P106" s="75">
        <v>1.6899999999999977</v>
      </c>
    </row>
    <row r="107" spans="1:16" ht="20.25" customHeight="1">
      <c r="A107" s="146">
        <f t="shared" si="9"/>
        <v>42983</v>
      </c>
      <c r="B107" s="147">
        <v>640.14</v>
      </c>
      <c r="C107" s="151">
        <v>72.73</v>
      </c>
      <c r="D107" s="147">
        <f t="shared" si="6"/>
        <v>58.570000000000007</v>
      </c>
      <c r="E107" s="161">
        <v>0</v>
      </c>
      <c r="F107" s="156">
        <f t="shared" si="7"/>
        <v>73.886716286110783</v>
      </c>
      <c r="G107" s="149">
        <v>0</v>
      </c>
      <c r="H107" s="149">
        <v>712</v>
      </c>
      <c r="I107" s="172" t="s">
        <v>49</v>
      </c>
      <c r="J107" s="172" t="s">
        <v>49</v>
      </c>
      <c r="K107" s="172" t="s">
        <v>49</v>
      </c>
      <c r="L107" s="172" t="s">
        <v>48</v>
      </c>
      <c r="M107" s="148">
        <f t="shared" si="8"/>
        <v>712</v>
      </c>
      <c r="N107" s="157">
        <f>ROUND((C108-C106)+(M107*0.002447),2)</f>
        <v>0.78</v>
      </c>
      <c r="O107" s="78">
        <v>0</v>
      </c>
      <c r="P107" s="75">
        <v>3.6099999999999994</v>
      </c>
    </row>
    <row r="108" spans="1:16" ht="20.25" customHeight="1">
      <c r="A108" s="146">
        <f t="shared" si="9"/>
        <v>42984</v>
      </c>
      <c r="B108" s="147">
        <v>640.1</v>
      </c>
      <c r="C108" s="147">
        <v>71.77</v>
      </c>
      <c r="D108" s="147">
        <f t="shared" si="6"/>
        <v>57.61</v>
      </c>
      <c r="E108" s="161">
        <v>0</v>
      </c>
      <c r="F108" s="156">
        <f t="shared" si="7"/>
        <v>72.675665447205745</v>
      </c>
      <c r="G108" s="149">
        <v>0</v>
      </c>
      <c r="H108" s="149">
        <v>711</v>
      </c>
      <c r="I108" s="172" t="s">
        <v>49</v>
      </c>
      <c r="J108" s="172" t="s">
        <v>49</v>
      </c>
      <c r="K108" s="172" t="s">
        <v>49</v>
      </c>
      <c r="L108" s="172" t="s">
        <v>48</v>
      </c>
      <c r="M108" s="148">
        <f t="shared" si="8"/>
        <v>711</v>
      </c>
      <c r="N108" s="157">
        <f t="shared" ref="N108:N131" si="11">ROUND((C109-C108)+(M108*0.002447),2)</f>
        <v>2.2200000000000002</v>
      </c>
      <c r="O108" s="78">
        <v>0</v>
      </c>
      <c r="P108" s="75">
        <v>2.980000000000004</v>
      </c>
    </row>
    <row r="109" spans="1:16" ht="20.25" customHeight="1">
      <c r="A109" s="146">
        <f t="shared" si="9"/>
        <v>42985</v>
      </c>
      <c r="B109" s="147">
        <v>640.12</v>
      </c>
      <c r="C109" s="147">
        <v>72.25</v>
      </c>
      <c r="D109" s="147">
        <f t="shared" si="6"/>
        <v>58.09</v>
      </c>
      <c r="E109" s="161">
        <v>0</v>
      </c>
      <c r="F109" s="156">
        <f t="shared" si="7"/>
        <v>73.281190866658264</v>
      </c>
      <c r="G109" s="149">
        <v>0</v>
      </c>
      <c r="H109" s="149">
        <v>0</v>
      </c>
      <c r="I109" s="172" t="s">
        <v>49</v>
      </c>
      <c r="J109" s="172" t="s">
        <v>49</v>
      </c>
      <c r="K109" s="172" t="s">
        <v>49</v>
      </c>
      <c r="L109" s="172" t="s">
        <v>48</v>
      </c>
      <c r="M109" s="148">
        <f t="shared" si="8"/>
        <v>0</v>
      </c>
      <c r="N109" s="157">
        <f t="shared" si="11"/>
        <v>1.2</v>
      </c>
      <c r="O109" s="78">
        <v>0</v>
      </c>
      <c r="P109" s="75">
        <v>3.0399999999999991</v>
      </c>
    </row>
    <row r="110" spans="1:16" ht="20.25" customHeight="1">
      <c r="A110" s="146">
        <f t="shared" si="9"/>
        <v>42986</v>
      </c>
      <c r="B110" s="147">
        <v>640.16999999999996</v>
      </c>
      <c r="C110" s="147">
        <v>73.45</v>
      </c>
      <c r="D110" s="147">
        <f t="shared" si="6"/>
        <v>59.290000000000006</v>
      </c>
      <c r="E110" s="161">
        <v>2</v>
      </c>
      <c r="F110" s="156">
        <f t="shared" si="7"/>
        <v>74.795004415289526</v>
      </c>
      <c r="G110" s="149">
        <v>0</v>
      </c>
      <c r="H110" s="149">
        <v>0</v>
      </c>
      <c r="I110" s="172" t="s">
        <v>49</v>
      </c>
      <c r="J110" s="172" t="s">
        <v>49</v>
      </c>
      <c r="K110" s="172" t="s">
        <v>49</v>
      </c>
      <c r="L110" s="172" t="s">
        <v>48</v>
      </c>
      <c r="M110" s="148">
        <f t="shared" si="8"/>
        <v>0</v>
      </c>
      <c r="N110" s="157">
        <f t="shared" si="11"/>
        <v>1.21</v>
      </c>
      <c r="O110" s="78">
        <v>0</v>
      </c>
      <c r="P110" s="75">
        <v>3.8499999999999943</v>
      </c>
    </row>
    <row r="111" spans="1:16" ht="20.25" customHeight="1">
      <c r="A111" s="146">
        <f t="shared" si="9"/>
        <v>42987</v>
      </c>
      <c r="B111" s="147">
        <v>640.22</v>
      </c>
      <c r="C111" s="147">
        <v>74.66</v>
      </c>
      <c r="D111" s="147">
        <f t="shared" si="6"/>
        <v>60.5</v>
      </c>
      <c r="E111" s="161">
        <v>4</v>
      </c>
      <c r="F111" s="156">
        <f t="shared" si="7"/>
        <v>76.32143307682604</v>
      </c>
      <c r="G111" s="149">
        <v>0</v>
      </c>
      <c r="H111" s="149">
        <v>0</v>
      </c>
      <c r="I111" s="172" t="s">
        <v>49</v>
      </c>
      <c r="J111" s="172" t="s">
        <v>49</v>
      </c>
      <c r="K111" s="172" t="s">
        <v>49</v>
      </c>
      <c r="L111" s="172" t="s">
        <v>48</v>
      </c>
      <c r="M111" s="148">
        <f t="shared" si="8"/>
        <v>0</v>
      </c>
      <c r="N111" s="157">
        <f t="shared" si="11"/>
        <v>1.92</v>
      </c>
      <c r="O111" s="78">
        <v>0</v>
      </c>
      <c r="P111" s="75">
        <v>3.1300000000000097</v>
      </c>
    </row>
    <row r="112" spans="1:16" ht="20.25" customHeight="1">
      <c r="A112" s="146">
        <f t="shared" si="9"/>
        <v>42988</v>
      </c>
      <c r="B112" s="147">
        <v>640.29999999999995</v>
      </c>
      <c r="C112" s="147">
        <v>76.58</v>
      </c>
      <c r="D112" s="147">
        <f t="shared" si="6"/>
        <v>62.42</v>
      </c>
      <c r="E112" s="161">
        <v>44</v>
      </c>
      <c r="F112" s="156">
        <f t="shared" si="7"/>
        <v>78.743534754636059</v>
      </c>
      <c r="G112" s="149">
        <v>0</v>
      </c>
      <c r="H112" s="149">
        <v>0</v>
      </c>
      <c r="I112" s="172" t="s">
        <v>49</v>
      </c>
      <c r="J112" s="172" t="s">
        <v>49</v>
      </c>
      <c r="K112" s="172" t="s">
        <v>49</v>
      </c>
      <c r="L112" s="172" t="s">
        <v>48</v>
      </c>
      <c r="M112" s="148">
        <f t="shared" si="8"/>
        <v>0</v>
      </c>
      <c r="N112" s="157">
        <f t="shared" si="11"/>
        <v>2.65</v>
      </c>
      <c r="O112" s="78">
        <v>0</v>
      </c>
      <c r="P112" s="75">
        <v>2.4099999999999966</v>
      </c>
    </row>
    <row r="113" spans="1:16" ht="20.25" customHeight="1">
      <c r="A113" s="146">
        <f t="shared" si="9"/>
        <v>42989</v>
      </c>
      <c r="B113" s="147">
        <v>640.41</v>
      </c>
      <c r="C113" s="147">
        <v>79.23</v>
      </c>
      <c r="D113" s="147">
        <f t="shared" si="6"/>
        <v>65.070000000000007</v>
      </c>
      <c r="E113" s="161">
        <v>0</v>
      </c>
      <c r="F113" s="156">
        <f t="shared" si="7"/>
        <v>82.086539674530101</v>
      </c>
      <c r="G113" s="149">
        <v>0</v>
      </c>
      <c r="H113" s="149">
        <v>0</v>
      </c>
      <c r="I113" s="172" t="s">
        <v>49</v>
      </c>
      <c r="J113" s="172" t="s">
        <v>49</v>
      </c>
      <c r="K113" s="172" t="s">
        <v>49</v>
      </c>
      <c r="L113" s="172" t="s">
        <v>48</v>
      </c>
      <c r="M113" s="148">
        <f t="shared" si="8"/>
        <v>0</v>
      </c>
      <c r="N113" s="157">
        <f t="shared" si="11"/>
        <v>2.41</v>
      </c>
      <c r="O113" s="78">
        <v>0</v>
      </c>
      <c r="P113" s="75">
        <v>2.6400000000000006</v>
      </c>
    </row>
    <row r="114" spans="1:16" ht="20.25" customHeight="1">
      <c r="A114" s="146">
        <f t="shared" si="9"/>
        <v>42990</v>
      </c>
      <c r="B114" s="147">
        <v>640.51</v>
      </c>
      <c r="C114" s="147">
        <v>81.64</v>
      </c>
      <c r="D114" s="147">
        <f t="shared" si="6"/>
        <v>67.48</v>
      </c>
      <c r="E114" s="161">
        <v>9</v>
      </c>
      <c r="F114" s="156">
        <f t="shared" si="7"/>
        <v>85.126781884697877</v>
      </c>
      <c r="G114" s="149">
        <v>0</v>
      </c>
      <c r="H114" s="149">
        <v>0</v>
      </c>
      <c r="I114" s="172" t="s">
        <v>49</v>
      </c>
      <c r="J114" s="172" t="s">
        <v>49</v>
      </c>
      <c r="K114" s="172" t="s">
        <v>49</v>
      </c>
      <c r="L114" s="172" t="s">
        <v>48</v>
      </c>
      <c r="M114" s="148">
        <v>0</v>
      </c>
      <c r="N114" s="157">
        <f t="shared" si="11"/>
        <v>2.4</v>
      </c>
      <c r="O114" s="78">
        <v>0</v>
      </c>
      <c r="P114" s="75">
        <v>8.7111009443656044</v>
      </c>
    </row>
    <row r="115" spans="1:16" ht="20.25" customHeight="1">
      <c r="A115" s="146">
        <f t="shared" si="9"/>
        <v>42991</v>
      </c>
      <c r="B115" s="147">
        <v>640.61</v>
      </c>
      <c r="C115" s="147">
        <v>84.04</v>
      </c>
      <c r="D115" s="147">
        <f t="shared" si="6"/>
        <v>69.88000000000001</v>
      </c>
      <c r="E115" s="161">
        <v>0</v>
      </c>
      <c r="F115" s="156">
        <f t="shared" si="7"/>
        <v>88.154408981960415</v>
      </c>
      <c r="G115" s="149">
        <v>0</v>
      </c>
      <c r="H115" s="149">
        <v>0</v>
      </c>
      <c r="I115" s="172" t="s">
        <v>49</v>
      </c>
      <c r="J115" s="172" t="s">
        <v>49</v>
      </c>
      <c r="K115" s="172" t="s">
        <v>49</v>
      </c>
      <c r="L115" s="172" t="s">
        <v>48</v>
      </c>
      <c r="M115" s="148">
        <f t="shared" si="8"/>
        <v>0</v>
      </c>
      <c r="N115" s="157">
        <f t="shared" si="11"/>
        <v>9.39</v>
      </c>
      <c r="O115" s="78">
        <v>-2.4099999999999966</v>
      </c>
      <c r="P115" s="75">
        <v>1.3014057836277373</v>
      </c>
    </row>
    <row r="116" spans="1:16" ht="20.25" customHeight="1">
      <c r="A116" s="146">
        <f t="shared" si="9"/>
        <v>42992</v>
      </c>
      <c r="B116" s="147">
        <v>641</v>
      </c>
      <c r="C116" s="147">
        <v>93.43</v>
      </c>
      <c r="D116" s="147">
        <f t="shared" si="6"/>
        <v>79.27000000000001</v>
      </c>
      <c r="E116" s="161">
        <v>95</v>
      </c>
      <c r="F116" s="156">
        <f t="shared" si="7"/>
        <v>100.00000000000003</v>
      </c>
      <c r="G116" s="149">
        <v>2045</v>
      </c>
      <c r="H116" s="149">
        <v>0</v>
      </c>
      <c r="I116" s="172" t="s">
        <v>49</v>
      </c>
      <c r="J116" s="172" t="s">
        <v>49</v>
      </c>
      <c r="K116" s="172" t="s">
        <v>49</v>
      </c>
      <c r="L116" s="172" t="s">
        <v>48</v>
      </c>
      <c r="M116" s="148">
        <f t="shared" si="8"/>
        <v>2045</v>
      </c>
      <c r="N116" s="157">
        <f t="shared" si="11"/>
        <v>2.6</v>
      </c>
      <c r="O116" s="78">
        <v>0</v>
      </c>
      <c r="P116" s="75">
        <v>1.9300000000000068</v>
      </c>
    </row>
    <row r="117" spans="1:16" ht="20.25" customHeight="1">
      <c r="A117" s="146">
        <f t="shared" si="9"/>
        <v>42993</v>
      </c>
      <c r="B117" s="147">
        <v>640.9</v>
      </c>
      <c r="C117" s="147">
        <v>91.03</v>
      </c>
      <c r="D117" s="147">
        <f t="shared" si="6"/>
        <v>76.87</v>
      </c>
      <c r="E117" s="161">
        <v>0</v>
      </c>
      <c r="F117" s="156">
        <f t="shared" si="7"/>
        <v>96.97237290273749</v>
      </c>
      <c r="G117" s="149">
        <v>0</v>
      </c>
      <c r="H117" s="149">
        <v>1014</v>
      </c>
      <c r="I117" s="172" t="s">
        <v>49</v>
      </c>
      <c r="J117" s="172" t="s">
        <v>49</v>
      </c>
      <c r="K117" s="172" t="s">
        <v>49</v>
      </c>
      <c r="L117" s="172" t="s">
        <v>48</v>
      </c>
      <c r="M117" s="148">
        <f t="shared" si="8"/>
        <v>1014</v>
      </c>
      <c r="N117" s="157">
        <f t="shared" si="11"/>
        <v>0.55000000000000004</v>
      </c>
      <c r="O117" s="78">
        <v>-0.97000000000001307</v>
      </c>
      <c r="P117" s="75">
        <v>1.5132411802123467</v>
      </c>
    </row>
    <row r="118" spans="1:16" ht="20.25" customHeight="1">
      <c r="A118" s="146">
        <f t="shared" si="9"/>
        <v>42994</v>
      </c>
      <c r="B118" s="147">
        <v>640.82000000000005</v>
      </c>
      <c r="C118" s="147">
        <v>89.1</v>
      </c>
      <c r="D118" s="147">
        <f t="shared" si="6"/>
        <v>74.94</v>
      </c>
      <c r="E118" s="161">
        <v>12</v>
      </c>
      <c r="F118" s="156">
        <f t="shared" si="7"/>
        <v>94.537656112022205</v>
      </c>
      <c r="G118" s="149">
        <v>0</v>
      </c>
      <c r="H118" s="149">
        <v>1010</v>
      </c>
      <c r="I118" s="172" t="s">
        <v>49</v>
      </c>
      <c r="J118" s="172" t="s">
        <v>49</v>
      </c>
      <c r="K118" s="172" t="s">
        <v>49</v>
      </c>
      <c r="L118" s="172" t="s">
        <v>48</v>
      </c>
      <c r="M118" s="148">
        <f t="shared" si="8"/>
        <v>1010</v>
      </c>
      <c r="N118" s="157">
        <f t="shared" si="11"/>
        <v>0.3</v>
      </c>
      <c r="O118" s="78">
        <v>0</v>
      </c>
      <c r="P118" s="75">
        <v>-2.1599999999999966</v>
      </c>
    </row>
    <row r="119" spans="1:16" ht="20.25" customHeight="1">
      <c r="A119" s="146">
        <f t="shared" si="9"/>
        <v>42995</v>
      </c>
      <c r="B119" s="147">
        <v>640.73</v>
      </c>
      <c r="C119" s="147">
        <v>86.93</v>
      </c>
      <c r="D119" s="147">
        <f t="shared" si="6"/>
        <v>72.77000000000001</v>
      </c>
      <c r="E119" s="161">
        <v>0</v>
      </c>
      <c r="F119" s="156">
        <f t="shared" si="7"/>
        <v>91.800176611580682</v>
      </c>
      <c r="G119" s="149">
        <v>0</v>
      </c>
      <c r="H119" s="149">
        <v>715</v>
      </c>
      <c r="I119" s="172" t="s">
        <v>49</v>
      </c>
      <c r="J119" s="172" t="s">
        <v>49</v>
      </c>
      <c r="K119" s="172" t="s">
        <v>49</v>
      </c>
      <c r="L119" s="172" t="s">
        <v>48</v>
      </c>
      <c r="M119" s="148">
        <f t="shared" si="8"/>
        <v>715</v>
      </c>
      <c r="N119" s="157">
        <f t="shared" si="11"/>
        <v>0.55000000000000004</v>
      </c>
      <c r="O119" s="78">
        <v>-1.1999999999999886</v>
      </c>
      <c r="P119" s="75">
        <v>2.195504232519458</v>
      </c>
    </row>
    <row r="120" spans="1:16" ht="20.25" customHeight="1">
      <c r="A120" s="146">
        <f t="shared" si="9"/>
        <v>42996</v>
      </c>
      <c r="B120" s="147">
        <v>640.67999999999995</v>
      </c>
      <c r="C120" s="147">
        <v>85.73</v>
      </c>
      <c r="D120" s="147">
        <f t="shared" si="6"/>
        <v>71.570000000000007</v>
      </c>
      <c r="E120" s="161">
        <v>22</v>
      </c>
      <c r="F120" s="156">
        <f t="shared" si="7"/>
        <v>90.28636306294942</v>
      </c>
      <c r="G120" s="149">
        <v>0</v>
      </c>
      <c r="H120" s="149">
        <v>710</v>
      </c>
      <c r="I120" s="172" t="s">
        <v>49</v>
      </c>
      <c r="J120" s="172" t="s">
        <v>49</v>
      </c>
      <c r="K120" s="172" t="s">
        <v>49</v>
      </c>
      <c r="L120" s="172" t="s">
        <v>48</v>
      </c>
      <c r="M120" s="148">
        <f t="shared" si="8"/>
        <v>710</v>
      </c>
      <c r="N120" s="157">
        <f t="shared" si="11"/>
        <v>0.28999999999999998</v>
      </c>
      <c r="O120" s="78">
        <v>0</v>
      </c>
      <c r="P120" s="75">
        <v>1.475504232519445</v>
      </c>
    </row>
    <row r="121" spans="1:16" ht="20.25" customHeight="1">
      <c r="A121" s="146">
        <f t="shared" si="9"/>
        <v>42997</v>
      </c>
      <c r="B121" s="147">
        <v>640.62</v>
      </c>
      <c r="C121" s="147">
        <v>84.28</v>
      </c>
      <c r="D121" s="147">
        <f t="shared" si="6"/>
        <v>70.12</v>
      </c>
      <c r="E121" s="161">
        <v>0</v>
      </c>
      <c r="F121" s="156">
        <f t="shared" si="7"/>
        <v>88.457171691686654</v>
      </c>
      <c r="G121" s="149">
        <v>0</v>
      </c>
      <c r="H121" s="149">
        <v>708</v>
      </c>
      <c r="I121" s="172" t="s">
        <v>49</v>
      </c>
      <c r="J121" s="172" t="s">
        <v>49</v>
      </c>
      <c r="K121" s="172" t="s">
        <v>49</v>
      </c>
      <c r="L121" s="172" t="s">
        <v>48</v>
      </c>
      <c r="M121" s="148">
        <f t="shared" si="8"/>
        <v>708</v>
      </c>
      <c r="N121" s="157">
        <f t="shared" si="11"/>
        <v>2.4500000000000002</v>
      </c>
      <c r="O121" s="78">
        <v>0</v>
      </c>
      <c r="P121" s="75">
        <v>1.4355042325194529</v>
      </c>
    </row>
    <row r="122" spans="1:16" ht="20.25" customHeight="1">
      <c r="A122" s="146">
        <f t="shared" si="9"/>
        <v>42998</v>
      </c>
      <c r="B122" s="147">
        <v>640.65</v>
      </c>
      <c r="C122" s="147">
        <v>85</v>
      </c>
      <c r="D122" s="147">
        <f t="shared" si="6"/>
        <v>70.84</v>
      </c>
      <c r="E122" s="161">
        <v>52</v>
      </c>
      <c r="F122" s="156">
        <f t="shared" si="7"/>
        <v>89.365459820865397</v>
      </c>
      <c r="G122" s="149">
        <v>0</v>
      </c>
      <c r="H122" s="149">
        <v>657</v>
      </c>
      <c r="I122" s="172" t="s">
        <v>49</v>
      </c>
      <c r="J122" s="172" t="s">
        <v>49</v>
      </c>
      <c r="K122" s="172" t="s">
        <v>49</v>
      </c>
      <c r="L122" s="172" t="s">
        <v>48</v>
      </c>
      <c r="M122" s="148">
        <f t="shared" si="8"/>
        <v>657</v>
      </c>
      <c r="N122" s="157">
        <f t="shared" si="11"/>
        <v>4.0199999999999996</v>
      </c>
      <c r="O122" s="78">
        <v>0</v>
      </c>
      <c r="P122" s="75">
        <v>1.3814219308117539</v>
      </c>
    </row>
    <row r="123" spans="1:16" ht="20.25" customHeight="1">
      <c r="A123" s="146">
        <f t="shared" si="9"/>
        <v>42999</v>
      </c>
      <c r="B123" s="147">
        <v>640.75</v>
      </c>
      <c r="C123" s="147">
        <v>87.41</v>
      </c>
      <c r="D123" s="147">
        <f t="shared" si="6"/>
        <v>73.25</v>
      </c>
      <c r="E123" s="161">
        <v>125</v>
      </c>
      <c r="F123" s="156">
        <f t="shared" si="7"/>
        <v>92.405702031033186</v>
      </c>
      <c r="G123" s="149">
        <v>0</v>
      </c>
      <c r="H123" s="149">
        <v>902</v>
      </c>
      <c r="I123" s="172" t="s">
        <v>49</v>
      </c>
      <c r="J123" s="172" t="s">
        <v>49</v>
      </c>
      <c r="K123" s="172" t="s">
        <v>49</v>
      </c>
      <c r="L123" s="172" t="s">
        <v>48</v>
      </c>
      <c r="M123" s="148">
        <f t="shared" si="8"/>
        <v>902</v>
      </c>
      <c r="N123" s="157">
        <f t="shared" si="11"/>
        <v>4.62</v>
      </c>
      <c r="O123" s="78">
        <v>0</v>
      </c>
      <c r="P123" s="75">
        <v>1.4828438616235351</v>
      </c>
    </row>
    <row r="124" spans="1:16" ht="20.25" customHeight="1">
      <c r="A124" s="146">
        <f t="shared" si="9"/>
        <v>43000</v>
      </c>
      <c r="B124" s="147">
        <v>640.85</v>
      </c>
      <c r="C124" s="147">
        <v>89.82</v>
      </c>
      <c r="D124" s="147">
        <f t="shared" si="6"/>
        <v>75.66</v>
      </c>
      <c r="E124" s="161">
        <v>3</v>
      </c>
      <c r="F124" s="156">
        <f t="shared" si="7"/>
        <v>95.445944241200962</v>
      </c>
      <c r="G124" s="149">
        <v>0</v>
      </c>
      <c r="H124" s="149">
        <v>737</v>
      </c>
      <c r="I124" s="172" t="s">
        <v>49</v>
      </c>
      <c r="J124" s="172" t="s">
        <v>49</v>
      </c>
      <c r="K124" s="172" t="s">
        <v>49</v>
      </c>
      <c r="L124" s="172" t="s">
        <v>48</v>
      </c>
      <c r="M124" s="148">
        <f t="shared" si="8"/>
        <v>737</v>
      </c>
      <c r="N124" s="157">
        <f t="shared" si="11"/>
        <v>3</v>
      </c>
      <c r="O124" s="78">
        <v>0</v>
      </c>
      <c r="P124" s="75">
        <v>1.1114219308117579</v>
      </c>
    </row>
    <row r="125" spans="1:16" ht="20.25" customHeight="1">
      <c r="A125" s="146">
        <f t="shared" si="9"/>
        <v>43001</v>
      </c>
      <c r="B125" s="147">
        <v>640.9</v>
      </c>
      <c r="C125" s="147">
        <v>91.02</v>
      </c>
      <c r="D125" s="147">
        <f t="shared" si="6"/>
        <v>76.86</v>
      </c>
      <c r="E125" s="161">
        <v>0</v>
      </c>
      <c r="F125" s="156">
        <f t="shared" si="7"/>
        <v>96.959757789832224</v>
      </c>
      <c r="G125" s="149">
        <v>0</v>
      </c>
      <c r="H125" s="149">
        <v>739</v>
      </c>
      <c r="I125" s="172" t="s">
        <v>49</v>
      </c>
      <c r="J125" s="172" t="s">
        <v>49</v>
      </c>
      <c r="K125" s="172" t="s">
        <v>49</v>
      </c>
      <c r="L125" s="172" t="s">
        <v>48</v>
      </c>
      <c r="M125" s="148">
        <f t="shared" si="8"/>
        <v>739</v>
      </c>
      <c r="N125" s="157">
        <f t="shared" si="11"/>
        <v>2.35</v>
      </c>
      <c r="O125" s="78">
        <v>0</v>
      </c>
      <c r="P125" s="75">
        <v>1.1038684738464588</v>
      </c>
    </row>
    <row r="126" spans="1:16" ht="20.25" customHeight="1">
      <c r="A126" s="146">
        <f t="shared" si="9"/>
        <v>43002</v>
      </c>
      <c r="B126" s="147">
        <v>640.91999999999996</v>
      </c>
      <c r="C126" s="147">
        <v>91.56</v>
      </c>
      <c r="D126" s="147">
        <f t="shared" si="6"/>
        <v>77.400000000000006</v>
      </c>
      <c r="E126" s="161">
        <v>0</v>
      </c>
      <c r="F126" s="156">
        <f t="shared" si="7"/>
        <v>97.640973886716296</v>
      </c>
      <c r="G126" s="149">
        <v>0</v>
      </c>
      <c r="H126" s="149">
        <v>740</v>
      </c>
      <c r="I126" s="172" t="s">
        <v>49</v>
      </c>
      <c r="J126" s="172" t="s">
        <v>49</v>
      </c>
      <c r="K126" s="172" t="s">
        <v>49</v>
      </c>
      <c r="L126" s="172" t="s">
        <v>48</v>
      </c>
      <c r="M126" s="148">
        <f t="shared" si="8"/>
        <v>740</v>
      </c>
      <c r="N126" s="157">
        <f t="shared" si="11"/>
        <v>2.23</v>
      </c>
      <c r="O126" s="78">
        <v>-0.23999999999999488</v>
      </c>
      <c r="P126" s="75">
        <v>0.38386847384646006</v>
      </c>
    </row>
    <row r="127" spans="1:16" s="111" customFormat="1" ht="20.25" customHeight="1">
      <c r="A127" s="175">
        <f t="shared" si="9"/>
        <v>43003</v>
      </c>
      <c r="B127" s="176">
        <v>640.94000000000005</v>
      </c>
      <c r="C127" s="176">
        <v>91.98</v>
      </c>
      <c r="D127" s="147">
        <f t="shared" si="6"/>
        <v>77.820000000000007</v>
      </c>
      <c r="E127" s="177">
        <v>0</v>
      </c>
      <c r="F127" s="178">
        <f t="shared" si="7"/>
        <v>98.170808628737234</v>
      </c>
      <c r="G127" s="179">
        <v>0</v>
      </c>
      <c r="H127" s="179">
        <v>740</v>
      </c>
      <c r="I127" s="180" t="s">
        <v>49</v>
      </c>
      <c r="J127" s="180" t="s">
        <v>49</v>
      </c>
      <c r="K127" s="180" t="s">
        <v>49</v>
      </c>
      <c r="L127" s="180" t="s">
        <v>48</v>
      </c>
      <c r="M127" s="178">
        <f t="shared" si="8"/>
        <v>740</v>
      </c>
      <c r="N127" s="157">
        <f t="shared" si="11"/>
        <v>2.0499999999999998</v>
      </c>
      <c r="O127" s="109">
        <v>-0.49000000000000909</v>
      </c>
      <c r="P127" s="110">
        <v>0.13142193081175391</v>
      </c>
    </row>
    <row r="128" spans="1:16" ht="20.25" customHeight="1">
      <c r="A128" s="146">
        <f t="shared" si="9"/>
        <v>43004</v>
      </c>
      <c r="B128" s="147">
        <v>640.95000000000005</v>
      </c>
      <c r="C128" s="147">
        <v>92.22</v>
      </c>
      <c r="D128" s="147">
        <f t="shared" si="6"/>
        <v>78.06</v>
      </c>
      <c r="E128" s="161">
        <v>0</v>
      </c>
      <c r="F128" s="156">
        <f t="shared" si="7"/>
        <v>98.473571338463486</v>
      </c>
      <c r="G128" s="149">
        <v>0</v>
      </c>
      <c r="H128" s="149">
        <v>741</v>
      </c>
      <c r="I128" s="172" t="s">
        <v>49</v>
      </c>
      <c r="J128" s="172" t="s">
        <v>49</v>
      </c>
      <c r="K128" s="172" t="s">
        <v>49</v>
      </c>
      <c r="L128" s="172" t="s">
        <v>48</v>
      </c>
      <c r="M128" s="148">
        <f t="shared" si="8"/>
        <v>741</v>
      </c>
      <c r="N128" s="157">
        <f t="shared" si="11"/>
        <v>2.06</v>
      </c>
      <c r="O128" s="78">
        <v>-0.23999999999999488</v>
      </c>
      <c r="P128" s="75">
        <v>1.4440475607971071E-2</v>
      </c>
    </row>
    <row r="129" spans="1:16" ht="20.25" customHeight="1">
      <c r="A129" s="146">
        <f t="shared" si="9"/>
        <v>43005</v>
      </c>
      <c r="B129" s="147">
        <v>640.96</v>
      </c>
      <c r="C129" s="147">
        <v>92.47</v>
      </c>
      <c r="D129" s="147">
        <f t="shared" si="6"/>
        <v>78.31</v>
      </c>
      <c r="E129" s="161">
        <v>0</v>
      </c>
      <c r="F129" s="156">
        <f t="shared" si="7"/>
        <v>98.78894916109499</v>
      </c>
      <c r="G129" s="149">
        <v>0</v>
      </c>
      <c r="H129" s="149">
        <v>720</v>
      </c>
      <c r="I129" s="172" t="s">
        <v>49</v>
      </c>
      <c r="J129" s="172" t="s">
        <v>49</v>
      </c>
      <c r="K129" s="172" t="s">
        <v>49</v>
      </c>
      <c r="L129" s="172" t="s">
        <v>48</v>
      </c>
      <c r="M129" s="148">
        <f t="shared" si="8"/>
        <v>720</v>
      </c>
      <c r="N129" s="157">
        <f t="shared" si="11"/>
        <v>1.52</v>
      </c>
      <c r="O129" s="78">
        <v>-0.24000000000000909</v>
      </c>
      <c r="P129" s="75">
        <v>-0.24000000000000909</v>
      </c>
    </row>
    <row r="130" spans="1:16" ht="20.25" customHeight="1">
      <c r="A130" s="146">
        <f t="shared" si="9"/>
        <v>43006</v>
      </c>
      <c r="B130" s="147">
        <v>640.95000000000005</v>
      </c>
      <c r="C130" s="147">
        <v>92.23</v>
      </c>
      <c r="D130" s="147">
        <f t="shared" si="6"/>
        <v>78.070000000000007</v>
      </c>
      <c r="E130" s="161">
        <v>0</v>
      </c>
      <c r="F130" s="156">
        <f t="shared" si="7"/>
        <v>98.486186451368752</v>
      </c>
      <c r="G130" s="149">
        <v>0</v>
      </c>
      <c r="H130" s="149">
        <v>720</v>
      </c>
      <c r="I130" s="172" t="s">
        <v>49</v>
      </c>
      <c r="J130" s="172" t="s">
        <v>49</v>
      </c>
      <c r="K130" s="172" t="s">
        <v>49</v>
      </c>
      <c r="L130" s="172" t="s">
        <v>48</v>
      </c>
      <c r="M130" s="148">
        <f t="shared" si="8"/>
        <v>720</v>
      </c>
      <c r="N130" s="157">
        <f t="shared" si="11"/>
        <v>2.72</v>
      </c>
      <c r="O130" s="78">
        <v>-0.23999999999999488</v>
      </c>
      <c r="P130" s="75">
        <v>-0.23999999999999488</v>
      </c>
    </row>
    <row r="131" spans="1:16" ht="20.25" customHeight="1">
      <c r="A131" s="146">
        <f t="shared" si="9"/>
        <v>43007</v>
      </c>
      <c r="B131" s="147">
        <v>640.99</v>
      </c>
      <c r="C131" s="147">
        <v>93.19</v>
      </c>
      <c r="D131" s="147">
        <f t="shared" si="6"/>
        <v>79.03</v>
      </c>
      <c r="E131" s="161">
        <v>0</v>
      </c>
      <c r="F131" s="156">
        <f t="shared" si="7"/>
        <v>99.697237290273762</v>
      </c>
      <c r="G131" s="149">
        <v>0</v>
      </c>
      <c r="H131" s="149">
        <v>0</v>
      </c>
      <c r="I131" s="172" t="s">
        <v>49</v>
      </c>
      <c r="J131" s="172" t="s">
        <v>49</v>
      </c>
      <c r="K131" s="172" t="s">
        <v>49</v>
      </c>
      <c r="L131" s="172" t="s">
        <v>48</v>
      </c>
      <c r="M131" s="148">
        <f t="shared" si="8"/>
        <v>0</v>
      </c>
      <c r="N131" s="157">
        <f t="shared" si="11"/>
        <v>0.24</v>
      </c>
      <c r="O131" s="78">
        <v>0</v>
      </c>
      <c r="P131" s="75">
        <v>1.4500000000000028</v>
      </c>
    </row>
    <row r="132" spans="1:16" ht="20.25" customHeight="1">
      <c r="A132" s="146">
        <f t="shared" si="9"/>
        <v>43008</v>
      </c>
      <c r="B132" s="147">
        <v>641</v>
      </c>
      <c r="C132" s="147">
        <v>93.43</v>
      </c>
      <c r="D132" s="147">
        <f t="shared" si="6"/>
        <v>79.27000000000001</v>
      </c>
      <c r="E132" s="161">
        <v>0</v>
      </c>
      <c r="F132" s="156">
        <f t="shared" si="7"/>
        <v>100.00000000000003</v>
      </c>
      <c r="G132" s="149">
        <v>0</v>
      </c>
      <c r="H132" s="149">
        <v>0</v>
      </c>
      <c r="I132" s="172" t="s">
        <v>49</v>
      </c>
      <c r="J132" s="172" t="s">
        <v>49</v>
      </c>
      <c r="K132" s="172" t="s">
        <v>49</v>
      </c>
      <c r="L132" s="172" t="s">
        <v>48</v>
      </c>
      <c r="M132" s="148">
        <f t="shared" si="8"/>
        <v>0</v>
      </c>
      <c r="N132" s="157">
        <f t="shared" si="10"/>
        <v>0.24</v>
      </c>
      <c r="O132" s="78">
        <v>-0.23000000000000398</v>
      </c>
      <c r="P132" s="75">
        <v>-1.6800000000000068</v>
      </c>
    </row>
    <row r="133" spans="1:16" ht="20.25" customHeight="1">
      <c r="A133" s="146">
        <f t="shared" si="9"/>
        <v>43009</v>
      </c>
      <c r="B133" s="147">
        <v>640.99</v>
      </c>
      <c r="C133" s="147">
        <v>93.19</v>
      </c>
      <c r="D133" s="147">
        <f t="shared" si="6"/>
        <v>79.03</v>
      </c>
      <c r="E133" s="161">
        <v>0</v>
      </c>
      <c r="F133" s="156">
        <f t="shared" si="7"/>
        <v>99.697237290273762</v>
      </c>
      <c r="G133" s="149">
        <v>0</v>
      </c>
      <c r="H133" s="149">
        <v>0</v>
      </c>
      <c r="I133" s="172" t="s">
        <v>49</v>
      </c>
      <c r="J133" s="172" t="s">
        <v>49</v>
      </c>
      <c r="K133" s="172" t="s">
        <v>49</v>
      </c>
      <c r="L133" s="172" t="s">
        <v>48</v>
      </c>
      <c r="M133" s="148">
        <f t="shared" si="8"/>
        <v>0</v>
      </c>
      <c r="N133" s="157">
        <f t="shared" si="10"/>
        <v>-0.24</v>
      </c>
      <c r="O133" s="78">
        <v>-0.25</v>
      </c>
      <c r="P133" s="75">
        <v>-0.25</v>
      </c>
    </row>
    <row r="134" spans="1:16" ht="20.25" customHeight="1">
      <c r="A134" s="146">
        <f t="shared" si="9"/>
        <v>43010</v>
      </c>
      <c r="B134" s="147">
        <v>640.99</v>
      </c>
      <c r="C134" s="147">
        <v>93.19</v>
      </c>
      <c r="D134" s="147">
        <f t="shared" si="6"/>
        <v>79.03</v>
      </c>
      <c r="E134" s="161">
        <v>0</v>
      </c>
      <c r="F134" s="156">
        <f t="shared" si="7"/>
        <v>99.697237290273762</v>
      </c>
      <c r="G134" s="149">
        <v>0</v>
      </c>
      <c r="H134" s="149">
        <v>0</v>
      </c>
      <c r="I134" s="172" t="s">
        <v>49</v>
      </c>
      <c r="J134" s="172" t="s">
        <v>49</v>
      </c>
      <c r="K134" s="172" t="s">
        <v>49</v>
      </c>
      <c r="L134" s="172" t="s">
        <v>48</v>
      </c>
      <c r="M134" s="148">
        <f t="shared" si="8"/>
        <v>0</v>
      </c>
      <c r="N134" s="157">
        <f t="shared" si="10"/>
        <v>0</v>
      </c>
      <c r="O134" s="78">
        <v>0</v>
      </c>
      <c r="P134" s="75">
        <v>4.6703669814552056</v>
      </c>
    </row>
    <row r="135" spans="1:16" ht="20.25" customHeight="1">
      <c r="A135" s="146">
        <f t="shared" si="9"/>
        <v>43011</v>
      </c>
      <c r="B135" s="147">
        <v>640.99</v>
      </c>
      <c r="C135" s="147">
        <v>93.19</v>
      </c>
      <c r="D135" s="147">
        <f t="shared" si="6"/>
        <v>79.03</v>
      </c>
      <c r="E135" s="161">
        <v>0</v>
      </c>
      <c r="F135" s="156">
        <f t="shared" si="7"/>
        <v>99.697237290273762</v>
      </c>
      <c r="G135" s="149">
        <v>0</v>
      </c>
      <c r="H135" s="149">
        <v>0</v>
      </c>
      <c r="I135" s="172" t="s">
        <v>49</v>
      </c>
      <c r="J135" s="172" t="s">
        <v>49</v>
      </c>
      <c r="K135" s="172" t="s">
        <v>49</v>
      </c>
      <c r="L135" s="172" t="s">
        <v>48</v>
      </c>
      <c r="M135" s="148">
        <f t="shared" si="8"/>
        <v>0</v>
      </c>
      <c r="N135" s="157">
        <f t="shared" si="10"/>
        <v>0</v>
      </c>
      <c r="O135" s="78">
        <v>-1.9299999999999926</v>
      </c>
      <c r="P135" s="75">
        <v>3.0193565591818832</v>
      </c>
    </row>
    <row r="136" spans="1:16" ht="20.25" customHeight="1">
      <c r="A136" s="146">
        <f t="shared" si="9"/>
        <v>43012</v>
      </c>
      <c r="B136" s="147">
        <v>640.99</v>
      </c>
      <c r="C136" s="147">
        <v>93.19</v>
      </c>
      <c r="D136" s="147">
        <f t="shared" si="6"/>
        <v>79.03</v>
      </c>
      <c r="E136" s="161">
        <v>0</v>
      </c>
      <c r="F136" s="156">
        <f t="shared" si="7"/>
        <v>99.697237290273762</v>
      </c>
      <c r="G136" s="149">
        <v>0</v>
      </c>
      <c r="H136" s="149">
        <v>0</v>
      </c>
      <c r="I136" s="172" t="s">
        <v>49</v>
      </c>
      <c r="J136" s="172" t="s">
        <v>49</v>
      </c>
      <c r="K136" s="172" t="s">
        <v>49</v>
      </c>
      <c r="L136" s="172" t="s">
        <v>48</v>
      </c>
      <c r="M136" s="148">
        <f t="shared" si="8"/>
        <v>0</v>
      </c>
      <c r="N136" s="157">
        <f t="shared" si="10"/>
        <v>0</v>
      </c>
      <c r="O136" s="78">
        <v>0</v>
      </c>
      <c r="P136" s="75">
        <v>3.397925820815181</v>
      </c>
    </row>
    <row r="137" spans="1:16" ht="20.25" customHeight="1">
      <c r="A137" s="146">
        <f t="shared" si="9"/>
        <v>43013</v>
      </c>
      <c r="B137" s="147">
        <v>640.99</v>
      </c>
      <c r="C137" s="147">
        <v>93.19</v>
      </c>
      <c r="D137" s="147">
        <f t="shared" si="6"/>
        <v>79.03</v>
      </c>
      <c r="E137" s="161">
        <v>0</v>
      </c>
      <c r="F137" s="156">
        <f t="shared" si="7"/>
        <v>99.697237290273762</v>
      </c>
      <c r="G137" s="149">
        <v>0</v>
      </c>
      <c r="H137" s="149">
        <v>0</v>
      </c>
      <c r="I137" s="172" t="s">
        <v>49</v>
      </c>
      <c r="J137" s="172" t="s">
        <v>49</v>
      </c>
      <c r="K137" s="172" t="s">
        <v>49</v>
      </c>
      <c r="L137" s="172" t="s">
        <v>48</v>
      </c>
      <c r="M137" s="148">
        <f t="shared" si="8"/>
        <v>0</v>
      </c>
      <c r="N137" s="157">
        <f t="shared" si="10"/>
        <v>0</v>
      </c>
      <c r="O137" s="78">
        <v>0</v>
      </c>
      <c r="P137" s="75">
        <v>7.3396291040759403</v>
      </c>
    </row>
    <row r="138" spans="1:16" ht="20.25" customHeight="1">
      <c r="A138" s="146">
        <f t="shared" si="9"/>
        <v>43014</v>
      </c>
      <c r="B138" s="147">
        <v>640.99</v>
      </c>
      <c r="C138" s="147">
        <v>93.19</v>
      </c>
      <c r="D138" s="147">
        <f t="shared" si="6"/>
        <v>79.03</v>
      </c>
      <c r="E138" s="161">
        <v>0</v>
      </c>
      <c r="F138" s="156">
        <f t="shared" si="7"/>
        <v>99.697237290273762</v>
      </c>
      <c r="G138" s="149">
        <v>0</v>
      </c>
      <c r="H138" s="149">
        <v>0</v>
      </c>
      <c r="I138" s="172" t="s">
        <v>49</v>
      </c>
      <c r="J138" s="172" t="s">
        <v>49</v>
      </c>
      <c r="K138" s="172" t="s">
        <v>49</v>
      </c>
      <c r="L138" s="172" t="s">
        <v>48</v>
      </c>
      <c r="M138" s="148">
        <f t="shared" si="8"/>
        <v>0</v>
      </c>
      <c r="N138" s="157">
        <f t="shared" si="10"/>
        <v>0</v>
      </c>
      <c r="O138" s="78">
        <v>0</v>
      </c>
      <c r="P138" s="75">
        <v>4.9273376718696484</v>
      </c>
    </row>
    <row r="139" spans="1:16" ht="20.25" customHeight="1">
      <c r="A139" s="146">
        <f t="shared" si="9"/>
        <v>43015</v>
      </c>
      <c r="B139" s="147">
        <v>640.99</v>
      </c>
      <c r="C139" s="147">
        <v>93.19</v>
      </c>
      <c r="D139" s="147">
        <f t="shared" si="6"/>
        <v>79.03</v>
      </c>
      <c r="E139" s="161">
        <v>0</v>
      </c>
      <c r="F139" s="156">
        <f t="shared" si="7"/>
        <v>99.697237290273762</v>
      </c>
      <c r="G139" s="149">
        <v>0</v>
      </c>
      <c r="H139" s="149">
        <v>0</v>
      </c>
      <c r="I139" s="172" t="s">
        <v>49</v>
      </c>
      <c r="J139" s="172" t="s">
        <v>49</v>
      </c>
      <c r="K139" s="172" t="s">
        <v>49</v>
      </c>
      <c r="L139" s="172" t="s">
        <v>48</v>
      </c>
      <c r="M139" s="148">
        <f t="shared" si="8"/>
        <v>0</v>
      </c>
      <c r="N139" s="157">
        <f t="shared" si="10"/>
        <v>0</v>
      </c>
      <c r="O139" s="78">
        <v>-1.4500000000000028</v>
      </c>
      <c r="P139" s="75">
        <v>3.4504256984880337</v>
      </c>
    </row>
    <row r="140" spans="1:16" ht="20.25" customHeight="1">
      <c r="A140" s="146">
        <f t="shared" si="9"/>
        <v>43016</v>
      </c>
      <c r="B140" s="147">
        <v>640.99</v>
      </c>
      <c r="C140" s="147">
        <v>93.19</v>
      </c>
      <c r="D140" s="147">
        <f t="shared" ref="D140:D163" si="12">C140-14.16</f>
        <v>79.03</v>
      </c>
      <c r="E140" s="161">
        <v>40</v>
      </c>
      <c r="F140" s="156">
        <f t="shared" ref="F140:F163" si="13">D140/79.27*100</f>
        <v>99.697237290273762</v>
      </c>
      <c r="G140" s="149">
        <v>0</v>
      </c>
      <c r="H140" s="149">
        <v>0</v>
      </c>
      <c r="I140" s="172" t="s">
        <v>49</v>
      </c>
      <c r="J140" s="172" t="s">
        <v>49</v>
      </c>
      <c r="K140" s="172" t="s">
        <v>49</v>
      </c>
      <c r="L140" s="172" t="s">
        <v>48</v>
      </c>
      <c r="M140" s="148">
        <f t="shared" ref="M140:M163" si="14">H140+G140</f>
        <v>0</v>
      </c>
      <c r="N140" s="157">
        <f t="shared" si="10"/>
        <v>0</v>
      </c>
      <c r="O140" s="78">
        <v>0</v>
      </c>
      <c r="P140" s="75">
        <v>1.4828438616235351</v>
      </c>
    </row>
    <row r="141" spans="1:16" ht="20.25" customHeight="1">
      <c r="A141" s="146">
        <f t="shared" ref="A141:A163" si="15">+A140+1</f>
        <v>43017</v>
      </c>
      <c r="B141" s="147">
        <v>640.99</v>
      </c>
      <c r="C141" s="147">
        <v>93.19</v>
      </c>
      <c r="D141" s="147">
        <f t="shared" si="12"/>
        <v>79.03</v>
      </c>
      <c r="E141" s="161">
        <v>13</v>
      </c>
      <c r="F141" s="156">
        <f t="shared" si="13"/>
        <v>99.697237290273762</v>
      </c>
      <c r="G141" s="149">
        <v>0</v>
      </c>
      <c r="H141" s="149">
        <v>0</v>
      </c>
      <c r="I141" s="172" t="s">
        <v>49</v>
      </c>
      <c r="J141" s="172" t="s">
        <v>49</v>
      </c>
      <c r="K141" s="172" t="s">
        <v>49</v>
      </c>
      <c r="L141" s="172" t="s">
        <v>48</v>
      </c>
      <c r="M141" s="148">
        <f t="shared" si="14"/>
        <v>0</v>
      </c>
      <c r="N141" s="157">
        <f t="shared" ref="N141:N150" si="16">ROUND((C141-C140)+(M141*0.002447),2)</f>
        <v>0</v>
      </c>
      <c r="O141" s="78">
        <v>0</v>
      </c>
      <c r="P141" s="75">
        <v>2.2201834907276008</v>
      </c>
    </row>
    <row r="142" spans="1:16" ht="20.25" customHeight="1">
      <c r="A142" s="146">
        <f t="shared" si="15"/>
        <v>43018</v>
      </c>
      <c r="B142" s="147">
        <v>640.99</v>
      </c>
      <c r="C142" s="147">
        <v>93.19</v>
      </c>
      <c r="D142" s="147">
        <f t="shared" si="12"/>
        <v>79.03</v>
      </c>
      <c r="E142" s="161">
        <v>23</v>
      </c>
      <c r="F142" s="156">
        <f t="shared" si="13"/>
        <v>99.697237290273762</v>
      </c>
      <c r="G142" s="149">
        <v>0</v>
      </c>
      <c r="H142" s="149">
        <v>0</v>
      </c>
      <c r="I142" s="172" t="s">
        <v>49</v>
      </c>
      <c r="J142" s="172" t="s">
        <v>49</v>
      </c>
      <c r="K142" s="172" t="s">
        <v>49</v>
      </c>
      <c r="L142" s="172" t="s">
        <v>48</v>
      </c>
      <c r="M142" s="148">
        <f t="shared" si="14"/>
        <v>0</v>
      </c>
      <c r="N142" s="157">
        <f t="shared" si="16"/>
        <v>0</v>
      </c>
      <c r="O142" s="78">
        <v>0</v>
      </c>
      <c r="P142" s="75">
        <v>0.23999999999999488</v>
      </c>
    </row>
    <row r="143" spans="1:16" ht="20.25" customHeight="1">
      <c r="A143" s="146">
        <f t="shared" si="15"/>
        <v>43019</v>
      </c>
      <c r="B143" s="147">
        <v>640.94000000000005</v>
      </c>
      <c r="C143" s="147">
        <v>91.99</v>
      </c>
      <c r="D143" s="147">
        <f t="shared" si="12"/>
        <v>77.83</v>
      </c>
      <c r="E143" s="161">
        <v>56</v>
      </c>
      <c r="F143" s="156">
        <f t="shared" si="13"/>
        <v>98.1834237416425</v>
      </c>
      <c r="G143" s="149">
        <v>0</v>
      </c>
      <c r="H143" s="149">
        <v>1079</v>
      </c>
      <c r="I143" s="172" t="s">
        <v>49</v>
      </c>
      <c r="J143" s="172" t="s">
        <v>49</v>
      </c>
      <c r="K143" s="172" t="s">
        <v>49</v>
      </c>
      <c r="L143" s="172" t="s">
        <v>48</v>
      </c>
      <c r="M143" s="148">
        <f t="shared" si="14"/>
        <v>1079</v>
      </c>
      <c r="N143" s="157">
        <f t="shared" si="16"/>
        <v>1.44</v>
      </c>
      <c r="O143" s="78">
        <v>0</v>
      </c>
      <c r="P143" s="75">
        <v>0</v>
      </c>
    </row>
    <row r="144" spans="1:16" ht="20.25" customHeight="1">
      <c r="A144" s="146">
        <f t="shared" si="15"/>
        <v>43020</v>
      </c>
      <c r="B144" s="147">
        <v>640.97</v>
      </c>
      <c r="C144" s="147">
        <v>92.71</v>
      </c>
      <c r="D144" s="147">
        <f t="shared" si="12"/>
        <v>78.55</v>
      </c>
      <c r="E144" s="161">
        <v>11</v>
      </c>
      <c r="F144" s="156">
        <f t="shared" si="13"/>
        <v>99.091711870821243</v>
      </c>
      <c r="G144" s="149">
        <v>0</v>
      </c>
      <c r="H144" s="149">
        <v>541</v>
      </c>
      <c r="I144" s="172" t="s">
        <v>49</v>
      </c>
      <c r="J144" s="172" t="s">
        <v>49</v>
      </c>
      <c r="K144" s="172" t="s">
        <v>49</v>
      </c>
      <c r="L144" s="172" t="s">
        <v>48</v>
      </c>
      <c r="M144" s="148">
        <f t="shared" si="14"/>
        <v>541</v>
      </c>
      <c r="N144" s="157">
        <f t="shared" si="16"/>
        <v>2.04</v>
      </c>
      <c r="O144" s="78">
        <v>0</v>
      </c>
      <c r="P144" s="75">
        <v>0</v>
      </c>
    </row>
    <row r="145" spans="1:17" ht="20.25" customHeight="1">
      <c r="A145" s="146">
        <f t="shared" si="15"/>
        <v>43021</v>
      </c>
      <c r="B145" s="147">
        <v>640.94000000000005</v>
      </c>
      <c r="C145" s="147">
        <v>91.19</v>
      </c>
      <c r="D145" s="147">
        <f t="shared" si="12"/>
        <v>77.03</v>
      </c>
      <c r="E145" s="161">
        <v>0</v>
      </c>
      <c r="F145" s="156">
        <f t="shared" si="13"/>
        <v>97.174214709221644</v>
      </c>
      <c r="G145" s="149">
        <v>0</v>
      </c>
      <c r="H145" s="149">
        <v>540</v>
      </c>
      <c r="I145" s="172" t="s">
        <v>49</v>
      </c>
      <c r="J145" s="172" t="s">
        <v>49</v>
      </c>
      <c r="K145" s="172" t="s">
        <v>49</v>
      </c>
      <c r="L145" s="172" t="s">
        <v>48</v>
      </c>
      <c r="M145" s="148">
        <f t="shared" si="14"/>
        <v>540</v>
      </c>
      <c r="N145" s="157">
        <f t="shared" si="16"/>
        <v>-0.2</v>
      </c>
      <c r="O145" s="78">
        <v>0</v>
      </c>
      <c r="P145" s="75">
        <v>0</v>
      </c>
    </row>
    <row r="146" spans="1:17" ht="20.25" customHeight="1">
      <c r="A146" s="146">
        <f t="shared" si="15"/>
        <v>43022</v>
      </c>
      <c r="B146" s="147">
        <v>641</v>
      </c>
      <c r="C146" s="147">
        <v>93.43</v>
      </c>
      <c r="D146" s="147">
        <f t="shared" si="12"/>
        <v>79.27000000000001</v>
      </c>
      <c r="E146" s="161">
        <v>14</v>
      </c>
      <c r="F146" s="156">
        <f t="shared" si="13"/>
        <v>100.00000000000003</v>
      </c>
      <c r="G146" s="149">
        <v>0</v>
      </c>
      <c r="H146" s="149">
        <v>0</v>
      </c>
      <c r="I146" s="172" t="s">
        <v>49</v>
      </c>
      <c r="J146" s="172" t="s">
        <v>49</v>
      </c>
      <c r="K146" s="172" t="s">
        <v>49</v>
      </c>
      <c r="L146" s="172" t="s">
        <v>48</v>
      </c>
      <c r="M146" s="148">
        <f t="shared" si="14"/>
        <v>0</v>
      </c>
      <c r="N146" s="157">
        <f t="shared" si="16"/>
        <v>2.2400000000000002</v>
      </c>
      <c r="O146" s="78">
        <v>0</v>
      </c>
      <c r="P146" s="75">
        <v>1.2501834907276019</v>
      </c>
    </row>
    <row r="147" spans="1:17" ht="20.25" customHeight="1">
      <c r="A147" s="146">
        <f t="shared" si="15"/>
        <v>43023</v>
      </c>
      <c r="B147" s="147">
        <v>641</v>
      </c>
      <c r="C147" s="147">
        <v>93.43</v>
      </c>
      <c r="D147" s="147">
        <f t="shared" si="12"/>
        <v>79.27000000000001</v>
      </c>
      <c r="E147" s="161">
        <v>5</v>
      </c>
      <c r="F147" s="156">
        <f t="shared" si="13"/>
        <v>100.00000000000003</v>
      </c>
      <c r="G147" s="149">
        <v>0</v>
      </c>
      <c r="H147" s="149">
        <v>509</v>
      </c>
      <c r="I147" s="172" t="s">
        <v>49</v>
      </c>
      <c r="J147" s="172" t="s">
        <v>49</v>
      </c>
      <c r="K147" s="172" t="s">
        <v>49</v>
      </c>
      <c r="L147" s="172" t="s">
        <v>48</v>
      </c>
      <c r="M147" s="148">
        <f t="shared" si="14"/>
        <v>509</v>
      </c>
      <c r="N147" s="157">
        <f t="shared" si="16"/>
        <v>1.25</v>
      </c>
      <c r="O147" s="78">
        <v>0</v>
      </c>
      <c r="P147" s="75">
        <v>2.4465430346919801</v>
      </c>
    </row>
    <row r="148" spans="1:17" ht="20.25" customHeight="1">
      <c r="A148" s="146">
        <f t="shared" si="15"/>
        <v>43024</v>
      </c>
      <c r="B148" s="147">
        <v>641</v>
      </c>
      <c r="C148" s="147">
        <v>93.43</v>
      </c>
      <c r="D148" s="147">
        <f t="shared" si="12"/>
        <v>79.27000000000001</v>
      </c>
      <c r="E148" s="161">
        <v>2</v>
      </c>
      <c r="F148" s="156">
        <f t="shared" si="13"/>
        <v>100.00000000000003</v>
      </c>
      <c r="G148" s="149">
        <v>1025</v>
      </c>
      <c r="H148" s="149">
        <v>0</v>
      </c>
      <c r="I148" s="172" t="s">
        <v>49</v>
      </c>
      <c r="J148" s="172" t="s">
        <v>49</v>
      </c>
      <c r="K148" s="172" t="s">
        <v>49</v>
      </c>
      <c r="L148" s="172" t="s">
        <v>48</v>
      </c>
      <c r="M148" s="148">
        <f t="shared" si="14"/>
        <v>1025</v>
      </c>
      <c r="N148" s="157">
        <f t="shared" si="16"/>
        <v>2.5099999999999998</v>
      </c>
      <c r="O148" s="78">
        <v>0</v>
      </c>
      <c r="P148" s="75">
        <v>2.5003669814552039</v>
      </c>
    </row>
    <row r="149" spans="1:17" ht="20.25" customHeight="1">
      <c r="A149" s="146">
        <f t="shared" si="15"/>
        <v>43025</v>
      </c>
      <c r="B149" s="147">
        <v>640.98</v>
      </c>
      <c r="C149" s="147">
        <v>92.95</v>
      </c>
      <c r="D149" s="147">
        <f t="shared" si="12"/>
        <v>78.790000000000006</v>
      </c>
      <c r="E149" s="161">
        <v>0</v>
      </c>
      <c r="F149" s="156">
        <f t="shared" si="13"/>
        <v>99.394474580547509</v>
      </c>
      <c r="G149" s="149">
        <v>1023</v>
      </c>
      <c r="H149" s="149">
        <v>0</v>
      </c>
      <c r="I149" s="172" t="s">
        <v>49</v>
      </c>
      <c r="J149" s="172" t="s">
        <v>49</v>
      </c>
      <c r="K149" s="172" t="s">
        <v>49</v>
      </c>
      <c r="L149" s="172" t="s">
        <v>48</v>
      </c>
      <c r="M149" s="148">
        <f t="shared" si="14"/>
        <v>1023</v>
      </c>
      <c r="N149" s="157">
        <v>0</v>
      </c>
      <c r="O149" s="78">
        <v>0</v>
      </c>
      <c r="P149" s="75">
        <v>2.5003669814552039</v>
      </c>
      <c r="Q149" s="78"/>
    </row>
    <row r="150" spans="1:17" ht="20.25" customHeight="1">
      <c r="A150" s="146">
        <f t="shared" si="15"/>
        <v>43026</v>
      </c>
      <c r="B150" s="147">
        <v>641</v>
      </c>
      <c r="C150" s="147">
        <v>93.43</v>
      </c>
      <c r="D150" s="147">
        <f t="shared" si="12"/>
        <v>79.27000000000001</v>
      </c>
      <c r="E150" s="161">
        <v>0</v>
      </c>
      <c r="F150" s="156">
        <f t="shared" si="13"/>
        <v>100.00000000000003</v>
      </c>
      <c r="G150" s="149">
        <v>0</v>
      </c>
      <c r="H150" s="149">
        <v>0</v>
      </c>
      <c r="I150" s="172" t="s">
        <v>49</v>
      </c>
      <c r="J150" s="172" t="s">
        <v>49</v>
      </c>
      <c r="K150" s="172" t="s">
        <v>49</v>
      </c>
      <c r="L150" s="172" t="s">
        <v>48</v>
      </c>
      <c r="M150" s="148">
        <f t="shared" si="14"/>
        <v>0</v>
      </c>
      <c r="N150" s="157">
        <f t="shared" si="16"/>
        <v>0.48</v>
      </c>
      <c r="O150" s="78">
        <v>0</v>
      </c>
      <c r="P150" s="75">
        <v>2.5003669814552039</v>
      </c>
    </row>
    <row r="151" spans="1:17" ht="20.25" customHeight="1">
      <c r="A151" s="146">
        <f t="shared" si="15"/>
        <v>43027</v>
      </c>
      <c r="B151" s="147">
        <v>641</v>
      </c>
      <c r="C151" s="147">
        <v>93.43</v>
      </c>
      <c r="D151" s="147">
        <f t="shared" si="12"/>
        <v>79.27000000000001</v>
      </c>
      <c r="E151" s="161">
        <v>0</v>
      </c>
      <c r="F151" s="156">
        <f t="shared" si="13"/>
        <v>100.00000000000003</v>
      </c>
      <c r="G151" s="149">
        <v>0</v>
      </c>
      <c r="H151" s="149">
        <v>0</v>
      </c>
      <c r="I151" s="172" t="s">
        <v>49</v>
      </c>
      <c r="J151" s="172" t="s">
        <v>49</v>
      </c>
      <c r="K151" s="172" t="s">
        <v>49</v>
      </c>
      <c r="L151" s="172" t="s">
        <v>48</v>
      </c>
      <c r="M151" s="148">
        <f t="shared" si="14"/>
        <v>0</v>
      </c>
      <c r="N151" s="157">
        <v>0</v>
      </c>
      <c r="O151" s="78">
        <v>0</v>
      </c>
      <c r="P151" s="75">
        <v>0</v>
      </c>
    </row>
    <row r="152" spans="1:17" ht="20.25" customHeight="1">
      <c r="A152" s="146">
        <f t="shared" si="15"/>
        <v>43028</v>
      </c>
      <c r="B152" s="147">
        <v>641</v>
      </c>
      <c r="C152" s="147">
        <v>93.43</v>
      </c>
      <c r="D152" s="147">
        <f t="shared" si="12"/>
        <v>79.27000000000001</v>
      </c>
      <c r="E152" s="161">
        <v>0</v>
      </c>
      <c r="F152" s="156">
        <f t="shared" si="13"/>
        <v>100.00000000000003</v>
      </c>
      <c r="G152" s="149">
        <v>0</v>
      </c>
      <c r="H152" s="149">
        <v>0</v>
      </c>
      <c r="I152" s="172" t="s">
        <v>49</v>
      </c>
      <c r="J152" s="172" t="s">
        <v>49</v>
      </c>
      <c r="K152" s="172" t="s">
        <v>49</v>
      </c>
      <c r="L152" s="172" t="s">
        <v>48</v>
      </c>
      <c r="M152" s="148">
        <f t="shared" si="14"/>
        <v>0</v>
      </c>
      <c r="N152" s="157">
        <v>0</v>
      </c>
      <c r="O152" s="78">
        <v>-0.47999999999998977</v>
      </c>
      <c r="P152" s="75">
        <v>-0.47999999999998977</v>
      </c>
    </row>
    <row r="153" spans="1:17" ht="20.25" customHeight="1">
      <c r="A153" s="146">
        <f t="shared" si="15"/>
        <v>43029</v>
      </c>
      <c r="B153" s="147">
        <v>641</v>
      </c>
      <c r="C153" s="147">
        <v>93.43</v>
      </c>
      <c r="D153" s="147">
        <f t="shared" si="12"/>
        <v>79.27000000000001</v>
      </c>
      <c r="E153" s="161">
        <v>0</v>
      </c>
      <c r="F153" s="156">
        <f t="shared" si="13"/>
        <v>100.00000000000003</v>
      </c>
      <c r="G153" s="149">
        <v>0</v>
      </c>
      <c r="H153" s="149">
        <v>0</v>
      </c>
      <c r="I153" s="172" t="s">
        <v>49</v>
      </c>
      <c r="J153" s="172" t="s">
        <v>49</v>
      </c>
      <c r="K153" s="172" t="s">
        <v>49</v>
      </c>
      <c r="L153" s="172" t="s">
        <v>48</v>
      </c>
      <c r="M153" s="148">
        <f t="shared" si="14"/>
        <v>0</v>
      </c>
      <c r="N153" s="157">
        <v>0</v>
      </c>
      <c r="O153" s="78">
        <v>-0.49000000000000909</v>
      </c>
      <c r="P153" s="75">
        <v>-0.49000000000000909</v>
      </c>
    </row>
    <row r="154" spans="1:17" ht="20.25" customHeight="1">
      <c r="A154" s="146">
        <f t="shared" si="15"/>
        <v>43030</v>
      </c>
      <c r="B154" s="147">
        <v>641</v>
      </c>
      <c r="C154" s="147">
        <v>93.43</v>
      </c>
      <c r="D154" s="147">
        <f t="shared" si="12"/>
        <v>79.27000000000001</v>
      </c>
      <c r="E154" s="161">
        <v>0</v>
      </c>
      <c r="F154" s="156">
        <f t="shared" si="13"/>
        <v>100.00000000000003</v>
      </c>
      <c r="G154" s="149">
        <v>0</v>
      </c>
      <c r="H154" s="149">
        <v>0</v>
      </c>
      <c r="I154" s="172" t="s">
        <v>49</v>
      </c>
      <c r="J154" s="172" t="s">
        <v>49</v>
      </c>
      <c r="K154" s="172" t="s">
        <v>49</v>
      </c>
      <c r="L154" s="172" t="s">
        <v>48</v>
      </c>
      <c r="M154" s="148">
        <f t="shared" si="14"/>
        <v>0</v>
      </c>
      <c r="N154" s="157">
        <v>0</v>
      </c>
      <c r="O154" s="78">
        <v>-0.48000000000000398</v>
      </c>
      <c r="P154" s="75">
        <v>-0.48000000000000398</v>
      </c>
    </row>
    <row r="155" spans="1:17" ht="20.25" customHeight="1">
      <c r="A155" s="146">
        <f t="shared" si="15"/>
        <v>43031</v>
      </c>
      <c r="B155" s="147">
        <v>641</v>
      </c>
      <c r="C155" s="147">
        <v>93.43</v>
      </c>
      <c r="D155" s="147">
        <f t="shared" si="12"/>
        <v>79.27000000000001</v>
      </c>
      <c r="E155" s="161">
        <v>0</v>
      </c>
      <c r="F155" s="156">
        <f t="shared" si="13"/>
        <v>100.00000000000003</v>
      </c>
      <c r="G155" s="149">
        <v>0</v>
      </c>
      <c r="H155" s="149">
        <v>0</v>
      </c>
      <c r="I155" s="172" t="s">
        <v>49</v>
      </c>
      <c r="J155" s="172" t="s">
        <v>49</v>
      </c>
      <c r="K155" s="172" t="s">
        <v>49</v>
      </c>
      <c r="L155" s="172" t="s">
        <v>48</v>
      </c>
      <c r="M155" s="148">
        <f t="shared" si="14"/>
        <v>0</v>
      </c>
      <c r="N155" s="157">
        <v>0</v>
      </c>
      <c r="O155" s="78">
        <v>-0.47999999999998977</v>
      </c>
      <c r="P155" s="75">
        <v>-0.47999999999998977</v>
      </c>
    </row>
    <row r="156" spans="1:17" ht="20.25" customHeight="1">
      <c r="A156" s="146">
        <f t="shared" si="15"/>
        <v>43032</v>
      </c>
      <c r="B156" s="147">
        <v>641</v>
      </c>
      <c r="C156" s="147">
        <v>93.43</v>
      </c>
      <c r="D156" s="147">
        <f t="shared" si="12"/>
        <v>79.27000000000001</v>
      </c>
      <c r="E156" s="161">
        <v>0</v>
      </c>
      <c r="F156" s="156">
        <f t="shared" si="13"/>
        <v>100.00000000000003</v>
      </c>
      <c r="G156" s="149">
        <v>0</v>
      </c>
      <c r="H156" s="149">
        <v>0</v>
      </c>
      <c r="I156" s="172" t="s">
        <v>49</v>
      </c>
      <c r="J156" s="172" t="s">
        <v>49</v>
      </c>
      <c r="K156" s="172" t="s">
        <v>49</v>
      </c>
      <c r="L156" s="172" t="s">
        <v>48</v>
      </c>
      <c r="M156" s="148">
        <f t="shared" si="14"/>
        <v>0</v>
      </c>
      <c r="N156" s="157">
        <v>0</v>
      </c>
      <c r="O156" s="78">
        <v>0</v>
      </c>
      <c r="P156" s="75">
        <v>0</v>
      </c>
    </row>
    <row r="157" spans="1:17" ht="20.25" customHeight="1">
      <c r="A157" s="146">
        <f t="shared" si="15"/>
        <v>43033</v>
      </c>
      <c r="B157" s="147">
        <v>641</v>
      </c>
      <c r="C157" s="147">
        <v>93.43</v>
      </c>
      <c r="D157" s="147">
        <f t="shared" si="12"/>
        <v>79.27000000000001</v>
      </c>
      <c r="E157" s="161">
        <v>0</v>
      </c>
      <c r="F157" s="156">
        <f t="shared" si="13"/>
        <v>100.00000000000003</v>
      </c>
      <c r="G157" s="149">
        <v>0</v>
      </c>
      <c r="H157" s="149">
        <v>0</v>
      </c>
      <c r="I157" s="172" t="s">
        <v>49</v>
      </c>
      <c r="J157" s="172" t="s">
        <v>49</v>
      </c>
      <c r="K157" s="172" t="s">
        <v>49</v>
      </c>
      <c r="L157" s="172" t="s">
        <v>48</v>
      </c>
      <c r="M157" s="148">
        <f t="shared" si="14"/>
        <v>0</v>
      </c>
      <c r="N157" s="157">
        <v>0</v>
      </c>
      <c r="O157" s="78">
        <v>0</v>
      </c>
      <c r="P157" s="75">
        <v>0</v>
      </c>
    </row>
    <row r="158" spans="1:17" ht="20.25" customHeight="1">
      <c r="A158" s="146">
        <f t="shared" si="15"/>
        <v>43034</v>
      </c>
      <c r="B158" s="147">
        <v>641</v>
      </c>
      <c r="C158" s="147">
        <v>93.43</v>
      </c>
      <c r="D158" s="147">
        <f t="shared" si="12"/>
        <v>79.27000000000001</v>
      </c>
      <c r="E158" s="161">
        <v>0</v>
      </c>
      <c r="F158" s="156">
        <f t="shared" si="13"/>
        <v>100.00000000000003</v>
      </c>
      <c r="G158" s="149">
        <v>0</v>
      </c>
      <c r="H158" s="149">
        <v>0</v>
      </c>
      <c r="I158" s="172" t="s">
        <v>49</v>
      </c>
      <c r="J158" s="172" t="s">
        <v>49</v>
      </c>
      <c r="K158" s="172" t="s">
        <v>49</v>
      </c>
      <c r="L158" s="172" t="s">
        <v>48</v>
      </c>
      <c r="M158" s="148">
        <f t="shared" si="14"/>
        <v>0</v>
      </c>
      <c r="N158" s="157">
        <v>0</v>
      </c>
      <c r="O158" s="78">
        <v>0</v>
      </c>
      <c r="P158" s="75">
        <v>0</v>
      </c>
    </row>
    <row r="159" spans="1:17" ht="20.25" customHeight="1">
      <c r="A159" s="146">
        <f t="shared" si="15"/>
        <v>43035</v>
      </c>
      <c r="B159" s="147">
        <v>641</v>
      </c>
      <c r="C159" s="147">
        <v>93.43</v>
      </c>
      <c r="D159" s="147">
        <f t="shared" si="12"/>
        <v>79.27000000000001</v>
      </c>
      <c r="E159" s="161">
        <v>0</v>
      </c>
      <c r="F159" s="156">
        <f t="shared" si="13"/>
        <v>100.00000000000003</v>
      </c>
      <c r="G159" s="149">
        <v>0</v>
      </c>
      <c r="H159" s="149">
        <v>0</v>
      </c>
      <c r="I159" s="172" t="s">
        <v>49</v>
      </c>
      <c r="J159" s="172" t="s">
        <v>49</v>
      </c>
      <c r="K159" s="172" t="s">
        <v>49</v>
      </c>
      <c r="L159" s="172" t="s">
        <v>48</v>
      </c>
      <c r="M159" s="148">
        <f t="shared" si="14"/>
        <v>0</v>
      </c>
      <c r="N159" s="157">
        <v>0</v>
      </c>
      <c r="O159" s="78">
        <v>0</v>
      </c>
      <c r="P159" s="75">
        <v>0</v>
      </c>
    </row>
    <row r="160" spans="1:17" ht="20.25" customHeight="1">
      <c r="A160" s="146">
        <f t="shared" si="15"/>
        <v>43036</v>
      </c>
      <c r="B160" s="147">
        <v>641</v>
      </c>
      <c r="C160" s="147">
        <v>93.43</v>
      </c>
      <c r="D160" s="147">
        <f t="shared" si="12"/>
        <v>79.27000000000001</v>
      </c>
      <c r="E160" s="161">
        <v>0</v>
      </c>
      <c r="F160" s="156">
        <f t="shared" si="13"/>
        <v>100.00000000000003</v>
      </c>
      <c r="G160" s="149">
        <v>0</v>
      </c>
      <c r="H160" s="149">
        <v>0</v>
      </c>
      <c r="I160" s="172" t="s">
        <v>49</v>
      </c>
      <c r="J160" s="172" t="s">
        <v>49</v>
      </c>
      <c r="K160" s="172" t="s">
        <v>49</v>
      </c>
      <c r="L160" s="172" t="s">
        <v>48</v>
      </c>
      <c r="M160" s="148">
        <f t="shared" si="14"/>
        <v>0</v>
      </c>
      <c r="N160" s="157">
        <v>0</v>
      </c>
      <c r="O160" s="78">
        <v>0</v>
      </c>
      <c r="P160" s="75">
        <v>0</v>
      </c>
    </row>
    <row r="161" spans="1:16" ht="20.25" customHeight="1">
      <c r="A161" s="146">
        <f t="shared" si="15"/>
        <v>43037</v>
      </c>
      <c r="B161" s="147">
        <v>641</v>
      </c>
      <c r="C161" s="147">
        <v>93.43</v>
      </c>
      <c r="D161" s="147">
        <f t="shared" si="12"/>
        <v>79.27000000000001</v>
      </c>
      <c r="E161" s="161">
        <v>0</v>
      </c>
      <c r="F161" s="156">
        <f t="shared" si="13"/>
        <v>100.00000000000003</v>
      </c>
      <c r="G161" s="149">
        <v>0</v>
      </c>
      <c r="H161" s="149">
        <v>0</v>
      </c>
      <c r="I161" s="172" t="s">
        <v>49</v>
      </c>
      <c r="J161" s="172" t="s">
        <v>49</v>
      </c>
      <c r="K161" s="172" t="s">
        <v>49</v>
      </c>
      <c r="L161" s="172" t="s">
        <v>48</v>
      </c>
      <c r="M161" s="148">
        <f t="shared" si="14"/>
        <v>0</v>
      </c>
      <c r="N161" s="157">
        <v>0</v>
      </c>
      <c r="O161" s="78">
        <v>0</v>
      </c>
      <c r="P161" s="75">
        <v>0</v>
      </c>
    </row>
    <row r="162" spans="1:16" ht="20.25" customHeight="1">
      <c r="A162" s="146">
        <f t="shared" si="15"/>
        <v>43038</v>
      </c>
      <c r="B162" s="147">
        <v>641</v>
      </c>
      <c r="C162" s="147">
        <v>93.43</v>
      </c>
      <c r="D162" s="147">
        <f t="shared" si="12"/>
        <v>79.27000000000001</v>
      </c>
      <c r="E162" s="161">
        <v>0</v>
      </c>
      <c r="F162" s="156">
        <f t="shared" si="13"/>
        <v>100.00000000000003</v>
      </c>
      <c r="G162" s="149">
        <v>0</v>
      </c>
      <c r="H162" s="149">
        <v>0</v>
      </c>
      <c r="I162" s="172" t="s">
        <v>49</v>
      </c>
      <c r="J162" s="172" t="s">
        <v>49</v>
      </c>
      <c r="K162" s="172" t="s">
        <v>49</v>
      </c>
      <c r="L162" s="172" t="s">
        <v>48</v>
      </c>
      <c r="M162" s="148">
        <f t="shared" si="14"/>
        <v>0</v>
      </c>
      <c r="N162" s="157">
        <v>0</v>
      </c>
      <c r="O162" s="78">
        <v>0</v>
      </c>
      <c r="P162" s="75">
        <v>0</v>
      </c>
    </row>
    <row r="163" spans="1:16" ht="20.25" customHeight="1">
      <c r="A163" s="146">
        <f t="shared" si="15"/>
        <v>43039</v>
      </c>
      <c r="B163" s="147">
        <v>641</v>
      </c>
      <c r="C163" s="147">
        <v>93.43</v>
      </c>
      <c r="D163" s="147">
        <f t="shared" si="12"/>
        <v>79.27000000000001</v>
      </c>
      <c r="E163" s="161">
        <v>0</v>
      </c>
      <c r="F163" s="156">
        <f t="shared" si="13"/>
        <v>100.00000000000003</v>
      </c>
      <c r="G163" s="149">
        <v>0</v>
      </c>
      <c r="H163" s="149">
        <v>0</v>
      </c>
      <c r="I163" s="172" t="s">
        <v>49</v>
      </c>
      <c r="J163" s="172" t="s">
        <v>49</v>
      </c>
      <c r="K163" s="172" t="s">
        <v>49</v>
      </c>
      <c r="L163" s="172" t="s">
        <v>48</v>
      </c>
      <c r="M163" s="148">
        <f t="shared" si="14"/>
        <v>0</v>
      </c>
      <c r="N163" s="157">
        <v>0</v>
      </c>
      <c r="O163" s="78">
        <v>0</v>
      </c>
      <c r="P163" s="75">
        <v>0</v>
      </c>
    </row>
    <row r="164" spans="1:16" ht="30.75" customHeight="1">
      <c r="A164" s="324"/>
      <c r="B164" s="325"/>
      <c r="C164" s="325"/>
      <c r="D164" s="325"/>
      <c r="E164" s="325"/>
      <c r="F164" s="325"/>
      <c r="G164" s="325"/>
      <c r="H164" s="325"/>
      <c r="I164" s="377"/>
      <c r="J164" s="319" t="s">
        <v>82</v>
      </c>
      <c r="K164" s="320"/>
      <c r="L164" s="321"/>
      <c r="M164" s="159">
        <f>SUM(M11:M163)</f>
        <v>95702</v>
      </c>
      <c r="N164" s="162">
        <f>SUM(N11:N163)</f>
        <v>279.43000000000012</v>
      </c>
      <c r="O164" s="78">
        <v>-47.8</v>
      </c>
      <c r="P164" s="75">
        <v>185.58732103537702</v>
      </c>
    </row>
    <row r="165" spans="1:16" ht="33" customHeight="1">
      <c r="A165" s="367" t="s">
        <v>106</v>
      </c>
      <c r="B165" s="368"/>
      <c r="C165" s="368"/>
      <c r="D165" s="368"/>
      <c r="E165" s="368"/>
      <c r="F165" s="368"/>
      <c r="G165" s="368"/>
      <c r="H165" s="368"/>
      <c r="I165" s="369"/>
      <c r="J165" s="370">
        <f>C163-C11</f>
        <v>70.31</v>
      </c>
      <c r="K165" s="371"/>
      <c r="L165" s="372"/>
      <c r="M165" s="133">
        <f>M164*0.0022447</f>
        <v>214.82227940000001</v>
      </c>
      <c r="N165" s="162">
        <f>J165+M165</f>
        <v>285.13227940000002</v>
      </c>
      <c r="O165" s="78">
        <v>0</v>
      </c>
    </row>
    <row r="166" spans="1:16" ht="129.75" customHeight="1">
      <c r="A166" s="366" t="s">
        <v>85</v>
      </c>
      <c r="B166" s="366"/>
      <c r="C166" s="137" t="s">
        <v>86</v>
      </c>
      <c r="D166" s="137" t="s">
        <v>87</v>
      </c>
      <c r="E166" s="137" t="s">
        <v>88</v>
      </c>
      <c r="F166" s="322" t="s">
        <v>89</v>
      </c>
      <c r="G166" s="322"/>
      <c r="H166" s="322" t="s">
        <v>90</v>
      </c>
      <c r="I166" s="322"/>
      <c r="J166" s="322" t="s">
        <v>91</v>
      </c>
      <c r="K166" s="322"/>
      <c r="L166" s="343" t="s">
        <v>102</v>
      </c>
      <c r="M166" s="343"/>
      <c r="N166" s="123" t="s">
        <v>92</v>
      </c>
      <c r="O166" s="78"/>
    </row>
    <row r="167" spans="1:16" ht="30.75" customHeight="1">
      <c r="A167" s="362" t="s">
        <v>84</v>
      </c>
      <c r="B167" s="363"/>
      <c r="C167" s="135">
        <f>SUM(E11:E40)</f>
        <v>265</v>
      </c>
      <c r="D167" s="135">
        <f>SUM(E41:E71)</f>
        <v>338</v>
      </c>
      <c r="E167" s="135">
        <f>SUM(E72:E102)</f>
        <v>251</v>
      </c>
      <c r="F167" s="348">
        <f>SUM(E103:E132)</f>
        <v>374</v>
      </c>
      <c r="G167" s="349"/>
      <c r="H167" s="348">
        <f>SUM(E133:E163)</f>
        <v>164</v>
      </c>
      <c r="I167" s="349"/>
      <c r="J167" s="348">
        <f>C167+D167+E167+F167+H167</f>
        <v>1392</v>
      </c>
      <c r="K167" s="353"/>
      <c r="L167" s="344">
        <f>N164-N165</f>
        <v>-5.7022793999998953</v>
      </c>
      <c r="M167" s="345"/>
      <c r="N167" s="373">
        <f>N165</f>
        <v>285.13227940000002</v>
      </c>
      <c r="O167" s="78"/>
    </row>
    <row r="168" spans="1:16" ht="42" customHeight="1">
      <c r="A168" s="362" t="s">
        <v>93</v>
      </c>
      <c r="B168" s="363"/>
      <c r="C168" s="136">
        <f>SUM(N11:N40)</f>
        <v>-0.11</v>
      </c>
      <c r="D168" s="136">
        <f>SUM(N41:N71)</f>
        <v>148.24</v>
      </c>
      <c r="E168" s="136">
        <f>SUM(N72:N102)</f>
        <v>52.889999999999993</v>
      </c>
      <c r="F168" s="350">
        <f>SUM(N103:N132)</f>
        <v>68.889999999999958</v>
      </c>
      <c r="G168" s="351"/>
      <c r="H168" s="350">
        <f>SUM(N133:N163)</f>
        <v>9.52</v>
      </c>
      <c r="I168" s="351"/>
      <c r="J168" s="350">
        <f>C168+D168+E168+F168+H168</f>
        <v>279.42999999999995</v>
      </c>
      <c r="K168" s="352"/>
      <c r="L168" s="346"/>
      <c r="M168" s="347"/>
      <c r="N168" s="374"/>
    </row>
    <row r="169" spans="1:16" ht="18.75" customHeight="1">
      <c r="A169" s="67"/>
      <c r="B169" s="67"/>
      <c r="C169" s="112"/>
      <c r="D169" s="67"/>
      <c r="E169" s="67"/>
      <c r="F169" s="67"/>
      <c r="G169" s="67"/>
      <c r="H169" s="67"/>
      <c r="I169" s="67"/>
      <c r="J169" s="67"/>
      <c r="K169" s="113"/>
      <c r="L169" s="113"/>
      <c r="M169" s="113"/>
      <c r="N169" s="113"/>
    </row>
    <row r="170" spans="1:16" ht="18.75" customHeight="1">
      <c r="A170" s="31"/>
      <c r="B170" s="31"/>
      <c r="C170" s="83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6" ht="18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5">
        <v>854</v>
      </c>
      <c r="K171" s="31"/>
      <c r="L171" s="31"/>
      <c r="M171" s="31"/>
      <c r="N171" s="31"/>
    </row>
    <row r="172" spans="1:16" ht="18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5">
        <v>603</v>
      </c>
      <c r="K172" s="31"/>
      <c r="L172" s="31"/>
      <c r="M172" s="31"/>
      <c r="N172" s="31"/>
    </row>
    <row r="173" spans="1:16" ht="18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101">
        <f>J171-J172</f>
        <v>251</v>
      </c>
      <c r="K173" s="31"/>
      <c r="L173" s="31"/>
      <c r="M173" s="31"/>
      <c r="N173" s="31"/>
    </row>
  </sheetData>
  <mergeCells count="40"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  <mergeCell ref="A166:B166"/>
    <mergeCell ref="A165:I165"/>
    <mergeCell ref="A164:I164"/>
    <mergeCell ref="J164:L164"/>
    <mergeCell ref="J165:L165"/>
    <mergeCell ref="F168:G168"/>
    <mergeCell ref="H168:I168"/>
    <mergeCell ref="J168:K168"/>
    <mergeCell ref="J166:K166"/>
    <mergeCell ref="L166:M166"/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N167:N168"/>
  </mergeCells>
  <printOptions horizontalCentered="1"/>
  <pageMargins left="0.75" right="0.5" top="0.45" bottom="0.4" header="0.3" footer="0.25"/>
  <pageSetup paperSize="9" scale="73" orientation="portrait" r:id="rId1"/>
  <headerFooter>
    <oddHeader>&amp;C3.Yedgaon</oddHeader>
    <oddFooter xml:space="preserve">&amp;C&amp;"DV-TTSurekh,Normal"&amp;18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R173"/>
  <sheetViews>
    <sheetView view="pageBreakPreview" zoomScale="85" zoomScaleSheetLayoutView="85" workbookViewId="0">
      <selection activeCell="W8" sqref="W8"/>
    </sheetView>
  </sheetViews>
  <sheetFormatPr defaultColWidth="9.1796875" defaultRowHeight="12.5"/>
  <cols>
    <col min="1" max="1" width="12.1796875" style="33" customWidth="1"/>
    <col min="2" max="2" width="9.26953125" style="33" customWidth="1"/>
    <col min="3" max="3" width="8.26953125" style="33" customWidth="1"/>
    <col min="4" max="4" width="9.54296875" style="33" customWidth="1"/>
    <col min="5" max="5" width="8.26953125" style="33" customWidth="1"/>
    <col min="6" max="6" width="10.26953125" style="33" customWidth="1"/>
    <col min="7" max="7" width="7.7265625" style="33" customWidth="1"/>
    <col min="8" max="8" width="7" style="33" customWidth="1"/>
    <col min="9" max="10" width="5.7265625" style="33" customWidth="1"/>
    <col min="11" max="11" width="5.81640625" style="33" bestFit="1" customWidth="1"/>
    <col min="12" max="12" width="7.81640625" style="33" customWidth="1"/>
    <col min="13" max="13" width="11" style="33" customWidth="1"/>
    <col min="14" max="14" width="10" style="33" customWidth="1"/>
    <col min="15" max="16384" width="9.1796875" style="33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331" t="s">
        <v>56</v>
      </c>
      <c r="B3" s="333" t="s">
        <v>108</v>
      </c>
      <c r="C3" s="333"/>
      <c r="D3" s="335" t="s">
        <v>109</v>
      </c>
      <c r="E3" s="336"/>
      <c r="F3" s="378" t="s">
        <v>58</v>
      </c>
      <c r="G3" s="379"/>
      <c r="H3" s="379"/>
      <c r="I3" s="379"/>
      <c r="J3" s="379"/>
      <c r="K3" s="379"/>
      <c r="L3" s="379"/>
      <c r="M3" s="379"/>
      <c r="N3" s="380"/>
    </row>
    <row r="4" spans="1:18" ht="39.75" customHeight="1">
      <c r="A4" s="332"/>
      <c r="B4" s="334"/>
      <c r="C4" s="334"/>
      <c r="D4" s="335"/>
      <c r="E4" s="337"/>
      <c r="F4" s="318" t="s">
        <v>60</v>
      </c>
      <c r="G4" s="318"/>
      <c r="H4" s="318" t="s">
        <v>61</v>
      </c>
      <c r="I4" s="318"/>
      <c r="J4" s="381" t="s">
        <v>62</v>
      </c>
      <c r="K4" s="382"/>
      <c r="L4" s="154" t="s">
        <v>65</v>
      </c>
      <c r="M4" s="141" t="s">
        <v>63</v>
      </c>
      <c r="N4" s="154" t="s">
        <v>64</v>
      </c>
    </row>
    <row r="5" spans="1:18" ht="21.75" customHeight="1">
      <c r="A5" s="332"/>
      <c r="B5" s="334"/>
      <c r="C5" s="334"/>
      <c r="D5" s="338"/>
      <c r="E5" s="339"/>
      <c r="F5" s="387">
        <v>717.53</v>
      </c>
      <c r="G5" s="388"/>
      <c r="H5" s="389">
        <v>35.909999999999997</v>
      </c>
      <c r="I5" s="390"/>
      <c r="J5" s="389">
        <v>33.11</v>
      </c>
      <c r="K5" s="390"/>
      <c r="L5" s="190">
        <v>2.8</v>
      </c>
      <c r="M5" s="142">
        <v>52443</v>
      </c>
      <c r="N5" s="165">
        <v>782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</row>
    <row r="9" spans="1:18" ht="14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73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4">
      <c r="A10" s="145"/>
      <c r="B10" s="148">
        <v>697.5</v>
      </c>
      <c r="C10" s="78">
        <v>0</v>
      </c>
      <c r="D10" s="148">
        <v>0</v>
      </c>
      <c r="E10" s="145"/>
      <c r="F10" s="173"/>
      <c r="G10" s="145"/>
      <c r="H10" s="145"/>
      <c r="I10" s="145"/>
      <c r="J10" s="145"/>
      <c r="K10" s="145"/>
      <c r="L10" s="145"/>
      <c r="M10" s="145"/>
      <c r="N10" s="250"/>
    </row>
    <row r="11" spans="1:18" ht="14">
      <c r="A11" s="146">
        <v>42887</v>
      </c>
      <c r="B11" s="147">
        <v>705.57</v>
      </c>
      <c r="C11" s="147">
        <v>3.79</v>
      </c>
      <c r="D11" s="147">
        <f>C11-2.8</f>
        <v>0.99000000000000021</v>
      </c>
      <c r="E11" s="148">
        <v>0</v>
      </c>
      <c r="F11" s="156">
        <f>D11/33.11*100</f>
        <v>2.9900332225913631</v>
      </c>
      <c r="G11" s="149">
        <v>0</v>
      </c>
      <c r="H11" s="149">
        <v>0</v>
      </c>
      <c r="I11" s="183" t="s">
        <v>49</v>
      </c>
      <c r="J11" s="183" t="s">
        <v>49</v>
      </c>
      <c r="K11" s="183" t="s">
        <v>49</v>
      </c>
      <c r="L11" s="183" t="s">
        <v>49</v>
      </c>
      <c r="M11" s="148">
        <f>G11+H11</f>
        <v>0</v>
      </c>
      <c r="N11" s="157">
        <v>0</v>
      </c>
      <c r="P11" s="74"/>
      <c r="Q11" s="75"/>
      <c r="R11" s="75"/>
    </row>
    <row r="12" spans="1:18" ht="14">
      <c r="A12" s="146">
        <f>+A11+1</f>
        <v>42888</v>
      </c>
      <c r="B12" s="147">
        <v>705.54</v>
      </c>
      <c r="C12" s="147">
        <v>3.76</v>
      </c>
      <c r="D12" s="147">
        <f t="shared" ref="D12:D75" si="1">C12-2.8</f>
        <v>0.96</v>
      </c>
      <c r="E12" s="148">
        <v>10</v>
      </c>
      <c r="F12" s="156">
        <f t="shared" ref="F12:F75" si="2">D12/33.11*100</f>
        <v>2.8994261552401088</v>
      </c>
      <c r="G12" s="149">
        <v>0</v>
      </c>
      <c r="H12" s="149">
        <v>0</v>
      </c>
      <c r="I12" s="172" t="s">
        <v>49</v>
      </c>
      <c r="J12" s="172" t="s">
        <v>49</v>
      </c>
      <c r="K12" s="172" t="s">
        <v>49</v>
      </c>
      <c r="L12" s="172" t="s">
        <v>49</v>
      </c>
      <c r="M12" s="148">
        <f t="shared" ref="M12:M75" si="3">G12+H12</f>
        <v>0</v>
      </c>
      <c r="N12" s="157">
        <v>0</v>
      </c>
      <c r="Q12" s="75"/>
    </row>
    <row r="13" spans="1:18" ht="14">
      <c r="A13" s="146">
        <f t="shared" ref="A13:A76" si="4">+A12+1</f>
        <v>42889</v>
      </c>
      <c r="B13" s="147">
        <v>705.52</v>
      </c>
      <c r="C13" s="147">
        <v>3.73</v>
      </c>
      <c r="D13" s="147">
        <f t="shared" si="1"/>
        <v>0.93000000000000016</v>
      </c>
      <c r="E13" s="148">
        <v>0</v>
      </c>
      <c r="F13" s="156">
        <f t="shared" si="2"/>
        <v>2.8088190878888559</v>
      </c>
      <c r="G13" s="149">
        <v>0</v>
      </c>
      <c r="H13" s="149">
        <v>0</v>
      </c>
      <c r="I13" s="172" t="s">
        <v>49</v>
      </c>
      <c r="J13" s="172" t="s">
        <v>49</v>
      </c>
      <c r="K13" s="172" t="s">
        <v>49</v>
      </c>
      <c r="L13" s="172" t="s">
        <v>49</v>
      </c>
      <c r="M13" s="148">
        <f t="shared" si="3"/>
        <v>0</v>
      </c>
      <c r="N13" s="157">
        <v>0</v>
      </c>
    </row>
    <row r="14" spans="1:18" ht="14">
      <c r="A14" s="146">
        <f t="shared" si="4"/>
        <v>42890</v>
      </c>
      <c r="B14" s="147">
        <v>705.65</v>
      </c>
      <c r="C14" s="147">
        <v>3.88</v>
      </c>
      <c r="D14" s="147">
        <f t="shared" si="1"/>
        <v>1.08</v>
      </c>
      <c r="E14" s="148">
        <v>52</v>
      </c>
      <c r="F14" s="156">
        <f t="shared" si="2"/>
        <v>3.2618544246451227</v>
      </c>
      <c r="G14" s="149">
        <v>0</v>
      </c>
      <c r="H14" s="149">
        <v>0</v>
      </c>
      <c r="I14" s="172" t="s">
        <v>49</v>
      </c>
      <c r="J14" s="172" t="s">
        <v>49</v>
      </c>
      <c r="K14" s="172" t="s">
        <v>49</v>
      </c>
      <c r="L14" s="172" t="s">
        <v>49</v>
      </c>
      <c r="M14" s="148">
        <f t="shared" si="3"/>
        <v>0</v>
      </c>
      <c r="N14" s="157">
        <v>0</v>
      </c>
    </row>
    <row r="15" spans="1:18" ht="14">
      <c r="A15" s="146">
        <f t="shared" si="4"/>
        <v>42891</v>
      </c>
      <c r="B15" s="147">
        <v>705.64</v>
      </c>
      <c r="C15" s="147">
        <v>3.86</v>
      </c>
      <c r="D15" s="147">
        <f t="shared" si="1"/>
        <v>1.06</v>
      </c>
      <c r="E15" s="148">
        <v>0</v>
      </c>
      <c r="F15" s="156">
        <f t="shared" si="2"/>
        <v>3.2014497130776207</v>
      </c>
      <c r="G15" s="149">
        <v>0</v>
      </c>
      <c r="H15" s="149">
        <v>0</v>
      </c>
      <c r="I15" s="172" t="s">
        <v>49</v>
      </c>
      <c r="J15" s="172" t="s">
        <v>49</v>
      </c>
      <c r="K15" s="172" t="s">
        <v>49</v>
      </c>
      <c r="L15" s="172" t="s">
        <v>49</v>
      </c>
      <c r="M15" s="148">
        <f t="shared" si="3"/>
        <v>0</v>
      </c>
      <c r="N15" s="157">
        <v>0</v>
      </c>
    </row>
    <row r="16" spans="1:18" ht="14">
      <c r="A16" s="146">
        <f t="shared" si="4"/>
        <v>42892</v>
      </c>
      <c r="B16" s="147">
        <v>705.63</v>
      </c>
      <c r="C16" s="147">
        <v>3.85</v>
      </c>
      <c r="D16" s="147">
        <f t="shared" si="1"/>
        <v>1.0500000000000003</v>
      </c>
      <c r="E16" s="148">
        <v>0</v>
      </c>
      <c r="F16" s="156">
        <f t="shared" si="2"/>
        <v>3.1712473572938693</v>
      </c>
      <c r="G16" s="149">
        <v>0</v>
      </c>
      <c r="H16" s="149">
        <v>0</v>
      </c>
      <c r="I16" s="172" t="s">
        <v>49</v>
      </c>
      <c r="J16" s="172" t="s">
        <v>49</v>
      </c>
      <c r="K16" s="172" t="s">
        <v>49</v>
      </c>
      <c r="L16" s="172" t="s">
        <v>49</v>
      </c>
      <c r="M16" s="148">
        <f t="shared" si="3"/>
        <v>0</v>
      </c>
      <c r="N16" s="157">
        <v>0</v>
      </c>
    </row>
    <row r="17" spans="1:14" ht="14">
      <c r="A17" s="146">
        <f t="shared" si="4"/>
        <v>42893</v>
      </c>
      <c r="B17" s="147">
        <v>705.62</v>
      </c>
      <c r="C17" s="147">
        <v>3.84</v>
      </c>
      <c r="D17" s="147">
        <f t="shared" si="1"/>
        <v>1.04</v>
      </c>
      <c r="E17" s="148">
        <v>0</v>
      </c>
      <c r="F17" s="156">
        <f t="shared" si="2"/>
        <v>3.1410450015101175</v>
      </c>
      <c r="G17" s="149">
        <v>0</v>
      </c>
      <c r="H17" s="149">
        <v>0</v>
      </c>
      <c r="I17" s="172" t="s">
        <v>49</v>
      </c>
      <c r="J17" s="172" t="s">
        <v>49</v>
      </c>
      <c r="K17" s="172" t="s">
        <v>49</v>
      </c>
      <c r="L17" s="172" t="s">
        <v>49</v>
      </c>
      <c r="M17" s="148">
        <f t="shared" si="3"/>
        <v>0</v>
      </c>
      <c r="N17" s="157">
        <f t="shared" ref="N17:N76" si="5">ROUND((C17-C16)+(M17*0.002447),2)</f>
        <v>-0.01</v>
      </c>
    </row>
    <row r="18" spans="1:14" ht="14">
      <c r="A18" s="146">
        <f t="shared" si="4"/>
        <v>42894</v>
      </c>
      <c r="B18" s="147">
        <v>705.6</v>
      </c>
      <c r="C18" s="147">
        <v>3.82</v>
      </c>
      <c r="D18" s="147">
        <f t="shared" si="1"/>
        <v>1.02</v>
      </c>
      <c r="E18" s="148">
        <v>0</v>
      </c>
      <c r="F18" s="156">
        <f t="shared" si="2"/>
        <v>3.0806402899426155</v>
      </c>
      <c r="G18" s="149">
        <v>0</v>
      </c>
      <c r="H18" s="149">
        <v>0</v>
      </c>
      <c r="I18" s="172" t="s">
        <v>49</v>
      </c>
      <c r="J18" s="172" t="s">
        <v>49</v>
      </c>
      <c r="K18" s="172" t="s">
        <v>49</v>
      </c>
      <c r="L18" s="172" t="s">
        <v>49</v>
      </c>
      <c r="M18" s="148">
        <f t="shared" si="3"/>
        <v>0</v>
      </c>
      <c r="N18" s="157">
        <v>0</v>
      </c>
    </row>
    <row r="19" spans="1:14" ht="14">
      <c r="A19" s="146">
        <f t="shared" si="4"/>
        <v>42895</v>
      </c>
      <c r="B19" s="147">
        <v>705.56</v>
      </c>
      <c r="C19" s="147">
        <v>3.78</v>
      </c>
      <c r="D19" s="147">
        <f t="shared" si="1"/>
        <v>0.98</v>
      </c>
      <c r="E19" s="148">
        <v>0</v>
      </c>
      <c r="F19" s="156">
        <f t="shared" si="2"/>
        <v>2.9598308668076108</v>
      </c>
      <c r="G19" s="149">
        <v>0</v>
      </c>
      <c r="H19" s="149">
        <v>0</v>
      </c>
      <c r="I19" s="172" t="s">
        <v>49</v>
      </c>
      <c r="J19" s="172" t="s">
        <v>49</v>
      </c>
      <c r="K19" s="172" t="s">
        <v>49</v>
      </c>
      <c r="L19" s="172" t="s">
        <v>49</v>
      </c>
      <c r="M19" s="148">
        <f t="shared" si="3"/>
        <v>0</v>
      </c>
      <c r="N19" s="157">
        <v>0</v>
      </c>
    </row>
    <row r="20" spans="1:14" ht="14">
      <c r="A20" s="146">
        <f t="shared" si="4"/>
        <v>42896</v>
      </c>
      <c r="B20" s="147">
        <v>705.52</v>
      </c>
      <c r="C20" s="147">
        <v>3.73</v>
      </c>
      <c r="D20" s="147">
        <f t="shared" si="1"/>
        <v>0.93000000000000016</v>
      </c>
      <c r="E20" s="148">
        <v>0</v>
      </c>
      <c r="F20" s="156">
        <f t="shared" si="2"/>
        <v>2.8088190878888559</v>
      </c>
      <c r="G20" s="149">
        <v>0</v>
      </c>
      <c r="H20" s="149">
        <v>0</v>
      </c>
      <c r="I20" s="172" t="s">
        <v>49</v>
      </c>
      <c r="J20" s="172" t="s">
        <v>49</v>
      </c>
      <c r="K20" s="172" t="s">
        <v>49</v>
      </c>
      <c r="L20" s="172" t="s">
        <v>49</v>
      </c>
      <c r="M20" s="148">
        <f t="shared" si="3"/>
        <v>0</v>
      </c>
      <c r="N20" s="157">
        <v>0</v>
      </c>
    </row>
    <row r="21" spans="1:14" ht="14">
      <c r="A21" s="146">
        <f t="shared" si="4"/>
        <v>42897</v>
      </c>
      <c r="B21" s="147">
        <v>705.48</v>
      </c>
      <c r="C21" s="147">
        <v>3.69</v>
      </c>
      <c r="D21" s="147">
        <f t="shared" si="1"/>
        <v>0.89000000000000012</v>
      </c>
      <c r="E21" s="148">
        <v>0</v>
      </c>
      <c r="F21" s="156">
        <f t="shared" si="2"/>
        <v>2.6880096647538512</v>
      </c>
      <c r="G21" s="149">
        <v>0</v>
      </c>
      <c r="H21" s="149">
        <v>0</v>
      </c>
      <c r="I21" s="172" t="s">
        <v>49</v>
      </c>
      <c r="J21" s="172" t="s">
        <v>49</v>
      </c>
      <c r="K21" s="172" t="s">
        <v>49</v>
      </c>
      <c r="L21" s="172" t="s">
        <v>49</v>
      </c>
      <c r="M21" s="148">
        <f t="shared" si="3"/>
        <v>0</v>
      </c>
      <c r="N21" s="157">
        <v>0</v>
      </c>
    </row>
    <row r="22" spans="1:14" ht="14">
      <c r="A22" s="146">
        <f t="shared" si="4"/>
        <v>42898</v>
      </c>
      <c r="B22" s="147">
        <v>705.51</v>
      </c>
      <c r="C22" s="147">
        <v>3.72</v>
      </c>
      <c r="D22" s="147">
        <f t="shared" si="1"/>
        <v>0.92000000000000037</v>
      </c>
      <c r="E22" s="148">
        <v>20</v>
      </c>
      <c r="F22" s="156">
        <f t="shared" si="2"/>
        <v>2.7786167321051054</v>
      </c>
      <c r="G22" s="149">
        <v>0</v>
      </c>
      <c r="H22" s="149">
        <v>0</v>
      </c>
      <c r="I22" s="172" t="s">
        <v>49</v>
      </c>
      <c r="J22" s="172" t="s">
        <v>49</v>
      </c>
      <c r="K22" s="172" t="s">
        <v>49</v>
      </c>
      <c r="L22" s="172" t="s">
        <v>49</v>
      </c>
      <c r="M22" s="148">
        <f t="shared" si="3"/>
        <v>0</v>
      </c>
      <c r="N22" s="157">
        <v>0</v>
      </c>
    </row>
    <row r="23" spans="1:14" ht="14">
      <c r="A23" s="146">
        <f t="shared" si="4"/>
        <v>42899</v>
      </c>
      <c r="B23" s="147">
        <v>705.5</v>
      </c>
      <c r="C23" s="147">
        <v>3.71</v>
      </c>
      <c r="D23" s="147">
        <f t="shared" si="1"/>
        <v>0.91000000000000014</v>
      </c>
      <c r="E23" s="148">
        <v>0</v>
      </c>
      <c r="F23" s="156">
        <f t="shared" si="2"/>
        <v>2.7484143763213535</v>
      </c>
      <c r="G23" s="149">
        <v>0</v>
      </c>
      <c r="H23" s="149">
        <v>0</v>
      </c>
      <c r="I23" s="172" t="s">
        <v>49</v>
      </c>
      <c r="J23" s="172" t="s">
        <v>49</v>
      </c>
      <c r="K23" s="172" t="s">
        <v>49</v>
      </c>
      <c r="L23" s="172" t="s">
        <v>49</v>
      </c>
      <c r="M23" s="148">
        <f t="shared" si="3"/>
        <v>0</v>
      </c>
      <c r="N23" s="157">
        <v>0</v>
      </c>
    </row>
    <row r="24" spans="1:14" ht="14">
      <c r="A24" s="146">
        <f t="shared" si="4"/>
        <v>42900</v>
      </c>
      <c r="B24" s="147">
        <v>705.5</v>
      </c>
      <c r="C24" s="147">
        <v>3.71</v>
      </c>
      <c r="D24" s="147">
        <f t="shared" si="1"/>
        <v>0.91000000000000014</v>
      </c>
      <c r="E24" s="148">
        <v>0</v>
      </c>
      <c r="F24" s="156">
        <f t="shared" si="2"/>
        <v>2.7484143763213535</v>
      </c>
      <c r="G24" s="149">
        <v>0</v>
      </c>
      <c r="H24" s="149">
        <v>0</v>
      </c>
      <c r="I24" s="172" t="s">
        <v>49</v>
      </c>
      <c r="J24" s="172" t="s">
        <v>49</v>
      </c>
      <c r="K24" s="172" t="s">
        <v>49</v>
      </c>
      <c r="L24" s="172" t="s">
        <v>49</v>
      </c>
      <c r="M24" s="148">
        <f t="shared" si="3"/>
        <v>0</v>
      </c>
      <c r="N24" s="157">
        <v>0</v>
      </c>
    </row>
    <row r="25" spans="1:14" ht="14">
      <c r="A25" s="146">
        <f t="shared" si="4"/>
        <v>42901</v>
      </c>
      <c r="B25" s="147">
        <v>705.49</v>
      </c>
      <c r="C25" s="147">
        <v>3.7</v>
      </c>
      <c r="D25" s="147">
        <f t="shared" si="1"/>
        <v>0.90000000000000036</v>
      </c>
      <c r="E25" s="148">
        <v>0</v>
      </c>
      <c r="F25" s="156">
        <f t="shared" si="2"/>
        <v>2.718212020537603</v>
      </c>
      <c r="G25" s="149">
        <v>0</v>
      </c>
      <c r="H25" s="149">
        <v>0</v>
      </c>
      <c r="I25" s="172" t="s">
        <v>49</v>
      </c>
      <c r="J25" s="172" t="s">
        <v>49</v>
      </c>
      <c r="K25" s="172" t="s">
        <v>49</v>
      </c>
      <c r="L25" s="172" t="s">
        <v>49</v>
      </c>
      <c r="M25" s="148">
        <f t="shared" si="3"/>
        <v>0</v>
      </c>
      <c r="N25" s="157">
        <v>0</v>
      </c>
    </row>
    <row r="26" spans="1:14" ht="14">
      <c r="A26" s="146">
        <f t="shared" si="4"/>
        <v>42902</v>
      </c>
      <c r="B26" s="147">
        <v>705.48</v>
      </c>
      <c r="C26" s="147">
        <v>3.69</v>
      </c>
      <c r="D26" s="147">
        <f t="shared" si="1"/>
        <v>0.89000000000000012</v>
      </c>
      <c r="E26" s="148">
        <v>0</v>
      </c>
      <c r="F26" s="156">
        <f t="shared" si="2"/>
        <v>2.6880096647538512</v>
      </c>
      <c r="G26" s="149">
        <v>0</v>
      </c>
      <c r="H26" s="149">
        <v>0</v>
      </c>
      <c r="I26" s="172" t="s">
        <v>49</v>
      </c>
      <c r="J26" s="172" t="s">
        <v>49</v>
      </c>
      <c r="K26" s="172" t="s">
        <v>49</v>
      </c>
      <c r="L26" s="172" t="s">
        <v>49</v>
      </c>
      <c r="M26" s="148">
        <f t="shared" si="3"/>
        <v>0</v>
      </c>
      <c r="N26" s="157">
        <v>0</v>
      </c>
    </row>
    <row r="27" spans="1:14" ht="14">
      <c r="A27" s="146">
        <f t="shared" si="4"/>
        <v>42903</v>
      </c>
      <c r="B27" s="147">
        <v>705.46</v>
      </c>
      <c r="C27" s="147">
        <v>3.67</v>
      </c>
      <c r="D27" s="147">
        <f t="shared" si="1"/>
        <v>0.87000000000000011</v>
      </c>
      <c r="E27" s="148">
        <v>0</v>
      </c>
      <c r="F27" s="156">
        <f t="shared" si="2"/>
        <v>2.6276049531863488</v>
      </c>
      <c r="G27" s="149">
        <v>0</v>
      </c>
      <c r="H27" s="149">
        <v>0</v>
      </c>
      <c r="I27" s="172" t="s">
        <v>49</v>
      </c>
      <c r="J27" s="172" t="s">
        <v>49</v>
      </c>
      <c r="K27" s="172" t="s">
        <v>49</v>
      </c>
      <c r="L27" s="172" t="s">
        <v>49</v>
      </c>
      <c r="M27" s="148">
        <f t="shared" si="3"/>
        <v>0</v>
      </c>
      <c r="N27" s="157">
        <v>0</v>
      </c>
    </row>
    <row r="28" spans="1:14" ht="14">
      <c r="A28" s="146">
        <f t="shared" si="4"/>
        <v>42904</v>
      </c>
      <c r="B28" s="147">
        <v>705.43</v>
      </c>
      <c r="C28" s="147">
        <v>3.64</v>
      </c>
      <c r="D28" s="147">
        <f t="shared" si="1"/>
        <v>0.8400000000000003</v>
      </c>
      <c r="E28" s="148">
        <v>0</v>
      </c>
      <c r="F28" s="156">
        <f t="shared" si="2"/>
        <v>2.5369978858350963</v>
      </c>
      <c r="G28" s="149">
        <v>0</v>
      </c>
      <c r="H28" s="149">
        <v>0</v>
      </c>
      <c r="I28" s="172" t="s">
        <v>49</v>
      </c>
      <c r="J28" s="172" t="s">
        <v>49</v>
      </c>
      <c r="K28" s="172" t="s">
        <v>49</v>
      </c>
      <c r="L28" s="172" t="s">
        <v>49</v>
      </c>
      <c r="M28" s="148">
        <f t="shared" si="3"/>
        <v>0</v>
      </c>
      <c r="N28" s="157">
        <v>0</v>
      </c>
    </row>
    <row r="29" spans="1:14" ht="14">
      <c r="A29" s="146">
        <f t="shared" si="4"/>
        <v>42905</v>
      </c>
      <c r="B29" s="147">
        <v>705.4</v>
      </c>
      <c r="C29" s="147">
        <v>3.61</v>
      </c>
      <c r="D29" s="147">
        <f t="shared" si="1"/>
        <v>0.81</v>
      </c>
      <c r="E29" s="148">
        <v>0</v>
      </c>
      <c r="F29" s="156">
        <f t="shared" si="2"/>
        <v>2.4463908184838417</v>
      </c>
      <c r="G29" s="149">
        <v>0</v>
      </c>
      <c r="H29" s="149">
        <v>0</v>
      </c>
      <c r="I29" s="172" t="s">
        <v>49</v>
      </c>
      <c r="J29" s="172" t="s">
        <v>49</v>
      </c>
      <c r="K29" s="172" t="s">
        <v>49</v>
      </c>
      <c r="L29" s="172" t="s">
        <v>49</v>
      </c>
      <c r="M29" s="148">
        <f t="shared" si="3"/>
        <v>0</v>
      </c>
      <c r="N29" s="157">
        <v>0</v>
      </c>
    </row>
    <row r="30" spans="1:14" ht="14">
      <c r="A30" s="146">
        <f t="shared" si="4"/>
        <v>42906</v>
      </c>
      <c r="B30" s="147">
        <v>705.37</v>
      </c>
      <c r="C30" s="147">
        <v>3.58</v>
      </c>
      <c r="D30" s="147">
        <f t="shared" si="1"/>
        <v>0.78000000000000025</v>
      </c>
      <c r="E30" s="148">
        <v>0</v>
      </c>
      <c r="F30" s="156">
        <f t="shared" si="2"/>
        <v>2.3557837511325892</v>
      </c>
      <c r="G30" s="149">
        <v>0</v>
      </c>
      <c r="H30" s="149">
        <v>0</v>
      </c>
      <c r="I30" s="172" t="s">
        <v>49</v>
      </c>
      <c r="J30" s="172" t="s">
        <v>49</v>
      </c>
      <c r="K30" s="172" t="s">
        <v>49</v>
      </c>
      <c r="L30" s="172" t="s">
        <v>49</v>
      </c>
      <c r="M30" s="148">
        <f t="shared" si="3"/>
        <v>0</v>
      </c>
      <c r="N30" s="157">
        <v>0</v>
      </c>
    </row>
    <row r="31" spans="1:14" ht="14">
      <c r="A31" s="146">
        <f t="shared" si="4"/>
        <v>42907</v>
      </c>
      <c r="B31" s="147">
        <v>705.34</v>
      </c>
      <c r="C31" s="147">
        <v>3.56</v>
      </c>
      <c r="D31" s="147">
        <f t="shared" si="1"/>
        <v>0.76000000000000023</v>
      </c>
      <c r="E31" s="148">
        <v>0</v>
      </c>
      <c r="F31" s="156">
        <f t="shared" si="2"/>
        <v>2.2953790395650868</v>
      </c>
      <c r="G31" s="149">
        <v>0</v>
      </c>
      <c r="H31" s="149">
        <v>0</v>
      </c>
      <c r="I31" s="172" t="s">
        <v>49</v>
      </c>
      <c r="J31" s="172" t="s">
        <v>49</v>
      </c>
      <c r="K31" s="172" t="s">
        <v>49</v>
      </c>
      <c r="L31" s="172" t="s">
        <v>49</v>
      </c>
      <c r="M31" s="148">
        <f t="shared" si="3"/>
        <v>0</v>
      </c>
      <c r="N31" s="157">
        <f t="shared" si="5"/>
        <v>-0.02</v>
      </c>
    </row>
    <row r="32" spans="1:14" ht="14">
      <c r="A32" s="146">
        <f t="shared" si="4"/>
        <v>42908</v>
      </c>
      <c r="B32" s="147">
        <v>705.3</v>
      </c>
      <c r="C32" s="147">
        <v>3.52</v>
      </c>
      <c r="D32" s="147">
        <f t="shared" si="1"/>
        <v>0.7200000000000002</v>
      </c>
      <c r="E32" s="148">
        <v>0</v>
      </c>
      <c r="F32" s="156">
        <f t="shared" si="2"/>
        <v>2.1745696164300821</v>
      </c>
      <c r="G32" s="149">
        <v>0</v>
      </c>
      <c r="H32" s="149">
        <v>0</v>
      </c>
      <c r="I32" s="172" t="s">
        <v>49</v>
      </c>
      <c r="J32" s="172" t="s">
        <v>49</v>
      </c>
      <c r="K32" s="172" t="s">
        <v>49</v>
      </c>
      <c r="L32" s="172" t="s">
        <v>49</v>
      </c>
      <c r="M32" s="148">
        <f t="shared" si="3"/>
        <v>0</v>
      </c>
      <c r="N32" s="157">
        <v>0</v>
      </c>
    </row>
    <row r="33" spans="1:14" ht="14">
      <c r="A33" s="146">
        <f t="shared" si="4"/>
        <v>42909</v>
      </c>
      <c r="B33" s="147">
        <v>705.26</v>
      </c>
      <c r="C33" s="147">
        <v>3.48</v>
      </c>
      <c r="D33" s="147">
        <f t="shared" si="1"/>
        <v>0.68000000000000016</v>
      </c>
      <c r="E33" s="148">
        <v>0</v>
      </c>
      <c r="F33" s="156">
        <f t="shared" si="2"/>
        <v>2.0537601932950773</v>
      </c>
      <c r="G33" s="149">
        <v>0</v>
      </c>
      <c r="H33" s="149">
        <v>0</v>
      </c>
      <c r="I33" s="172" t="s">
        <v>49</v>
      </c>
      <c r="J33" s="172" t="s">
        <v>49</v>
      </c>
      <c r="K33" s="172" t="s">
        <v>49</v>
      </c>
      <c r="L33" s="172" t="s">
        <v>49</v>
      </c>
      <c r="M33" s="148">
        <f t="shared" si="3"/>
        <v>0</v>
      </c>
      <c r="N33" s="157">
        <v>0</v>
      </c>
    </row>
    <row r="34" spans="1:14" ht="14">
      <c r="A34" s="146">
        <f t="shared" si="4"/>
        <v>42910</v>
      </c>
      <c r="B34" s="147">
        <v>705.26</v>
      </c>
      <c r="C34" s="147">
        <v>3.48</v>
      </c>
      <c r="D34" s="147">
        <f t="shared" si="1"/>
        <v>0.68000000000000016</v>
      </c>
      <c r="E34" s="148">
        <v>0</v>
      </c>
      <c r="F34" s="156">
        <f t="shared" si="2"/>
        <v>2.0537601932950773</v>
      </c>
      <c r="G34" s="149">
        <v>0</v>
      </c>
      <c r="H34" s="149">
        <v>0</v>
      </c>
      <c r="I34" s="172" t="s">
        <v>49</v>
      </c>
      <c r="J34" s="172" t="s">
        <v>49</v>
      </c>
      <c r="K34" s="172" t="s">
        <v>49</v>
      </c>
      <c r="L34" s="172" t="s">
        <v>49</v>
      </c>
      <c r="M34" s="148">
        <f t="shared" si="3"/>
        <v>0</v>
      </c>
      <c r="N34" s="157">
        <v>0</v>
      </c>
    </row>
    <row r="35" spans="1:14" ht="14">
      <c r="A35" s="146">
        <f t="shared" si="4"/>
        <v>42911</v>
      </c>
      <c r="B35" s="147">
        <v>705.36</v>
      </c>
      <c r="C35" s="147">
        <v>3.57</v>
      </c>
      <c r="D35" s="147">
        <f t="shared" si="1"/>
        <v>0.77</v>
      </c>
      <c r="E35" s="148">
        <v>77</v>
      </c>
      <c r="F35" s="156">
        <f t="shared" si="2"/>
        <v>2.3255813953488373</v>
      </c>
      <c r="G35" s="149">
        <v>0</v>
      </c>
      <c r="H35" s="149">
        <v>0</v>
      </c>
      <c r="I35" s="172" t="s">
        <v>49</v>
      </c>
      <c r="J35" s="172" t="s">
        <v>49</v>
      </c>
      <c r="K35" s="172" t="s">
        <v>49</v>
      </c>
      <c r="L35" s="172" t="s">
        <v>49</v>
      </c>
      <c r="M35" s="148">
        <f t="shared" si="3"/>
        <v>0</v>
      </c>
      <c r="N35" s="157">
        <v>0</v>
      </c>
    </row>
    <row r="36" spans="1:14" ht="14">
      <c r="A36" s="146">
        <f t="shared" si="4"/>
        <v>42912</v>
      </c>
      <c r="B36" s="147">
        <v>705.39</v>
      </c>
      <c r="C36" s="147">
        <v>3.6</v>
      </c>
      <c r="D36" s="147">
        <f t="shared" si="1"/>
        <v>0.80000000000000027</v>
      </c>
      <c r="E36" s="148">
        <v>5</v>
      </c>
      <c r="F36" s="156">
        <f t="shared" si="2"/>
        <v>2.4161884627000916</v>
      </c>
      <c r="G36" s="149">
        <v>0</v>
      </c>
      <c r="H36" s="149">
        <v>0</v>
      </c>
      <c r="I36" s="172" t="s">
        <v>49</v>
      </c>
      <c r="J36" s="172" t="s">
        <v>49</v>
      </c>
      <c r="K36" s="172" t="s">
        <v>49</v>
      </c>
      <c r="L36" s="172" t="s">
        <v>49</v>
      </c>
      <c r="M36" s="148">
        <f t="shared" si="3"/>
        <v>0</v>
      </c>
      <c r="N36" s="157">
        <f t="shared" si="5"/>
        <v>0.03</v>
      </c>
    </row>
    <row r="37" spans="1:14" ht="14">
      <c r="A37" s="146">
        <f t="shared" si="4"/>
        <v>42913</v>
      </c>
      <c r="B37" s="147">
        <v>705.48</v>
      </c>
      <c r="C37" s="147">
        <v>3.69</v>
      </c>
      <c r="D37" s="147">
        <f t="shared" si="1"/>
        <v>0.89000000000000012</v>
      </c>
      <c r="E37" s="148">
        <v>3</v>
      </c>
      <c r="F37" s="156">
        <f t="shared" si="2"/>
        <v>2.6880096647538512</v>
      </c>
      <c r="G37" s="149">
        <v>0</v>
      </c>
      <c r="H37" s="149">
        <v>0</v>
      </c>
      <c r="I37" s="172" t="s">
        <v>49</v>
      </c>
      <c r="J37" s="172" t="s">
        <v>49</v>
      </c>
      <c r="K37" s="172" t="s">
        <v>49</v>
      </c>
      <c r="L37" s="172" t="s">
        <v>49</v>
      </c>
      <c r="M37" s="148">
        <f t="shared" si="3"/>
        <v>0</v>
      </c>
      <c r="N37" s="157">
        <f t="shared" si="5"/>
        <v>0.09</v>
      </c>
    </row>
    <row r="38" spans="1:14" ht="14">
      <c r="A38" s="146">
        <f t="shared" si="4"/>
        <v>42914</v>
      </c>
      <c r="B38" s="147">
        <v>705.62</v>
      </c>
      <c r="C38" s="147">
        <v>3.84</v>
      </c>
      <c r="D38" s="147">
        <f t="shared" si="1"/>
        <v>1.04</v>
      </c>
      <c r="E38" s="148">
        <v>4</v>
      </c>
      <c r="F38" s="156">
        <f t="shared" si="2"/>
        <v>3.1410450015101175</v>
      </c>
      <c r="G38" s="149">
        <v>0</v>
      </c>
      <c r="H38" s="149">
        <v>0</v>
      </c>
      <c r="I38" s="172" t="s">
        <v>49</v>
      </c>
      <c r="J38" s="172" t="s">
        <v>49</v>
      </c>
      <c r="K38" s="172" t="s">
        <v>49</v>
      </c>
      <c r="L38" s="172" t="s">
        <v>49</v>
      </c>
      <c r="M38" s="148">
        <f t="shared" si="3"/>
        <v>0</v>
      </c>
      <c r="N38" s="157">
        <v>0</v>
      </c>
    </row>
    <row r="39" spans="1:14" ht="14">
      <c r="A39" s="146">
        <f t="shared" si="4"/>
        <v>42915</v>
      </c>
      <c r="B39" s="147">
        <v>706.43</v>
      </c>
      <c r="C39" s="147">
        <v>4.7699999999999996</v>
      </c>
      <c r="D39" s="147">
        <f t="shared" si="1"/>
        <v>1.9699999999999998</v>
      </c>
      <c r="E39" s="148">
        <v>21</v>
      </c>
      <c r="F39" s="156">
        <f t="shared" si="2"/>
        <v>5.9498640893989725</v>
      </c>
      <c r="G39" s="149">
        <v>0</v>
      </c>
      <c r="H39" s="149">
        <v>0</v>
      </c>
      <c r="I39" s="172" t="s">
        <v>49</v>
      </c>
      <c r="J39" s="172" t="s">
        <v>49</v>
      </c>
      <c r="K39" s="172" t="s">
        <v>49</v>
      </c>
      <c r="L39" s="172" t="s">
        <v>49</v>
      </c>
      <c r="M39" s="148">
        <f t="shared" si="3"/>
        <v>0</v>
      </c>
      <c r="N39" s="157">
        <v>0</v>
      </c>
    </row>
    <row r="40" spans="1:14" ht="14">
      <c r="A40" s="146">
        <f t="shared" si="4"/>
        <v>42916</v>
      </c>
      <c r="B40" s="147">
        <v>707.1</v>
      </c>
      <c r="C40" s="147">
        <v>5.64</v>
      </c>
      <c r="D40" s="147">
        <f t="shared" si="1"/>
        <v>2.84</v>
      </c>
      <c r="E40" s="148">
        <v>13</v>
      </c>
      <c r="F40" s="156">
        <f t="shared" si="2"/>
        <v>8.5774690425853208</v>
      </c>
      <c r="G40" s="149">
        <v>0</v>
      </c>
      <c r="H40" s="149">
        <v>0</v>
      </c>
      <c r="I40" s="172" t="s">
        <v>49</v>
      </c>
      <c r="J40" s="172" t="s">
        <v>49</v>
      </c>
      <c r="K40" s="172" t="s">
        <v>49</v>
      </c>
      <c r="L40" s="172" t="s">
        <v>49</v>
      </c>
      <c r="M40" s="148">
        <f t="shared" si="3"/>
        <v>0</v>
      </c>
      <c r="N40" s="157">
        <v>0</v>
      </c>
    </row>
    <row r="41" spans="1:14" ht="14">
      <c r="A41" s="146">
        <f t="shared" si="4"/>
        <v>42917</v>
      </c>
      <c r="B41" s="147">
        <v>708.3</v>
      </c>
      <c r="C41" s="147">
        <v>7.47</v>
      </c>
      <c r="D41" s="147">
        <f t="shared" si="1"/>
        <v>4.67</v>
      </c>
      <c r="E41" s="148">
        <v>10</v>
      </c>
      <c r="F41" s="156">
        <f t="shared" si="2"/>
        <v>14.104500151011779</v>
      </c>
      <c r="G41" s="149">
        <v>0</v>
      </c>
      <c r="H41" s="149">
        <v>0</v>
      </c>
      <c r="I41" s="172" t="s">
        <v>49</v>
      </c>
      <c r="J41" s="172" t="s">
        <v>49</v>
      </c>
      <c r="K41" s="172" t="s">
        <v>49</v>
      </c>
      <c r="L41" s="172" t="s">
        <v>49</v>
      </c>
      <c r="M41" s="148">
        <f t="shared" si="3"/>
        <v>0</v>
      </c>
      <c r="N41" s="157">
        <v>0</v>
      </c>
    </row>
    <row r="42" spans="1:14" ht="14">
      <c r="A42" s="146">
        <f t="shared" si="4"/>
        <v>42918</v>
      </c>
      <c r="B42" s="147">
        <v>709.63</v>
      </c>
      <c r="C42" s="147">
        <v>9.9600000000000009</v>
      </c>
      <c r="D42" s="147">
        <f t="shared" si="1"/>
        <v>7.160000000000001</v>
      </c>
      <c r="E42" s="148">
        <v>25</v>
      </c>
      <c r="F42" s="156">
        <f t="shared" si="2"/>
        <v>21.624886741165813</v>
      </c>
      <c r="G42" s="149">
        <v>0</v>
      </c>
      <c r="H42" s="149">
        <v>0</v>
      </c>
      <c r="I42" s="172" t="s">
        <v>49</v>
      </c>
      <c r="J42" s="172" t="s">
        <v>49</v>
      </c>
      <c r="K42" s="172" t="s">
        <v>49</v>
      </c>
      <c r="L42" s="172" t="s">
        <v>49</v>
      </c>
      <c r="M42" s="148">
        <f t="shared" si="3"/>
        <v>0</v>
      </c>
      <c r="N42" s="157">
        <v>0</v>
      </c>
    </row>
    <row r="43" spans="1:14" ht="14">
      <c r="A43" s="146">
        <f t="shared" si="4"/>
        <v>42919</v>
      </c>
      <c r="B43" s="147">
        <v>711.02</v>
      </c>
      <c r="C43" s="147">
        <v>13.14</v>
      </c>
      <c r="D43" s="147">
        <f t="shared" si="1"/>
        <v>10.34</v>
      </c>
      <c r="E43" s="148">
        <v>7</v>
      </c>
      <c r="F43" s="156">
        <f t="shared" si="2"/>
        <v>31.229235880398669</v>
      </c>
      <c r="G43" s="149">
        <v>0</v>
      </c>
      <c r="H43" s="149">
        <v>0</v>
      </c>
      <c r="I43" s="172" t="s">
        <v>49</v>
      </c>
      <c r="J43" s="172" t="s">
        <v>49</v>
      </c>
      <c r="K43" s="172" t="s">
        <v>49</v>
      </c>
      <c r="L43" s="172" t="s">
        <v>49</v>
      </c>
      <c r="M43" s="148">
        <f t="shared" si="3"/>
        <v>0</v>
      </c>
      <c r="N43" s="157">
        <f t="shared" si="5"/>
        <v>3.18</v>
      </c>
    </row>
    <row r="44" spans="1:14" ht="14">
      <c r="A44" s="146">
        <f t="shared" si="4"/>
        <v>42920</v>
      </c>
      <c r="B44" s="147">
        <v>711.64</v>
      </c>
      <c r="C44" s="147">
        <v>14.76</v>
      </c>
      <c r="D44" s="147">
        <f t="shared" si="1"/>
        <v>11.96</v>
      </c>
      <c r="E44" s="148">
        <v>2</v>
      </c>
      <c r="F44" s="156">
        <f t="shared" si="2"/>
        <v>36.122017517366359</v>
      </c>
      <c r="G44" s="149">
        <v>0</v>
      </c>
      <c r="H44" s="149">
        <v>0</v>
      </c>
      <c r="I44" s="172" t="s">
        <v>49</v>
      </c>
      <c r="J44" s="172" t="s">
        <v>49</v>
      </c>
      <c r="K44" s="172" t="s">
        <v>49</v>
      </c>
      <c r="L44" s="172" t="s">
        <v>49</v>
      </c>
      <c r="M44" s="148">
        <f t="shared" si="3"/>
        <v>0</v>
      </c>
      <c r="N44" s="157">
        <f t="shared" si="5"/>
        <v>1.62</v>
      </c>
    </row>
    <row r="45" spans="1:14" ht="14">
      <c r="A45" s="146">
        <f t="shared" si="4"/>
        <v>42921</v>
      </c>
      <c r="B45" s="147">
        <v>711.91</v>
      </c>
      <c r="C45" s="147">
        <v>15.5</v>
      </c>
      <c r="D45" s="147">
        <f t="shared" si="1"/>
        <v>12.7</v>
      </c>
      <c r="E45" s="148">
        <v>1</v>
      </c>
      <c r="F45" s="156">
        <f t="shared" si="2"/>
        <v>38.356991845363936</v>
      </c>
      <c r="G45" s="149">
        <v>0</v>
      </c>
      <c r="H45" s="149">
        <v>0</v>
      </c>
      <c r="I45" s="172" t="s">
        <v>49</v>
      </c>
      <c r="J45" s="172" t="s">
        <v>49</v>
      </c>
      <c r="K45" s="172" t="s">
        <v>49</v>
      </c>
      <c r="L45" s="172" t="s">
        <v>49</v>
      </c>
      <c r="M45" s="148">
        <f t="shared" si="3"/>
        <v>0</v>
      </c>
      <c r="N45" s="157">
        <f t="shared" si="5"/>
        <v>0.74</v>
      </c>
    </row>
    <row r="46" spans="1:14" ht="14">
      <c r="A46" s="146">
        <f t="shared" si="4"/>
        <v>42922</v>
      </c>
      <c r="B46" s="147">
        <v>712.08</v>
      </c>
      <c r="C46" s="147">
        <v>15.98</v>
      </c>
      <c r="D46" s="147">
        <f t="shared" si="1"/>
        <v>13.18</v>
      </c>
      <c r="E46" s="148">
        <v>0</v>
      </c>
      <c r="F46" s="156">
        <f t="shared" si="2"/>
        <v>39.806704922983997</v>
      </c>
      <c r="G46" s="149">
        <v>0</v>
      </c>
      <c r="H46" s="149">
        <v>0</v>
      </c>
      <c r="I46" s="172" t="s">
        <v>49</v>
      </c>
      <c r="J46" s="172" t="s">
        <v>49</v>
      </c>
      <c r="K46" s="172" t="s">
        <v>49</v>
      </c>
      <c r="L46" s="172" t="s">
        <v>49</v>
      </c>
      <c r="M46" s="148">
        <f t="shared" si="3"/>
        <v>0</v>
      </c>
      <c r="N46" s="157">
        <f t="shared" si="5"/>
        <v>0.48</v>
      </c>
    </row>
    <row r="47" spans="1:14" ht="14">
      <c r="A47" s="146">
        <f t="shared" si="4"/>
        <v>42923</v>
      </c>
      <c r="B47" s="147">
        <v>712.22</v>
      </c>
      <c r="C47" s="147">
        <v>16.39</v>
      </c>
      <c r="D47" s="147">
        <f t="shared" si="1"/>
        <v>13.59</v>
      </c>
      <c r="E47" s="148">
        <v>0</v>
      </c>
      <c r="F47" s="156">
        <f t="shared" si="2"/>
        <v>41.045001510117793</v>
      </c>
      <c r="G47" s="149">
        <v>0</v>
      </c>
      <c r="H47" s="149">
        <v>0</v>
      </c>
      <c r="I47" s="172" t="s">
        <v>49</v>
      </c>
      <c r="J47" s="172" t="s">
        <v>49</v>
      </c>
      <c r="K47" s="172" t="s">
        <v>49</v>
      </c>
      <c r="L47" s="172" t="s">
        <v>49</v>
      </c>
      <c r="M47" s="148">
        <f t="shared" si="3"/>
        <v>0</v>
      </c>
      <c r="N47" s="157">
        <f t="shared" si="5"/>
        <v>0.41</v>
      </c>
    </row>
    <row r="48" spans="1:14" ht="14">
      <c r="A48" s="146">
        <f t="shared" si="4"/>
        <v>42924</v>
      </c>
      <c r="B48" s="147">
        <v>712.54</v>
      </c>
      <c r="C48" s="147">
        <v>17.32</v>
      </c>
      <c r="D48" s="147">
        <f t="shared" si="1"/>
        <v>14.52</v>
      </c>
      <c r="E48" s="148">
        <v>2</v>
      </c>
      <c r="F48" s="156">
        <f t="shared" si="2"/>
        <v>43.853820598006642</v>
      </c>
      <c r="G48" s="149">
        <v>71</v>
      </c>
      <c r="H48" s="149">
        <v>0</v>
      </c>
      <c r="I48" s="172" t="s">
        <v>49</v>
      </c>
      <c r="J48" s="172" t="s">
        <v>49</v>
      </c>
      <c r="K48" s="172" t="s">
        <v>49</v>
      </c>
      <c r="L48" s="172" t="s">
        <v>49</v>
      </c>
      <c r="M48" s="148">
        <f t="shared" si="3"/>
        <v>71</v>
      </c>
      <c r="N48" s="157">
        <f t="shared" si="5"/>
        <v>1.1000000000000001</v>
      </c>
    </row>
    <row r="49" spans="1:14" ht="14">
      <c r="A49" s="146">
        <f t="shared" si="4"/>
        <v>42925</v>
      </c>
      <c r="B49" s="147">
        <v>712.59</v>
      </c>
      <c r="C49" s="147">
        <v>17.47</v>
      </c>
      <c r="D49" s="147">
        <f t="shared" si="1"/>
        <v>14.669999999999998</v>
      </c>
      <c r="E49" s="148">
        <v>0</v>
      </c>
      <c r="F49" s="156">
        <f t="shared" si="2"/>
        <v>44.306855934762908</v>
      </c>
      <c r="G49" s="149">
        <v>128</v>
      </c>
      <c r="H49" s="149">
        <v>0</v>
      </c>
      <c r="I49" s="172" t="s">
        <v>49</v>
      </c>
      <c r="J49" s="172" t="s">
        <v>49</v>
      </c>
      <c r="K49" s="172" t="s">
        <v>49</v>
      </c>
      <c r="L49" s="172" t="s">
        <v>49</v>
      </c>
      <c r="M49" s="148">
        <f t="shared" si="3"/>
        <v>128</v>
      </c>
      <c r="N49" s="157">
        <f t="shared" si="5"/>
        <v>0.46</v>
      </c>
    </row>
    <row r="50" spans="1:14" ht="14">
      <c r="A50" s="146">
        <f t="shared" si="4"/>
        <v>42926</v>
      </c>
      <c r="B50" s="147">
        <v>712.55</v>
      </c>
      <c r="C50" s="147">
        <v>17.350000000000001</v>
      </c>
      <c r="D50" s="147">
        <f t="shared" si="1"/>
        <v>14.55</v>
      </c>
      <c r="E50" s="148">
        <v>0</v>
      </c>
      <c r="F50" s="156">
        <f t="shared" si="2"/>
        <v>43.9444276653579</v>
      </c>
      <c r="G50" s="149">
        <v>71</v>
      </c>
      <c r="H50" s="149">
        <v>0</v>
      </c>
      <c r="I50" s="172" t="s">
        <v>49</v>
      </c>
      <c r="J50" s="172" t="s">
        <v>49</v>
      </c>
      <c r="K50" s="172" t="s">
        <v>49</v>
      </c>
      <c r="L50" s="172" t="s">
        <v>49</v>
      </c>
      <c r="M50" s="148">
        <f t="shared" si="3"/>
        <v>71</v>
      </c>
      <c r="N50" s="157">
        <f t="shared" si="5"/>
        <v>0.05</v>
      </c>
    </row>
    <row r="51" spans="1:14" ht="14">
      <c r="A51" s="146">
        <f t="shared" si="4"/>
        <v>42927</v>
      </c>
      <c r="B51" s="147">
        <v>712.54</v>
      </c>
      <c r="C51" s="147">
        <v>17.32</v>
      </c>
      <c r="D51" s="147">
        <f t="shared" si="1"/>
        <v>14.52</v>
      </c>
      <c r="E51" s="148">
        <v>0</v>
      </c>
      <c r="F51" s="156">
        <f t="shared" si="2"/>
        <v>43.853820598006642</v>
      </c>
      <c r="G51" s="149">
        <v>71</v>
      </c>
      <c r="H51" s="149">
        <v>0</v>
      </c>
      <c r="I51" s="172" t="s">
        <v>49</v>
      </c>
      <c r="J51" s="172" t="s">
        <v>49</v>
      </c>
      <c r="K51" s="172" t="s">
        <v>49</v>
      </c>
      <c r="L51" s="172" t="s">
        <v>49</v>
      </c>
      <c r="M51" s="148">
        <f t="shared" si="3"/>
        <v>71</v>
      </c>
      <c r="N51" s="157">
        <f t="shared" si="5"/>
        <v>0.14000000000000001</v>
      </c>
    </row>
    <row r="52" spans="1:14" ht="14">
      <c r="A52" s="146">
        <f t="shared" si="4"/>
        <v>42928</v>
      </c>
      <c r="B52" s="147">
        <v>712.55</v>
      </c>
      <c r="C52" s="147">
        <v>17.350000000000001</v>
      </c>
      <c r="D52" s="147">
        <f t="shared" si="1"/>
        <v>14.55</v>
      </c>
      <c r="E52" s="148">
        <v>0</v>
      </c>
      <c r="F52" s="156">
        <f t="shared" si="2"/>
        <v>43.9444276653579</v>
      </c>
      <c r="G52" s="149">
        <v>71</v>
      </c>
      <c r="H52" s="149">
        <v>0</v>
      </c>
      <c r="I52" s="172" t="s">
        <v>49</v>
      </c>
      <c r="J52" s="172" t="s">
        <v>49</v>
      </c>
      <c r="K52" s="172" t="s">
        <v>49</v>
      </c>
      <c r="L52" s="172" t="s">
        <v>49</v>
      </c>
      <c r="M52" s="148">
        <f t="shared" si="3"/>
        <v>71</v>
      </c>
      <c r="N52" s="157">
        <f t="shared" si="5"/>
        <v>0.2</v>
      </c>
    </row>
    <row r="53" spans="1:14" ht="14">
      <c r="A53" s="146">
        <f t="shared" si="4"/>
        <v>42929</v>
      </c>
      <c r="B53" s="147">
        <v>712.54</v>
      </c>
      <c r="C53" s="147">
        <v>17.32</v>
      </c>
      <c r="D53" s="147">
        <f t="shared" si="1"/>
        <v>14.52</v>
      </c>
      <c r="E53" s="148">
        <v>1</v>
      </c>
      <c r="F53" s="156">
        <f t="shared" si="2"/>
        <v>43.853820598006642</v>
      </c>
      <c r="G53" s="149">
        <v>71</v>
      </c>
      <c r="H53" s="149">
        <v>0</v>
      </c>
      <c r="I53" s="172" t="s">
        <v>49</v>
      </c>
      <c r="J53" s="172" t="s">
        <v>49</v>
      </c>
      <c r="K53" s="172" t="s">
        <v>49</v>
      </c>
      <c r="L53" s="172" t="s">
        <v>49</v>
      </c>
      <c r="M53" s="148">
        <f t="shared" si="3"/>
        <v>71</v>
      </c>
      <c r="N53" s="157">
        <f t="shared" si="5"/>
        <v>0.14000000000000001</v>
      </c>
    </row>
    <row r="54" spans="1:14" ht="14">
      <c r="A54" s="146">
        <f t="shared" si="4"/>
        <v>42930</v>
      </c>
      <c r="B54" s="147">
        <v>712.84</v>
      </c>
      <c r="C54" s="147">
        <v>18.239999999999998</v>
      </c>
      <c r="D54" s="147">
        <f t="shared" si="1"/>
        <v>15.439999999999998</v>
      </c>
      <c r="E54" s="148">
        <v>31</v>
      </c>
      <c r="F54" s="156">
        <f t="shared" si="2"/>
        <v>46.632437330111742</v>
      </c>
      <c r="G54" s="149">
        <v>837</v>
      </c>
      <c r="H54" s="149">
        <v>0</v>
      </c>
      <c r="I54" s="172" t="s">
        <v>49</v>
      </c>
      <c r="J54" s="172" t="s">
        <v>49</v>
      </c>
      <c r="K54" s="172" t="s">
        <v>49</v>
      </c>
      <c r="L54" s="172" t="s">
        <v>49</v>
      </c>
      <c r="M54" s="148">
        <f t="shared" si="3"/>
        <v>837</v>
      </c>
      <c r="N54" s="157">
        <f t="shared" si="5"/>
        <v>2.97</v>
      </c>
    </row>
    <row r="55" spans="1:14" ht="14">
      <c r="A55" s="146">
        <f t="shared" si="4"/>
        <v>42931</v>
      </c>
      <c r="B55" s="147">
        <v>713.32</v>
      </c>
      <c r="C55" s="147">
        <v>19.739999999999998</v>
      </c>
      <c r="D55" s="147">
        <f t="shared" si="1"/>
        <v>16.939999999999998</v>
      </c>
      <c r="E55" s="148">
        <v>52</v>
      </c>
      <c r="F55" s="156">
        <f t="shared" si="2"/>
        <v>51.16279069767441</v>
      </c>
      <c r="G55" s="149">
        <v>3001</v>
      </c>
      <c r="H55" s="149">
        <v>0</v>
      </c>
      <c r="I55" s="172" t="s">
        <v>49</v>
      </c>
      <c r="J55" s="172" t="s">
        <v>49</v>
      </c>
      <c r="K55" s="172" t="s">
        <v>49</v>
      </c>
      <c r="L55" s="172" t="s">
        <v>49</v>
      </c>
      <c r="M55" s="148">
        <f t="shared" si="3"/>
        <v>3001</v>
      </c>
      <c r="N55" s="157">
        <f t="shared" si="5"/>
        <v>8.84</v>
      </c>
    </row>
    <row r="56" spans="1:14" ht="14">
      <c r="A56" s="146">
        <f t="shared" si="4"/>
        <v>42932</v>
      </c>
      <c r="B56" s="147">
        <v>713.2</v>
      </c>
      <c r="C56" s="147">
        <v>19.36</v>
      </c>
      <c r="D56" s="147">
        <f t="shared" si="1"/>
        <v>16.559999999999999</v>
      </c>
      <c r="E56" s="148">
        <v>25</v>
      </c>
      <c r="F56" s="156">
        <f t="shared" si="2"/>
        <v>50.015101177891871</v>
      </c>
      <c r="G56" s="149">
        <v>2366</v>
      </c>
      <c r="H56" s="149">
        <v>0</v>
      </c>
      <c r="I56" s="172" t="s">
        <v>49</v>
      </c>
      <c r="J56" s="172" t="s">
        <v>49</v>
      </c>
      <c r="K56" s="172" t="s">
        <v>49</v>
      </c>
      <c r="L56" s="172" t="s">
        <v>49</v>
      </c>
      <c r="M56" s="148">
        <f t="shared" si="3"/>
        <v>2366</v>
      </c>
      <c r="N56" s="157">
        <f t="shared" si="5"/>
        <v>5.41</v>
      </c>
    </row>
    <row r="57" spans="1:14" ht="14">
      <c r="A57" s="146">
        <f t="shared" si="4"/>
        <v>42933</v>
      </c>
      <c r="B57" s="147">
        <v>712.95</v>
      </c>
      <c r="C57" s="147">
        <v>18.59</v>
      </c>
      <c r="D57" s="147">
        <f t="shared" si="1"/>
        <v>15.79</v>
      </c>
      <c r="E57" s="148">
        <v>16</v>
      </c>
      <c r="F57" s="156">
        <f t="shared" si="2"/>
        <v>47.689519782543037</v>
      </c>
      <c r="G57" s="149">
        <v>1220</v>
      </c>
      <c r="H57" s="149">
        <v>0</v>
      </c>
      <c r="I57" s="172" t="s">
        <v>49</v>
      </c>
      <c r="J57" s="172" t="s">
        <v>49</v>
      </c>
      <c r="K57" s="172" t="s">
        <v>49</v>
      </c>
      <c r="L57" s="172" t="s">
        <v>49</v>
      </c>
      <c r="M57" s="148">
        <f t="shared" si="3"/>
        <v>1220</v>
      </c>
      <c r="N57" s="157">
        <f t="shared" si="5"/>
        <v>2.2200000000000002</v>
      </c>
    </row>
    <row r="58" spans="1:14" ht="14">
      <c r="A58" s="146">
        <f t="shared" si="4"/>
        <v>42934</v>
      </c>
      <c r="B58" s="147">
        <v>712.9</v>
      </c>
      <c r="C58" s="147">
        <v>18.43</v>
      </c>
      <c r="D58" s="147">
        <f t="shared" si="1"/>
        <v>15.629999999999999</v>
      </c>
      <c r="E58" s="148">
        <v>10</v>
      </c>
      <c r="F58" s="156">
        <f t="shared" si="2"/>
        <v>47.206282090003015</v>
      </c>
      <c r="G58" s="149">
        <v>1022</v>
      </c>
      <c r="H58" s="149">
        <v>0</v>
      </c>
      <c r="I58" s="172" t="s">
        <v>49</v>
      </c>
      <c r="J58" s="172" t="s">
        <v>49</v>
      </c>
      <c r="K58" s="172" t="s">
        <v>49</v>
      </c>
      <c r="L58" s="172" t="s">
        <v>49</v>
      </c>
      <c r="M58" s="148">
        <f t="shared" si="3"/>
        <v>1022</v>
      </c>
      <c r="N58" s="157">
        <f t="shared" si="5"/>
        <v>2.34</v>
      </c>
    </row>
    <row r="59" spans="1:14" ht="14">
      <c r="A59" s="146">
        <f t="shared" si="4"/>
        <v>42935</v>
      </c>
      <c r="B59" s="147">
        <v>712.94</v>
      </c>
      <c r="C59" s="147">
        <v>18.559999999999999</v>
      </c>
      <c r="D59" s="147">
        <f t="shared" si="1"/>
        <v>15.759999999999998</v>
      </c>
      <c r="E59" s="148">
        <v>9</v>
      </c>
      <c r="F59" s="156">
        <f t="shared" si="2"/>
        <v>47.59891271519178</v>
      </c>
      <c r="G59" s="149">
        <v>1180</v>
      </c>
      <c r="H59" s="149">
        <v>0</v>
      </c>
      <c r="I59" s="172" t="s">
        <v>49</v>
      </c>
      <c r="J59" s="172" t="s">
        <v>49</v>
      </c>
      <c r="K59" s="172" t="s">
        <v>49</v>
      </c>
      <c r="L59" s="172" t="s">
        <v>49</v>
      </c>
      <c r="M59" s="148">
        <f t="shared" si="3"/>
        <v>1180</v>
      </c>
      <c r="N59" s="157">
        <f t="shared" si="5"/>
        <v>3.02</v>
      </c>
    </row>
    <row r="60" spans="1:14" ht="14">
      <c r="A60" s="146">
        <f t="shared" si="4"/>
        <v>42936</v>
      </c>
      <c r="B60" s="147">
        <v>712.78</v>
      </c>
      <c r="C60" s="147">
        <v>18.05</v>
      </c>
      <c r="D60" s="147">
        <f t="shared" si="1"/>
        <v>15.25</v>
      </c>
      <c r="E60" s="148">
        <v>4</v>
      </c>
      <c r="F60" s="156">
        <f t="shared" si="2"/>
        <v>46.058592570220483</v>
      </c>
      <c r="G60" s="149">
        <v>600</v>
      </c>
      <c r="H60" s="149">
        <v>0</v>
      </c>
      <c r="I60" s="172" t="s">
        <v>49</v>
      </c>
      <c r="J60" s="172" t="s">
        <v>49</v>
      </c>
      <c r="K60" s="172" t="s">
        <v>49</v>
      </c>
      <c r="L60" s="172" t="s">
        <v>49</v>
      </c>
      <c r="M60" s="148">
        <f t="shared" si="3"/>
        <v>600</v>
      </c>
      <c r="N60" s="157">
        <f t="shared" si="5"/>
        <v>0.96</v>
      </c>
    </row>
    <row r="61" spans="1:14" ht="14">
      <c r="A61" s="146">
        <f t="shared" si="4"/>
        <v>42937</v>
      </c>
      <c r="B61" s="147">
        <v>712.87</v>
      </c>
      <c r="C61" s="147">
        <v>18.34</v>
      </c>
      <c r="D61" s="147">
        <f t="shared" si="1"/>
        <v>15.54</v>
      </c>
      <c r="E61" s="148">
        <v>21</v>
      </c>
      <c r="F61" s="156">
        <f t="shared" si="2"/>
        <v>46.934460887949257</v>
      </c>
      <c r="G61" s="149">
        <v>915</v>
      </c>
      <c r="H61" s="149">
        <v>0</v>
      </c>
      <c r="I61" s="172" t="s">
        <v>49</v>
      </c>
      <c r="J61" s="172" t="s">
        <v>49</v>
      </c>
      <c r="K61" s="172" t="s">
        <v>49</v>
      </c>
      <c r="L61" s="172" t="s">
        <v>49</v>
      </c>
      <c r="M61" s="148">
        <f t="shared" si="3"/>
        <v>915</v>
      </c>
      <c r="N61" s="157">
        <f t="shared" si="5"/>
        <v>2.5299999999999998</v>
      </c>
    </row>
    <row r="62" spans="1:14" ht="14">
      <c r="A62" s="146">
        <f t="shared" si="4"/>
        <v>42938</v>
      </c>
      <c r="B62" s="147">
        <v>713.01</v>
      </c>
      <c r="C62" s="147">
        <v>18.78</v>
      </c>
      <c r="D62" s="147">
        <f t="shared" si="1"/>
        <v>15.98</v>
      </c>
      <c r="E62" s="148">
        <v>16</v>
      </c>
      <c r="F62" s="156">
        <f t="shared" si="2"/>
        <v>48.26336454243431</v>
      </c>
      <c r="G62" s="149">
        <v>1473</v>
      </c>
      <c r="H62" s="149">
        <v>0</v>
      </c>
      <c r="I62" s="172" t="s">
        <v>49</v>
      </c>
      <c r="J62" s="172" t="s">
        <v>49</v>
      </c>
      <c r="K62" s="172" t="s">
        <v>49</v>
      </c>
      <c r="L62" s="172" t="s">
        <v>49</v>
      </c>
      <c r="M62" s="148">
        <f t="shared" si="3"/>
        <v>1473</v>
      </c>
      <c r="N62" s="157">
        <f t="shared" si="5"/>
        <v>4.04</v>
      </c>
    </row>
    <row r="63" spans="1:14" ht="14">
      <c r="A63" s="146">
        <f t="shared" si="4"/>
        <v>42939</v>
      </c>
      <c r="B63" s="147">
        <v>713.15</v>
      </c>
      <c r="C63" s="147">
        <v>19.21</v>
      </c>
      <c r="D63" s="147">
        <f t="shared" si="1"/>
        <v>16.41</v>
      </c>
      <c r="E63" s="148">
        <v>23</v>
      </c>
      <c r="F63" s="156">
        <f t="shared" si="2"/>
        <v>49.562065841135613</v>
      </c>
      <c r="G63" s="149">
        <v>2118</v>
      </c>
      <c r="H63" s="149">
        <v>152</v>
      </c>
      <c r="I63" s="172" t="s">
        <v>49</v>
      </c>
      <c r="J63" s="172" t="s">
        <v>49</v>
      </c>
      <c r="K63" s="172" t="s">
        <v>49</v>
      </c>
      <c r="L63" s="172" t="s">
        <v>49</v>
      </c>
      <c r="M63" s="148">
        <f t="shared" si="3"/>
        <v>2270</v>
      </c>
      <c r="N63" s="157">
        <f t="shared" si="5"/>
        <v>5.98</v>
      </c>
    </row>
    <row r="64" spans="1:14" ht="14">
      <c r="A64" s="146">
        <f t="shared" si="4"/>
        <v>42940</v>
      </c>
      <c r="B64" s="147">
        <v>713.04</v>
      </c>
      <c r="C64" s="147">
        <v>18.87</v>
      </c>
      <c r="D64" s="147">
        <f t="shared" si="1"/>
        <v>16.07</v>
      </c>
      <c r="E64" s="148">
        <v>17</v>
      </c>
      <c r="F64" s="156">
        <f t="shared" si="2"/>
        <v>48.535185744488075</v>
      </c>
      <c r="G64" s="149">
        <v>1602</v>
      </c>
      <c r="H64" s="149">
        <v>205</v>
      </c>
      <c r="I64" s="172" t="s">
        <v>49</v>
      </c>
      <c r="J64" s="172" t="s">
        <v>49</v>
      </c>
      <c r="K64" s="172" t="s">
        <v>49</v>
      </c>
      <c r="L64" s="172" t="s">
        <v>49</v>
      </c>
      <c r="M64" s="148">
        <f t="shared" si="3"/>
        <v>1807</v>
      </c>
      <c r="N64" s="157">
        <f t="shared" si="5"/>
        <v>4.08</v>
      </c>
    </row>
    <row r="65" spans="1:14" ht="14">
      <c r="A65" s="146">
        <f t="shared" si="4"/>
        <v>42941</v>
      </c>
      <c r="B65" s="147">
        <v>713.3</v>
      </c>
      <c r="C65" s="147">
        <v>19.68</v>
      </c>
      <c r="D65" s="147">
        <f t="shared" si="1"/>
        <v>16.88</v>
      </c>
      <c r="E65" s="148">
        <v>8</v>
      </c>
      <c r="F65" s="156">
        <f t="shared" si="2"/>
        <v>50.98157656297191</v>
      </c>
      <c r="G65" s="149">
        <v>0</v>
      </c>
      <c r="H65" s="149">
        <v>271</v>
      </c>
      <c r="I65" s="172" t="s">
        <v>49</v>
      </c>
      <c r="J65" s="172" t="s">
        <v>49</v>
      </c>
      <c r="K65" s="172" t="s">
        <v>49</v>
      </c>
      <c r="L65" s="172" t="s">
        <v>49</v>
      </c>
      <c r="M65" s="148">
        <f t="shared" si="3"/>
        <v>271</v>
      </c>
      <c r="N65" s="157">
        <f t="shared" si="5"/>
        <v>1.47</v>
      </c>
    </row>
    <row r="66" spans="1:14" ht="14">
      <c r="A66" s="146">
        <f t="shared" si="4"/>
        <v>42942</v>
      </c>
      <c r="B66" s="147">
        <v>713.95</v>
      </c>
      <c r="C66" s="147">
        <v>21.83</v>
      </c>
      <c r="D66" s="147">
        <f t="shared" si="1"/>
        <v>19.029999999999998</v>
      </c>
      <c r="E66" s="148">
        <v>11</v>
      </c>
      <c r="F66" s="156">
        <f t="shared" si="2"/>
        <v>57.475083056478404</v>
      </c>
      <c r="G66" s="149">
        <v>0</v>
      </c>
      <c r="H66" s="149">
        <v>273</v>
      </c>
      <c r="I66" s="172" t="s">
        <v>49</v>
      </c>
      <c r="J66" s="172" t="s">
        <v>49</v>
      </c>
      <c r="K66" s="172" t="s">
        <v>49</v>
      </c>
      <c r="L66" s="172" t="s">
        <v>49</v>
      </c>
      <c r="M66" s="148">
        <f t="shared" si="3"/>
        <v>273</v>
      </c>
      <c r="N66" s="157">
        <f t="shared" si="5"/>
        <v>2.82</v>
      </c>
    </row>
    <row r="67" spans="1:14" ht="14">
      <c r="A67" s="146">
        <f t="shared" si="4"/>
        <v>42943</v>
      </c>
      <c r="B67" s="147">
        <v>714.28</v>
      </c>
      <c r="C67" s="147">
        <v>22.98</v>
      </c>
      <c r="D67" s="147">
        <f t="shared" si="1"/>
        <v>20.18</v>
      </c>
      <c r="E67" s="148">
        <v>3</v>
      </c>
      <c r="F67" s="156">
        <f t="shared" si="2"/>
        <v>60.948353971609784</v>
      </c>
      <c r="G67" s="149">
        <v>0</v>
      </c>
      <c r="H67" s="149">
        <v>171</v>
      </c>
      <c r="I67" s="172" t="s">
        <v>49</v>
      </c>
      <c r="J67" s="172" t="s">
        <v>49</v>
      </c>
      <c r="K67" s="172" t="s">
        <v>49</v>
      </c>
      <c r="L67" s="172" t="s">
        <v>49</v>
      </c>
      <c r="M67" s="148">
        <f t="shared" si="3"/>
        <v>171</v>
      </c>
      <c r="N67" s="157">
        <f t="shared" si="5"/>
        <v>1.57</v>
      </c>
    </row>
    <row r="68" spans="1:14" ht="14">
      <c r="A68" s="146">
        <f t="shared" si="4"/>
        <v>42944</v>
      </c>
      <c r="B68" s="147">
        <v>714.65</v>
      </c>
      <c r="C68" s="147">
        <v>24.29</v>
      </c>
      <c r="D68" s="147">
        <f t="shared" si="1"/>
        <v>21.49</v>
      </c>
      <c r="E68" s="148">
        <v>6</v>
      </c>
      <c r="F68" s="156">
        <f t="shared" si="2"/>
        <v>64.904862579281172</v>
      </c>
      <c r="G68" s="149">
        <v>0</v>
      </c>
      <c r="H68" s="149">
        <v>171</v>
      </c>
      <c r="I68" s="172" t="s">
        <v>49</v>
      </c>
      <c r="J68" s="172" t="s">
        <v>49</v>
      </c>
      <c r="K68" s="172" t="s">
        <v>49</v>
      </c>
      <c r="L68" s="172" t="s">
        <v>49</v>
      </c>
      <c r="M68" s="148">
        <f t="shared" si="3"/>
        <v>171</v>
      </c>
      <c r="N68" s="157">
        <f t="shared" si="5"/>
        <v>1.73</v>
      </c>
    </row>
    <row r="69" spans="1:14" ht="14">
      <c r="A69" s="146">
        <f t="shared" si="4"/>
        <v>42945</v>
      </c>
      <c r="B69" s="147">
        <v>715.11</v>
      </c>
      <c r="C69" s="147">
        <v>25.98</v>
      </c>
      <c r="D69" s="147">
        <f t="shared" si="1"/>
        <v>23.18</v>
      </c>
      <c r="E69" s="148">
        <v>2</v>
      </c>
      <c r="F69" s="156">
        <f t="shared" si="2"/>
        <v>70.009060706735127</v>
      </c>
      <c r="G69" s="149">
        <v>0</v>
      </c>
      <c r="H69" s="149">
        <v>206</v>
      </c>
      <c r="I69" s="172" t="s">
        <v>49</v>
      </c>
      <c r="J69" s="172" t="s">
        <v>49</v>
      </c>
      <c r="K69" s="172" t="s">
        <v>49</v>
      </c>
      <c r="L69" s="172" t="s">
        <v>49</v>
      </c>
      <c r="M69" s="148">
        <f t="shared" si="3"/>
        <v>206</v>
      </c>
      <c r="N69" s="157">
        <f t="shared" si="5"/>
        <v>2.19</v>
      </c>
    </row>
    <row r="70" spans="1:14" ht="14">
      <c r="A70" s="146">
        <f t="shared" si="4"/>
        <v>42946</v>
      </c>
      <c r="B70" s="147">
        <v>715.43</v>
      </c>
      <c r="C70" s="147">
        <v>27.2</v>
      </c>
      <c r="D70" s="147">
        <f t="shared" si="1"/>
        <v>24.4</v>
      </c>
      <c r="E70" s="148">
        <v>6</v>
      </c>
      <c r="F70" s="156">
        <f t="shared" si="2"/>
        <v>73.693748112352765</v>
      </c>
      <c r="G70" s="149">
        <v>0</v>
      </c>
      <c r="H70" s="149">
        <v>208</v>
      </c>
      <c r="I70" s="172" t="s">
        <v>49</v>
      </c>
      <c r="J70" s="172" t="s">
        <v>49</v>
      </c>
      <c r="K70" s="172" t="s">
        <v>49</v>
      </c>
      <c r="L70" s="172" t="s">
        <v>49</v>
      </c>
      <c r="M70" s="148">
        <f t="shared" si="3"/>
        <v>208</v>
      </c>
      <c r="N70" s="157">
        <f t="shared" si="5"/>
        <v>1.73</v>
      </c>
    </row>
    <row r="71" spans="1:14" ht="14">
      <c r="A71" s="146">
        <f t="shared" si="4"/>
        <v>42947</v>
      </c>
      <c r="B71" s="147">
        <v>715.63</v>
      </c>
      <c r="C71" s="147">
        <v>27.98</v>
      </c>
      <c r="D71" s="147">
        <f t="shared" si="1"/>
        <v>25.18</v>
      </c>
      <c r="E71" s="148">
        <v>1</v>
      </c>
      <c r="F71" s="156">
        <f t="shared" si="2"/>
        <v>76.049531863485356</v>
      </c>
      <c r="G71" s="149">
        <v>0</v>
      </c>
      <c r="H71" s="149">
        <v>210</v>
      </c>
      <c r="I71" s="172" t="s">
        <v>49</v>
      </c>
      <c r="J71" s="172" t="s">
        <v>49</v>
      </c>
      <c r="K71" s="172" t="s">
        <v>49</v>
      </c>
      <c r="L71" s="172" t="s">
        <v>49</v>
      </c>
      <c r="M71" s="148">
        <f t="shared" si="3"/>
        <v>210</v>
      </c>
      <c r="N71" s="157">
        <f t="shared" si="5"/>
        <v>1.29</v>
      </c>
    </row>
    <row r="72" spans="1:14" ht="14">
      <c r="A72" s="146">
        <f t="shared" si="4"/>
        <v>42948</v>
      </c>
      <c r="B72" s="147">
        <v>715.75</v>
      </c>
      <c r="C72" s="147">
        <v>28.45</v>
      </c>
      <c r="D72" s="147">
        <f t="shared" si="1"/>
        <v>25.65</v>
      </c>
      <c r="E72" s="148">
        <v>1</v>
      </c>
      <c r="F72" s="156">
        <f t="shared" si="2"/>
        <v>77.46904258532166</v>
      </c>
      <c r="G72" s="149">
        <v>0</v>
      </c>
      <c r="H72" s="149">
        <v>211</v>
      </c>
      <c r="I72" s="172" t="s">
        <v>49</v>
      </c>
      <c r="J72" s="172" t="s">
        <v>49</v>
      </c>
      <c r="K72" s="172" t="s">
        <v>49</v>
      </c>
      <c r="L72" s="172" t="s">
        <v>49</v>
      </c>
      <c r="M72" s="148">
        <f t="shared" si="3"/>
        <v>211</v>
      </c>
      <c r="N72" s="157">
        <f t="shared" si="5"/>
        <v>0.99</v>
      </c>
    </row>
    <row r="73" spans="1:14" ht="14">
      <c r="A73" s="146">
        <f t="shared" si="4"/>
        <v>42949</v>
      </c>
      <c r="B73" s="147">
        <v>715.84</v>
      </c>
      <c r="C73" s="147">
        <v>28.81</v>
      </c>
      <c r="D73" s="147">
        <f t="shared" si="1"/>
        <v>26.009999999999998</v>
      </c>
      <c r="E73" s="148">
        <v>1</v>
      </c>
      <c r="F73" s="156">
        <f t="shared" si="2"/>
        <v>78.556327393536691</v>
      </c>
      <c r="G73" s="149">
        <v>0</v>
      </c>
      <c r="H73" s="149">
        <v>211</v>
      </c>
      <c r="I73" s="172" t="s">
        <v>49</v>
      </c>
      <c r="J73" s="172" t="s">
        <v>49</v>
      </c>
      <c r="K73" s="172" t="s">
        <v>49</v>
      </c>
      <c r="L73" s="172" t="s">
        <v>49</v>
      </c>
      <c r="M73" s="148">
        <f t="shared" si="3"/>
        <v>211</v>
      </c>
      <c r="N73" s="157">
        <f t="shared" si="5"/>
        <v>0.88</v>
      </c>
    </row>
    <row r="74" spans="1:14" ht="14">
      <c r="A74" s="146">
        <f t="shared" si="4"/>
        <v>42950</v>
      </c>
      <c r="B74" s="147">
        <v>715.88</v>
      </c>
      <c r="C74" s="147">
        <v>28.96</v>
      </c>
      <c r="D74" s="147">
        <f t="shared" si="1"/>
        <v>26.16</v>
      </c>
      <c r="E74" s="148">
        <v>1</v>
      </c>
      <c r="F74" s="156">
        <f t="shared" si="2"/>
        <v>79.009362730292963</v>
      </c>
      <c r="G74" s="149">
        <v>0</v>
      </c>
      <c r="H74" s="149">
        <v>212</v>
      </c>
      <c r="I74" s="172" t="s">
        <v>49</v>
      </c>
      <c r="J74" s="172" t="s">
        <v>49</v>
      </c>
      <c r="K74" s="172" t="s">
        <v>49</v>
      </c>
      <c r="L74" s="172" t="s">
        <v>49</v>
      </c>
      <c r="M74" s="148">
        <f t="shared" si="3"/>
        <v>212</v>
      </c>
      <c r="N74" s="157">
        <f t="shared" si="5"/>
        <v>0.67</v>
      </c>
    </row>
    <row r="75" spans="1:14" ht="14">
      <c r="A75" s="146">
        <f t="shared" si="4"/>
        <v>42951</v>
      </c>
      <c r="B75" s="147">
        <v>715.92</v>
      </c>
      <c r="C75" s="147">
        <v>29.12</v>
      </c>
      <c r="D75" s="147">
        <f t="shared" si="1"/>
        <v>26.32</v>
      </c>
      <c r="E75" s="148">
        <v>2</v>
      </c>
      <c r="F75" s="156">
        <f t="shared" si="2"/>
        <v>79.492600422832979</v>
      </c>
      <c r="G75" s="149">
        <v>0</v>
      </c>
      <c r="H75" s="149">
        <v>212</v>
      </c>
      <c r="I75" s="172" t="s">
        <v>49</v>
      </c>
      <c r="J75" s="172" t="s">
        <v>49</v>
      </c>
      <c r="K75" s="172" t="s">
        <v>49</v>
      </c>
      <c r="L75" s="172" t="s">
        <v>49</v>
      </c>
      <c r="M75" s="148">
        <f t="shared" si="3"/>
        <v>212</v>
      </c>
      <c r="N75" s="157">
        <f t="shared" si="5"/>
        <v>0.68</v>
      </c>
    </row>
    <row r="76" spans="1:14" ht="14">
      <c r="A76" s="146">
        <f t="shared" si="4"/>
        <v>42952</v>
      </c>
      <c r="B76" s="147">
        <v>715.94</v>
      </c>
      <c r="C76" s="147">
        <v>29.2</v>
      </c>
      <c r="D76" s="147">
        <f t="shared" ref="D76:D139" si="6">C76-2.8</f>
        <v>26.4</v>
      </c>
      <c r="E76" s="148">
        <v>0</v>
      </c>
      <c r="F76" s="156">
        <f t="shared" ref="F76:F139" si="7">D76/33.11*100</f>
        <v>79.734219269102994</v>
      </c>
      <c r="G76" s="149">
        <v>0</v>
      </c>
      <c r="H76" s="149">
        <v>212</v>
      </c>
      <c r="I76" s="172" t="s">
        <v>49</v>
      </c>
      <c r="J76" s="172" t="s">
        <v>49</v>
      </c>
      <c r="K76" s="172" t="s">
        <v>49</v>
      </c>
      <c r="L76" s="172" t="s">
        <v>49</v>
      </c>
      <c r="M76" s="148">
        <f t="shared" ref="M76:M139" si="8">G76+H76</f>
        <v>212</v>
      </c>
      <c r="N76" s="157">
        <f t="shared" si="5"/>
        <v>0.6</v>
      </c>
    </row>
    <row r="77" spans="1:14" ht="14">
      <c r="A77" s="146">
        <f t="shared" ref="A77:A140" si="9">+A76+1</f>
        <v>42953</v>
      </c>
      <c r="B77" s="147">
        <v>715.93</v>
      </c>
      <c r="C77" s="147">
        <v>29.16</v>
      </c>
      <c r="D77" s="147">
        <f t="shared" si="6"/>
        <v>26.36</v>
      </c>
      <c r="E77" s="148">
        <v>0</v>
      </c>
      <c r="F77" s="156">
        <f t="shared" si="7"/>
        <v>79.613409845967993</v>
      </c>
      <c r="G77" s="149">
        <v>0</v>
      </c>
      <c r="H77" s="149">
        <v>212</v>
      </c>
      <c r="I77" s="172" t="s">
        <v>49</v>
      </c>
      <c r="J77" s="172" t="s">
        <v>49</v>
      </c>
      <c r="K77" s="172" t="s">
        <v>49</v>
      </c>
      <c r="L77" s="172" t="s">
        <v>49</v>
      </c>
      <c r="M77" s="148">
        <f t="shared" si="8"/>
        <v>212</v>
      </c>
      <c r="N77" s="157">
        <f t="shared" ref="N77:N140" si="10">ROUND((C77-C76)+(M77*0.002447),2)</f>
        <v>0.48</v>
      </c>
    </row>
    <row r="78" spans="1:14" ht="14">
      <c r="A78" s="146">
        <f t="shared" si="9"/>
        <v>42954</v>
      </c>
      <c r="B78" s="147">
        <v>715.91</v>
      </c>
      <c r="C78" s="147">
        <v>29.08</v>
      </c>
      <c r="D78" s="147">
        <f t="shared" si="6"/>
        <v>26.279999999999998</v>
      </c>
      <c r="E78" s="148">
        <v>0</v>
      </c>
      <c r="F78" s="156">
        <f t="shared" si="7"/>
        <v>79.371790999697964</v>
      </c>
      <c r="G78" s="149">
        <v>0</v>
      </c>
      <c r="H78" s="149">
        <v>212</v>
      </c>
      <c r="I78" s="172" t="s">
        <v>49</v>
      </c>
      <c r="J78" s="172" t="s">
        <v>49</v>
      </c>
      <c r="K78" s="172" t="s">
        <v>49</v>
      </c>
      <c r="L78" s="172" t="s">
        <v>49</v>
      </c>
      <c r="M78" s="148">
        <f t="shared" si="8"/>
        <v>212</v>
      </c>
      <c r="N78" s="157">
        <f t="shared" si="10"/>
        <v>0.44</v>
      </c>
    </row>
    <row r="79" spans="1:14" ht="14">
      <c r="A79" s="146">
        <f t="shared" si="9"/>
        <v>42955</v>
      </c>
      <c r="B79" s="147">
        <v>715.85</v>
      </c>
      <c r="C79" s="147">
        <v>28.84</v>
      </c>
      <c r="D79" s="147">
        <f t="shared" si="6"/>
        <v>26.04</v>
      </c>
      <c r="E79" s="148">
        <v>0</v>
      </c>
      <c r="F79" s="156">
        <f t="shared" si="7"/>
        <v>78.646934460887948</v>
      </c>
      <c r="G79" s="149">
        <v>0</v>
      </c>
      <c r="H79" s="149">
        <v>211</v>
      </c>
      <c r="I79" s="172" t="s">
        <v>49</v>
      </c>
      <c r="J79" s="172" t="s">
        <v>49</v>
      </c>
      <c r="K79" s="172" t="s">
        <v>49</v>
      </c>
      <c r="L79" s="172" t="s">
        <v>49</v>
      </c>
      <c r="M79" s="148">
        <f t="shared" si="8"/>
        <v>211</v>
      </c>
      <c r="N79" s="157">
        <f t="shared" si="10"/>
        <v>0.28000000000000003</v>
      </c>
    </row>
    <row r="80" spans="1:14" ht="14">
      <c r="A80" s="146">
        <f t="shared" si="9"/>
        <v>42956</v>
      </c>
      <c r="B80" s="147">
        <v>715.8</v>
      </c>
      <c r="C80" s="147">
        <v>28.64</v>
      </c>
      <c r="D80" s="147">
        <f t="shared" si="6"/>
        <v>25.84</v>
      </c>
      <c r="E80" s="148">
        <v>0</v>
      </c>
      <c r="F80" s="156">
        <f t="shared" si="7"/>
        <v>78.042887345212932</v>
      </c>
      <c r="G80" s="149">
        <v>0</v>
      </c>
      <c r="H80" s="149">
        <v>211</v>
      </c>
      <c r="I80" s="172" t="s">
        <v>49</v>
      </c>
      <c r="J80" s="172" t="s">
        <v>49</v>
      </c>
      <c r="K80" s="172" t="s">
        <v>49</v>
      </c>
      <c r="L80" s="172" t="s">
        <v>49</v>
      </c>
      <c r="M80" s="148">
        <f t="shared" si="8"/>
        <v>211</v>
      </c>
      <c r="N80" s="157">
        <f t="shared" si="10"/>
        <v>0.32</v>
      </c>
    </row>
    <row r="81" spans="1:14" ht="14">
      <c r="A81" s="146">
        <f t="shared" si="9"/>
        <v>42957</v>
      </c>
      <c r="B81" s="147">
        <v>715.79</v>
      </c>
      <c r="C81" s="147">
        <v>28.6</v>
      </c>
      <c r="D81" s="147">
        <f t="shared" si="6"/>
        <v>25.8</v>
      </c>
      <c r="E81" s="148">
        <v>14</v>
      </c>
      <c r="F81" s="156">
        <f t="shared" si="7"/>
        <v>77.922077922077932</v>
      </c>
      <c r="G81" s="149">
        <v>0</v>
      </c>
      <c r="H81" s="149">
        <v>211</v>
      </c>
      <c r="I81" s="172" t="s">
        <v>49</v>
      </c>
      <c r="J81" s="172" t="s">
        <v>49</v>
      </c>
      <c r="K81" s="172" t="s">
        <v>49</v>
      </c>
      <c r="L81" s="172" t="s">
        <v>49</v>
      </c>
      <c r="M81" s="148">
        <f t="shared" si="8"/>
        <v>211</v>
      </c>
      <c r="N81" s="157">
        <f t="shared" si="10"/>
        <v>0.48</v>
      </c>
    </row>
    <row r="82" spans="1:14" ht="14">
      <c r="A82" s="146">
        <f t="shared" si="9"/>
        <v>42958</v>
      </c>
      <c r="B82" s="147">
        <v>715.74</v>
      </c>
      <c r="C82" s="147">
        <v>28.41</v>
      </c>
      <c r="D82" s="147">
        <f t="shared" si="6"/>
        <v>25.61</v>
      </c>
      <c r="E82" s="148">
        <v>0</v>
      </c>
      <c r="F82" s="156">
        <f t="shared" si="7"/>
        <v>77.348233162186659</v>
      </c>
      <c r="G82" s="149">
        <v>0</v>
      </c>
      <c r="H82" s="149">
        <v>211</v>
      </c>
      <c r="I82" s="172" t="s">
        <v>49</v>
      </c>
      <c r="J82" s="172" t="s">
        <v>49</v>
      </c>
      <c r="K82" s="172" t="s">
        <v>49</v>
      </c>
      <c r="L82" s="172" t="s">
        <v>49</v>
      </c>
      <c r="M82" s="148">
        <f t="shared" si="8"/>
        <v>211</v>
      </c>
      <c r="N82" s="157">
        <f t="shared" si="10"/>
        <v>0.33</v>
      </c>
    </row>
    <row r="83" spans="1:14" ht="14">
      <c r="A83" s="146">
        <f t="shared" si="9"/>
        <v>42959</v>
      </c>
      <c r="B83" s="147">
        <v>715.7</v>
      </c>
      <c r="C83" s="147">
        <v>28.25</v>
      </c>
      <c r="D83" s="147">
        <f t="shared" si="6"/>
        <v>25.45</v>
      </c>
      <c r="E83" s="148">
        <v>0</v>
      </c>
      <c r="F83" s="156">
        <f t="shared" si="7"/>
        <v>76.86499546964663</v>
      </c>
      <c r="G83" s="149">
        <v>0</v>
      </c>
      <c r="H83" s="149">
        <v>210</v>
      </c>
      <c r="I83" s="172" t="s">
        <v>49</v>
      </c>
      <c r="J83" s="172" t="s">
        <v>49</v>
      </c>
      <c r="K83" s="172" t="s">
        <v>49</v>
      </c>
      <c r="L83" s="172" t="s">
        <v>49</v>
      </c>
      <c r="M83" s="148">
        <f t="shared" si="8"/>
        <v>210</v>
      </c>
      <c r="N83" s="157">
        <f t="shared" si="10"/>
        <v>0.35</v>
      </c>
    </row>
    <row r="84" spans="1:14" ht="14">
      <c r="A84" s="146">
        <f t="shared" si="9"/>
        <v>42960</v>
      </c>
      <c r="B84" s="147">
        <v>715.68</v>
      </c>
      <c r="C84" s="147">
        <v>28.17</v>
      </c>
      <c r="D84" s="147">
        <f t="shared" si="6"/>
        <v>25.37</v>
      </c>
      <c r="E84" s="148">
        <v>1</v>
      </c>
      <c r="F84" s="156">
        <f t="shared" si="7"/>
        <v>76.623376623376629</v>
      </c>
      <c r="G84" s="149">
        <v>0</v>
      </c>
      <c r="H84" s="149">
        <v>210</v>
      </c>
      <c r="I84" s="172" t="s">
        <v>49</v>
      </c>
      <c r="J84" s="172" t="s">
        <v>49</v>
      </c>
      <c r="K84" s="172" t="s">
        <v>49</v>
      </c>
      <c r="L84" s="172" t="s">
        <v>49</v>
      </c>
      <c r="M84" s="148">
        <f t="shared" si="8"/>
        <v>210</v>
      </c>
      <c r="N84" s="157">
        <f t="shared" si="10"/>
        <v>0.43</v>
      </c>
    </row>
    <row r="85" spans="1:14" ht="14">
      <c r="A85" s="146">
        <f t="shared" si="9"/>
        <v>42961</v>
      </c>
      <c r="B85" s="147">
        <v>715.71</v>
      </c>
      <c r="C85" s="147">
        <v>28.29</v>
      </c>
      <c r="D85" s="147">
        <f t="shared" si="6"/>
        <v>25.49</v>
      </c>
      <c r="E85" s="148">
        <v>0</v>
      </c>
      <c r="F85" s="156">
        <f t="shared" si="7"/>
        <v>76.98580489278163</v>
      </c>
      <c r="G85" s="149">
        <v>0</v>
      </c>
      <c r="H85" s="149">
        <v>180</v>
      </c>
      <c r="I85" s="172" t="s">
        <v>49</v>
      </c>
      <c r="J85" s="172" t="s">
        <v>49</v>
      </c>
      <c r="K85" s="172" t="s">
        <v>49</v>
      </c>
      <c r="L85" s="172" t="s">
        <v>49</v>
      </c>
      <c r="M85" s="148">
        <f t="shared" si="8"/>
        <v>180</v>
      </c>
      <c r="N85" s="157">
        <f t="shared" si="10"/>
        <v>0.56000000000000005</v>
      </c>
    </row>
    <row r="86" spans="1:14" ht="14">
      <c r="A86" s="146">
        <f t="shared" si="9"/>
        <v>42962</v>
      </c>
      <c r="B86" s="147">
        <v>715.8</v>
      </c>
      <c r="C86" s="147">
        <v>28.64</v>
      </c>
      <c r="D86" s="147">
        <f t="shared" si="6"/>
        <v>25.84</v>
      </c>
      <c r="E86" s="148">
        <v>4</v>
      </c>
      <c r="F86" s="156">
        <f t="shared" si="7"/>
        <v>78.042887345212932</v>
      </c>
      <c r="G86" s="149">
        <v>0</v>
      </c>
      <c r="H86" s="149">
        <v>181</v>
      </c>
      <c r="I86" s="172" t="s">
        <v>49</v>
      </c>
      <c r="J86" s="172" t="s">
        <v>49</v>
      </c>
      <c r="K86" s="172" t="s">
        <v>49</v>
      </c>
      <c r="L86" s="172" t="s">
        <v>49</v>
      </c>
      <c r="M86" s="148">
        <f t="shared" si="8"/>
        <v>181</v>
      </c>
      <c r="N86" s="157">
        <f t="shared" si="10"/>
        <v>0.79</v>
      </c>
    </row>
    <row r="87" spans="1:14" ht="14">
      <c r="A87" s="146">
        <f t="shared" si="9"/>
        <v>42963</v>
      </c>
      <c r="B87" s="147">
        <v>715.87</v>
      </c>
      <c r="C87" s="147">
        <v>28.92</v>
      </c>
      <c r="D87" s="147">
        <f t="shared" si="6"/>
        <v>26.12</v>
      </c>
      <c r="E87" s="148">
        <v>0</v>
      </c>
      <c r="F87" s="156">
        <f t="shared" si="7"/>
        <v>78.888553307157963</v>
      </c>
      <c r="G87" s="149">
        <v>0</v>
      </c>
      <c r="H87" s="149">
        <v>160</v>
      </c>
      <c r="I87" s="172" t="s">
        <v>49</v>
      </c>
      <c r="J87" s="172" t="s">
        <v>49</v>
      </c>
      <c r="K87" s="172" t="s">
        <v>49</v>
      </c>
      <c r="L87" s="172" t="s">
        <v>49</v>
      </c>
      <c r="M87" s="148">
        <f t="shared" si="8"/>
        <v>160</v>
      </c>
      <c r="N87" s="157">
        <f t="shared" si="10"/>
        <v>0.67</v>
      </c>
    </row>
    <row r="88" spans="1:14" ht="14">
      <c r="A88" s="146">
        <f t="shared" si="9"/>
        <v>42964</v>
      </c>
      <c r="B88" s="147">
        <v>715.92</v>
      </c>
      <c r="C88" s="147">
        <v>29.12</v>
      </c>
      <c r="D88" s="147">
        <f t="shared" si="6"/>
        <v>26.32</v>
      </c>
      <c r="E88" s="148">
        <v>1</v>
      </c>
      <c r="F88" s="156">
        <f t="shared" si="7"/>
        <v>79.492600422832979</v>
      </c>
      <c r="G88" s="149">
        <v>0</v>
      </c>
      <c r="H88" s="149">
        <v>164</v>
      </c>
      <c r="I88" s="172" t="s">
        <v>49</v>
      </c>
      <c r="J88" s="172" t="s">
        <v>49</v>
      </c>
      <c r="K88" s="172" t="s">
        <v>49</v>
      </c>
      <c r="L88" s="172" t="s">
        <v>49</v>
      </c>
      <c r="M88" s="148">
        <f t="shared" si="8"/>
        <v>164</v>
      </c>
      <c r="N88" s="157">
        <f t="shared" si="10"/>
        <v>0.6</v>
      </c>
    </row>
    <row r="89" spans="1:14" ht="14">
      <c r="A89" s="146">
        <f t="shared" si="9"/>
        <v>42965</v>
      </c>
      <c r="B89" s="147">
        <v>716.01</v>
      </c>
      <c r="C89" s="147">
        <v>29.48</v>
      </c>
      <c r="D89" s="147">
        <f t="shared" si="6"/>
        <v>26.68</v>
      </c>
      <c r="E89" s="148">
        <v>0</v>
      </c>
      <c r="F89" s="156">
        <f t="shared" si="7"/>
        <v>80.579885231048024</v>
      </c>
      <c r="G89" s="149">
        <v>0</v>
      </c>
      <c r="H89" s="149">
        <v>161</v>
      </c>
      <c r="I89" s="172" t="s">
        <v>49</v>
      </c>
      <c r="J89" s="172" t="s">
        <v>49</v>
      </c>
      <c r="K89" s="172" t="s">
        <v>49</v>
      </c>
      <c r="L89" s="172" t="s">
        <v>49</v>
      </c>
      <c r="M89" s="148">
        <f t="shared" si="8"/>
        <v>161</v>
      </c>
      <c r="N89" s="157">
        <f t="shared" si="10"/>
        <v>0.75</v>
      </c>
    </row>
    <row r="90" spans="1:14" ht="14">
      <c r="A90" s="146">
        <f t="shared" si="9"/>
        <v>42966</v>
      </c>
      <c r="B90" s="147">
        <v>716.12</v>
      </c>
      <c r="C90" s="147">
        <v>29.93</v>
      </c>
      <c r="D90" s="147">
        <f t="shared" si="6"/>
        <v>27.13</v>
      </c>
      <c r="E90" s="148">
        <v>1</v>
      </c>
      <c r="F90" s="156">
        <f t="shared" si="7"/>
        <v>81.938991241316813</v>
      </c>
      <c r="G90" s="149">
        <v>0</v>
      </c>
      <c r="H90" s="149">
        <v>162</v>
      </c>
      <c r="I90" s="172" t="s">
        <v>49</v>
      </c>
      <c r="J90" s="172" t="s">
        <v>49</v>
      </c>
      <c r="K90" s="172" t="s">
        <v>49</v>
      </c>
      <c r="L90" s="172" t="s">
        <v>49</v>
      </c>
      <c r="M90" s="148">
        <f t="shared" si="8"/>
        <v>162</v>
      </c>
      <c r="N90" s="157">
        <f t="shared" si="10"/>
        <v>0.85</v>
      </c>
    </row>
    <row r="91" spans="1:14" ht="14">
      <c r="A91" s="146">
        <f t="shared" si="9"/>
        <v>42967</v>
      </c>
      <c r="B91" s="147">
        <v>716.24</v>
      </c>
      <c r="C91" s="147">
        <v>30.42</v>
      </c>
      <c r="D91" s="147">
        <f t="shared" si="6"/>
        <v>27.62</v>
      </c>
      <c r="E91" s="148">
        <v>10</v>
      </c>
      <c r="F91" s="156">
        <f t="shared" si="7"/>
        <v>83.418906674720631</v>
      </c>
      <c r="G91" s="149">
        <v>0</v>
      </c>
      <c r="H91" s="149">
        <v>162</v>
      </c>
      <c r="I91" s="172" t="s">
        <v>49</v>
      </c>
      <c r="J91" s="172" t="s">
        <v>49</v>
      </c>
      <c r="K91" s="172" t="s">
        <v>49</v>
      </c>
      <c r="L91" s="172" t="s">
        <v>49</v>
      </c>
      <c r="M91" s="148">
        <f t="shared" si="8"/>
        <v>162</v>
      </c>
      <c r="N91" s="157">
        <f t="shared" si="10"/>
        <v>0.89</v>
      </c>
    </row>
    <row r="92" spans="1:14" ht="14">
      <c r="A92" s="146">
        <f t="shared" si="9"/>
        <v>42968</v>
      </c>
      <c r="B92" s="147">
        <v>716.97</v>
      </c>
      <c r="C92" s="147">
        <v>33.520000000000003</v>
      </c>
      <c r="D92" s="147">
        <f t="shared" si="6"/>
        <v>30.720000000000002</v>
      </c>
      <c r="E92" s="148">
        <v>66</v>
      </c>
      <c r="F92" s="156">
        <f t="shared" si="7"/>
        <v>92.781636967683482</v>
      </c>
      <c r="G92" s="149">
        <v>3510</v>
      </c>
      <c r="H92" s="149">
        <v>0</v>
      </c>
      <c r="I92" s="172" t="s">
        <v>49</v>
      </c>
      <c r="J92" s="172" t="s">
        <v>49</v>
      </c>
      <c r="K92" s="172" t="s">
        <v>49</v>
      </c>
      <c r="L92" s="172" t="s">
        <v>49</v>
      </c>
      <c r="M92" s="148">
        <f t="shared" si="8"/>
        <v>3510</v>
      </c>
      <c r="N92" s="157">
        <f t="shared" si="10"/>
        <v>11.69</v>
      </c>
    </row>
    <row r="93" spans="1:14" ht="14">
      <c r="A93" s="146">
        <f t="shared" si="9"/>
        <v>42969</v>
      </c>
      <c r="B93" s="147">
        <v>716.88</v>
      </c>
      <c r="C93" s="147">
        <v>33.130000000000003</v>
      </c>
      <c r="D93" s="147">
        <f t="shared" si="6"/>
        <v>30.330000000000002</v>
      </c>
      <c r="E93" s="148">
        <v>8</v>
      </c>
      <c r="F93" s="156">
        <f t="shared" si="7"/>
        <v>91.603745092117194</v>
      </c>
      <c r="G93" s="149">
        <v>1390</v>
      </c>
      <c r="H93" s="149">
        <v>101</v>
      </c>
      <c r="I93" s="172" t="s">
        <v>49</v>
      </c>
      <c r="J93" s="172" t="s">
        <v>49</v>
      </c>
      <c r="K93" s="172" t="s">
        <v>49</v>
      </c>
      <c r="L93" s="172" t="s">
        <v>49</v>
      </c>
      <c r="M93" s="148">
        <f t="shared" si="8"/>
        <v>1491</v>
      </c>
      <c r="N93" s="157">
        <f t="shared" si="10"/>
        <v>3.26</v>
      </c>
    </row>
    <row r="94" spans="1:14" ht="14">
      <c r="A94" s="146">
        <f t="shared" si="9"/>
        <v>42970</v>
      </c>
      <c r="B94" s="147">
        <v>717.01</v>
      </c>
      <c r="C94" s="147">
        <v>33.700000000000003</v>
      </c>
      <c r="D94" s="147">
        <f t="shared" si="6"/>
        <v>30.900000000000002</v>
      </c>
      <c r="E94" s="148">
        <v>0</v>
      </c>
      <c r="F94" s="156">
        <f t="shared" si="7"/>
        <v>93.325279371790998</v>
      </c>
      <c r="G94" s="149">
        <v>0</v>
      </c>
      <c r="H94" s="149">
        <v>151</v>
      </c>
      <c r="I94" s="172" t="s">
        <v>49</v>
      </c>
      <c r="J94" s="172" t="s">
        <v>49</v>
      </c>
      <c r="K94" s="172" t="s">
        <v>49</v>
      </c>
      <c r="L94" s="172" t="s">
        <v>49</v>
      </c>
      <c r="M94" s="148">
        <f t="shared" si="8"/>
        <v>151</v>
      </c>
      <c r="N94" s="157">
        <f t="shared" si="10"/>
        <v>0.94</v>
      </c>
    </row>
    <row r="95" spans="1:14" ht="14">
      <c r="A95" s="146">
        <f t="shared" si="9"/>
        <v>42971</v>
      </c>
      <c r="B95" s="147">
        <v>717.12</v>
      </c>
      <c r="C95" s="147">
        <v>34.19</v>
      </c>
      <c r="D95" s="147">
        <f t="shared" si="6"/>
        <v>31.389999999999997</v>
      </c>
      <c r="E95" s="148">
        <v>0</v>
      </c>
      <c r="F95" s="156">
        <f t="shared" si="7"/>
        <v>94.805194805194787</v>
      </c>
      <c r="G95" s="149">
        <v>0</v>
      </c>
      <c r="H95" s="149">
        <v>152</v>
      </c>
      <c r="I95" s="172" t="s">
        <v>49</v>
      </c>
      <c r="J95" s="172" t="s">
        <v>49</v>
      </c>
      <c r="K95" s="172" t="s">
        <v>49</v>
      </c>
      <c r="L95" s="172" t="s">
        <v>49</v>
      </c>
      <c r="M95" s="148">
        <f t="shared" si="8"/>
        <v>152</v>
      </c>
      <c r="N95" s="157">
        <f t="shared" si="10"/>
        <v>0.86</v>
      </c>
    </row>
    <row r="96" spans="1:14" ht="14">
      <c r="A96" s="146">
        <f t="shared" si="9"/>
        <v>42972</v>
      </c>
      <c r="B96" s="147">
        <v>717.19</v>
      </c>
      <c r="C96" s="147">
        <v>34.5</v>
      </c>
      <c r="D96" s="147">
        <f t="shared" si="6"/>
        <v>31.7</v>
      </c>
      <c r="E96" s="148">
        <v>0</v>
      </c>
      <c r="F96" s="156">
        <f t="shared" si="7"/>
        <v>95.74146783449109</v>
      </c>
      <c r="G96" s="149">
        <v>0</v>
      </c>
      <c r="H96" s="149">
        <v>152</v>
      </c>
      <c r="I96" s="172" t="s">
        <v>49</v>
      </c>
      <c r="J96" s="172" t="s">
        <v>49</v>
      </c>
      <c r="K96" s="172" t="s">
        <v>49</v>
      </c>
      <c r="L96" s="172" t="s">
        <v>49</v>
      </c>
      <c r="M96" s="148">
        <f t="shared" si="8"/>
        <v>152</v>
      </c>
      <c r="N96" s="157">
        <f t="shared" si="10"/>
        <v>0.68</v>
      </c>
    </row>
    <row r="97" spans="1:14" ht="14">
      <c r="A97" s="146">
        <f t="shared" si="9"/>
        <v>42973</v>
      </c>
      <c r="B97" s="147">
        <v>717.32</v>
      </c>
      <c r="C97" s="147">
        <v>35.090000000000003</v>
      </c>
      <c r="D97" s="147">
        <f t="shared" si="6"/>
        <v>32.290000000000006</v>
      </c>
      <c r="E97" s="148">
        <v>30</v>
      </c>
      <c r="F97" s="156">
        <f t="shared" si="7"/>
        <v>97.523406825732422</v>
      </c>
      <c r="G97" s="149">
        <v>2609</v>
      </c>
      <c r="H97" s="149">
        <v>96</v>
      </c>
      <c r="I97" s="172" t="s">
        <v>49</v>
      </c>
      <c r="J97" s="172" t="s">
        <v>49</v>
      </c>
      <c r="K97" s="172" t="s">
        <v>49</v>
      </c>
      <c r="L97" s="172" t="s">
        <v>49</v>
      </c>
      <c r="M97" s="148">
        <f t="shared" si="8"/>
        <v>2705</v>
      </c>
      <c r="N97" s="157">
        <f t="shared" si="10"/>
        <v>7.21</v>
      </c>
    </row>
    <row r="98" spans="1:14" ht="14">
      <c r="A98" s="146">
        <f t="shared" si="9"/>
        <v>42974</v>
      </c>
      <c r="B98" s="147">
        <v>717.26</v>
      </c>
      <c r="C98" s="147">
        <v>34.82</v>
      </c>
      <c r="D98" s="147">
        <f t="shared" si="6"/>
        <v>32.020000000000003</v>
      </c>
      <c r="E98" s="148">
        <v>1</v>
      </c>
      <c r="F98" s="156">
        <f t="shared" si="7"/>
        <v>96.707943219571135</v>
      </c>
      <c r="G98" s="149">
        <v>509</v>
      </c>
      <c r="H98" s="149">
        <v>153</v>
      </c>
      <c r="I98" s="172" t="s">
        <v>49</v>
      </c>
      <c r="J98" s="172" t="s">
        <v>49</v>
      </c>
      <c r="K98" s="172" t="s">
        <v>49</v>
      </c>
      <c r="L98" s="172" t="s">
        <v>49</v>
      </c>
      <c r="M98" s="148">
        <f t="shared" si="8"/>
        <v>662</v>
      </c>
      <c r="N98" s="157">
        <f t="shared" si="10"/>
        <v>1.35</v>
      </c>
    </row>
    <row r="99" spans="1:14" ht="14">
      <c r="A99" s="146">
        <f t="shared" si="9"/>
        <v>42975</v>
      </c>
      <c r="B99" s="147">
        <v>717.32</v>
      </c>
      <c r="C99" s="147">
        <v>35.090000000000003</v>
      </c>
      <c r="D99" s="147">
        <f t="shared" si="6"/>
        <v>32.290000000000006</v>
      </c>
      <c r="E99" s="148">
        <v>15</v>
      </c>
      <c r="F99" s="156">
        <f t="shared" si="7"/>
        <v>97.523406825732422</v>
      </c>
      <c r="G99" s="149">
        <v>2561</v>
      </c>
      <c r="H99" s="149">
        <v>101</v>
      </c>
      <c r="I99" s="172" t="s">
        <v>49</v>
      </c>
      <c r="J99" s="172" t="s">
        <v>49</v>
      </c>
      <c r="K99" s="172" t="s">
        <v>49</v>
      </c>
      <c r="L99" s="172" t="s">
        <v>49</v>
      </c>
      <c r="M99" s="148">
        <f t="shared" si="8"/>
        <v>2662</v>
      </c>
      <c r="N99" s="157">
        <f t="shared" si="10"/>
        <v>6.78</v>
      </c>
    </row>
    <row r="100" spans="1:14" ht="14">
      <c r="A100" s="146">
        <f t="shared" si="9"/>
        <v>42976</v>
      </c>
      <c r="B100" s="147">
        <v>717.28</v>
      </c>
      <c r="C100" s="147">
        <v>34.9</v>
      </c>
      <c r="D100" s="147">
        <f t="shared" si="6"/>
        <v>32.1</v>
      </c>
      <c r="E100" s="148">
        <v>2</v>
      </c>
      <c r="F100" s="156">
        <f t="shared" si="7"/>
        <v>96.94956206584115</v>
      </c>
      <c r="G100" s="149">
        <v>1536</v>
      </c>
      <c r="H100" s="149">
        <v>101</v>
      </c>
      <c r="I100" s="172" t="s">
        <v>49</v>
      </c>
      <c r="J100" s="172" t="s">
        <v>49</v>
      </c>
      <c r="K100" s="172" t="s">
        <v>49</v>
      </c>
      <c r="L100" s="172" t="s">
        <v>49</v>
      </c>
      <c r="M100" s="148">
        <f t="shared" si="8"/>
        <v>1637</v>
      </c>
      <c r="N100" s="157">
        <f t="shared" si="10"/>
        <v>3.82</v>
      </c>
    </row>
    <row r="101" spans="1:14" ht="14">
      <c r="A101" s="146">
        <f t="shared" si="9"/>
        <v>42977</v>
      </c>
      <c r="B101" s="147">
        <v>717.28</v>
      </c>
      <c r="C101" s="147">
        <v>34.9</v>
      </c>
      <c r="D101" s="147">
        <f t="shared" si="6"/>
        <v>32.1</v>
      </c>
      <c r="E101" s="148">
        <v>11</v>
      </c>
      <c r="F101" s="156">
        <f t="shared" si="7"/>
        <v>96.94956206584115</v>
      </c>
      <c r="G101" s="149">
        <v>1536</v>
      </c>
      <c r="H101" s="149">
        <v>101</v>
      </c>
      <c r="I101" s="172" t="s">
        <v>49</v>
      </c>
      <c r="J101" s="172" t="s">
        <v>49</v>
      </c>
      <c r="K101" s="172" t="s">
        <v>49</v>
      </c>
      <c r="L101" s="172" t="s">
        <v>49</v>
      </c>
      <c r="M101" s="148">
        <f t="shared" si="8"/>
        <v>1637</v>
      </c>
      <c r="N101" s="157">
        <f t="shared" si="10"/>
        <v>4.01</v>
      </c>
    </row>
    <row r="102" spans="1:14" ht="14">
      <c r="A102" s="146">
        <f t="shared" si="9"/>
        <v>42978</v>
      </c>
      <c r="B102" s="147">
        <v>717.24</v>
      </c>
      <c r="C102" s="147">
        <v>34.72</v>
      </c>
      <c r="D102" s="147">
        <f t="shared" si="6"/>
        <v>31.919999999999998</v>
      </c>
      <c r="E102" s="148">
        <v>1</v>
      </c>
      <c r="F102" s="156">
        <f t="shared" si="7"/>
        <v>96.405919661733606</v>
      </c>
      <c r="G102" s="149">
        <v>400</v>
      </c>
      <c r="H102" s="149">
        <v>153</v>
      </c>
      <c r="I102" s="172" t="s">
        <v>49</v>
      </c>
      <c r="J102" s="172" t="s">
        <v>49</v>
      </c>
      <c r="K102" s="172" t="s">
        <v>49</v>
      </c>
      <c r="L102" s="172" t="s">
        <v>49</v>
      </c>
      <c r="M102" s="148">
        <f t="shared" si="8"/>
        <v>553</v>
      </c>
      <c r="N102" s="157">
        <f t="shared" si="10"/>
        <v>1.17</v>
      </c>
    </row>
    <row r="103" spans="1:14" ht="14">
      <c r="A103" s="146">
        <f t="shared" si="9"/>
        <v>42979</v>
      </c>
      <c r="B103" s="147">
        <v>717.25</v>
      </c>
      <c r="C103" s="147">
        <v>34.770000000000003</v>
      </c>
      <c r="D103" s="147">
        <f t="shared" si="6"/>
        <v>31.970000000000002</v>
      </c>
      <c r="E103" s="148">
        <v>0</v>
      </c>
      <c r="F103" s="156">
        <f t="shared" si="7"/>
        <v>96.556931440652377</v>
      </c>
      <c r="G103" s="149">
        <v>202</v>
      </c>
      <c r="H103" s="149">
        <v>153</v>
      </c>
      <c r="I103" s="172" t="s">
        <v>49</v>
      </c>
      <c r="J103" s="172" t="s">
        <v>49</v>
      </c>
      <c r="K103" s="172" t="s">
        <v>49</v>
      </c>
      <c r="L103" s="172" t="s">
        <v>49</v>
      </c>
      <c r="M103" s="148">
        <f t="shared" si="8"/>
        <v>355</v>
      </c>
      <c r="N103" s="157">
        <f t="shared" si="10"/>
        <v>0.92</v>
      </c>
    </row>
    <row r="104" spans="1:14" ht="14">
      <c r="A104" s="146">
        <f t="shared" si="9"/>
        <v>42980</v>
      </c>
      <c r="B104" s="147">
        <v>717.34</v>
      </c>
      <c r="C104" s="147">
        <v>35.17</v>
      </c>
      <c r="D104" s="147">
        <f t="shared" si="6"/>
        <v>32.370000000000005</v>
      </c>
      <c r="E104" s="148">
        <v>0</v>
      </c>
      <c r="F104" s="156">
        <f t="shared" si="7"/>
        <v>97.765025672002437</v>
      </c>
      <c r="G104" s="149">
        <v>0</v>
      </c>
      <c r="H104" s="149">
        <v>153</v>
      </c>
      <c r="I104" s="172" t="s">
        <v>49</v>
      </c>
      <c r="J104" s="172" t="s">
        <v>49</v>
      </c>
      <c r="K104" s="172" t="s">
        <v>49</v>
      </c>
      <c r="L104" s="172" t="s">
        <v>49</v>
      </c>
      <c r="M104" s="148">
        <f t="shared" si="8"/>
        <v>153</v>
      </c>
      <c r="N104" s="157">
        <f t="shared" si="10"/>
        <v>0.77</v>
      </c>
    </row>
    <row r="105" spans="1:14" ht="14">
      <c r="A105" s="146">
        <f t="shared" si="9"/>
        <v>42981</v>
      </c>
      <c r="B105" s="147">
        <v>717.4</v>
      </c>
      <c r="C105" s="147">
        <v>35.44</v>
      </c>
      <c r="D105" s="147">
        <f t="shared" si="6"/>
        <v>32.64</v>
      </c>
      <c r="E105" s="148">
        <v>0</v>
      </c>
      <c r="F105" s="156">
        <f t="shared" si="7"/>
        <v>98.580489278163697</v>
      </c>
      <c r="G105" s="149">
        <v>0</v>
      </c>
      <c r="H105" s="149">
        <v>153</v>
      </c>
      <c r="I105" s="172" t="s">
        <v>49</v>
      </c>
      <c r="J105" s="172" t="s">
        <v>49</v>
      </c>
      <c r="K105" s="172" t="s">
        <v>49</v>
      </c>
      <c r="L105" s="172" t="s">
        <v>49</v>
      </c>
      <c r="M105" s="148">
        <f t="shared" si="8"/>
        <v>153</v>
      </c>
      <c r="N105" s="157">
        <f t="shared" si="10"/>
        <v>0.64</v>
      </c>
    </row>
    <row r="106" spans="1:14" ht="14">
      <c r="A106" s="146">
        <f t="shared" si="9"/>
        <v>42982</v>
      </c>
      <c r="B106" s="147">
        <v>717.42</v>
      </c>
      <c r="C106" s="147">
        <v>35.53</v>
      </c>
      <c r="D106" s="147">
        <f t="shared" si="6"/>
        <v>32.730000000000004</v>
      </c>
      <c r="E106" s="148">
        <v>0</v>
      </c>
      <c r="F106" s="156">
        <f t="shared" si="7"/>
        <v>98.852310480217483</v>
      </c>
      <c r="G106" s="149">
        <v>0</v>
      </c>
      <c r="H106" s="149">
        <v>153</v>
      </c>
      <c r="I106" s="172" t="s">
        <v>49</v>
      </c>
      <c r="J106" s="172" t="s">
        <v>49</v>
      </c>
      <c r="K106" s="172" t="s">
        <v>49</v>
      </c>
      <c r="L106" s="172" t="s">
        <v>49</v>
      </c>
      <c r="M106" s="148">
        <f t="shared" si="8"/>
        <v>153</v>
      </c>
      <c r="N106" s="157">
        <f t="shared" si="10"/>
        <v>0.46</v>
      </c>
    </row>
    <row r="107" spans="1:14" ht="14">
      <c r="A107" s="146">
        <f t="shared" si="9"/>
        <v>42983</v>
      </c>
      <c r="B107" s="147">
        <v>717.42</v>
      </c>
      <c r="C107" s="147">
        <v>35.53</v>
      </c>
      <c r="D107" s="147">
        <f t="shared" si="6"/>
        <v>32.730000000000004</v>
      </c>
      <c r="E107" s="148">
        <v>0</v>
      </c>
      <c r="F107" s="156">
        <f t="shared" si="7"/>
        <v>98.852310480217483</v>
      </c>
      <c r="G107" s="149">
        <v>0</v>
      </c>
      <c r="H107" s="149">
        <v>153</v>
      </c>
      <c r="I107" s="172" t="s">
        <v>49</v>
      </c>
      <c r="J107" s="172" t="s">
        <v>49</v>
      </c>
      <c r="K107" s="172" t="s">
        <v>49</v>
      </c>
      <c r="L107" s="172" t="s">
        <v>49</v>
      </c>
      <c r="M107" s="148">
        <f t="shared" si="8"/>
        <v>153</v>
      </c>
      <c r="N107" s="157">
        <f t="shared" si="10"/>
        <v>0.37</v>
      </c>
    </row>
    <row r="108" spans="1:14" ht="14">
      <c r="A108" s="146">
        <f t="shared" si="9"/>
        <v>42984</v>
      </c>
      <c r="B108" s="147">
        <v>717.42</v>
      </c>
      <c r="C108" s="147">
        <v>35.53</v>
      </c>
      <c r="D108" s="147">
        <f t="shared" si="6"/>
        <v>32.730000000000004</v>
      </c>
      <c r="E108" s="148">
        <v>0</v>
      </c>
      <c r="F108" s="156">
        <f t="shared" si="7"/>
        <v>98.852310480217483</v>
      </c>
      <c r="G108" s="149">
        <v>0</v>
      </c>
      <c r="H108" s="149">
        <v>153</v>
      </c>
      <c r="I108" s="172" t="s">
        <v>49</v>
      </c>
      <c r="J108" s="172" t="s">
        <v>49</v>
      </c>
      <c r="K108" s="172" t="s">
        <v>49</v>
      </c>
      <c r="L108" s="172" t="s">
        <v>49</v>
      </c>
      <c r="M108" s="148">
        <f t="shared" si="8"/>
        <v>153</v>
      </c>
      <c r="N108" s="157">
        <f t="shared" si="10"/>
        <v>0.37</v>
      </c>
    </row>
    <row r="109" spans="1:14" ht="14">
      <c r="A109" s="146">
        <f t="shared" si="9"/>
        <v>42985</v>
      </c>
      <c r="B109" s="147">
        <v>717.41</v>
      </c>
      <c r="C109" s="147">
        <v>35.49</v>
      </c>
      <c r="D109" s="147">
        <f t="shared" si="6"/>
        <v>32.690000000000005</v>
      </c>
      <c r="E109" s="148">
        <v>0</v>
      </c>
      <c r="F109" s="156">
        <f t="shared" si="7"/>
        <v>98.731501057082468</v>
      </c>
      <c r="G109" s="149">
        <v>0</v>
      </c>
      <c r="H109" s="149">
        <v>153</v>
      </c>
      <c r="I109" s="172" t="s">
        <v>49</v>
      </c>
      <c r="J109" s="172" t="s">
        <v>49</v>
      </c>
      <c r="K109" s="172" t="s">
        <v>49</v>
      </c>
      <c r="L109" s="172" t="s">
        <v>49</v>
      </c>
      <c r="M109" s="148">
        <f t="shared" si="8"/>
        <v>153</v>
      </c>
      <c r="N109" s="157">
        <f t="shared" si="10"/>
        <v>0.33</v>
      </c>
    </row>
    <row r="110" spans="1:14" ht="14">
      <c r="A110" s="146">
        <f t="shared" si="9"/>
        <v>42986</v>
      </c>
      <c r="B110" s="147">
        <v>717.44</v>
      </c>
      <c r="C110" s="147">
        <v>35.619999999999997</v>
      </c>
      <c r="D110" s="147">
        <f t="shared" si="6"/>
        <v>32.82</v>
      </c>
      <c r="E110" s="148">
        <v>0</v>
      </c>
      <c r="F110" s="156">
        <f t="shared" si="7"/>
        <v>99.124131682271226</v>
      </c>
      <c r="G110" s="149">
        <v>0</v>
      </c>
      <c r="H110" s="149">
        <v>0</v>
      </c>
      <c r="I110" s="172" t="s">
        <v>49</v>
      </c>
      <c r="J110" s="172" t="s">
        <v>49</v>
      </c>
      <c r="K110" s="172" t="s">
        <v>49</v>
      </c>
      <c r="L110" s="172" t="s">
        <v>49</v>
      </c>
      <c r="M110" s="148">
        <f t="shared" si="8"/>
        <v>0</v>
      </c>
      <c r="N110" s="157">
        <f t="shared" si="10"/>
        <v>0.13</v>
      </c>
    </row>
    <row r="111" spans="1:14" ht="14">
      <c r="A111" s="146">
        <f t="shared" si="9"/>
        <v>42987</v>
      </c>
      <c r="B111" s="147">
        <v>717.49</v>
      </c>
      <c r="C111" s="147">
        <v>35.85</v>
      </c>
      <c r="D111" s="147">
        <f t="shared" si="6"/>
        <v>33.050000000000004</v>
      </c>
      <c r="E111" s="148">
        <v>0</v>
      </c>
      <c r="F111" s="156">
        <f t="shared" si="7"/>
        <v>99.818785865297514</v>
      </c>
      <c r="G111" s="149">
        <v>0</v>
      </c>
      <c r="H111" s="149">
        <v>0</v>
      </c>
      <c r="I111" s="172" t="s">
        <v>49</v>
      </c>
      <c r="J111" s="172" t="s">
        <v>49</v>
      </c>
      <c r="K111" s="172" t="s">
        <v>49</v>
      </c>
      <c r="L111" s="172" t="s">
        <v>49</v>
      </c>
      <c r="M111" s="148">
        <f t="shared" si="8"/>
        <v>0</v>
      </c>
      <c r="N111" s="157">
        <f t="shared" si="10"/>
        <v>0.23</v>
      </c>
    </row>
    <row r="112" spans="1:14" ht="14">
      <c r="A112" s="146">
        <f t="shared" si="9"/>
        <v>42988</v>
      </c>
      <c r="B112" s="147">
        <v>717.51</v>
      </c>
      <c r="C112" s="147">
        <v>35.94</v>
      </c>
      <c r="D112" s="147">
        <f t="shared" si="6"/>
        <v>33.14</v>
      </c>
      <c r="E112" s="148">
        <v>10</v>
      </c>
      <c r="F112" s="156">
        <f t="shared" si="7"/>
        <v>100.09060706735127</v>
      </c>
      <c r="G112" s="149">
        <v>208</v>
      </c>
      <c r="H112" s="149">
        <v>0</v>
      </c>
      <c r="I112" s="172" t="s">
        <v>49</v>
      </c>
      <c r="J112" s="172" t="s">
        <v>49</v>
      </c>
      <c r="K112" s="172" t="s">
        <v>49</v>
      </c>
      <c r="L112" s="172" t="s">
        <v>49</v>
      </c>
      <c r="M112" s="148">
        <f t="shared" si="8"/>
        <v>208</v>
      </c>
      <c r="N112" s="157">
        <f t="shared" si="10"/>
        <v>0.6</v>
      </c>
    </row>
    <row r="113" spans="1:14" ht="14">
      <c r="A113" s="146">
        <f t="shared" si="9"/>
        <v>42989</v>
      </c>
      <c r="B113" s="147">
        <v>717.51</v>
      </c>
      <c r="C113" s="147">
        <v>35.94</v>
      </c>
      <c r="D113" s="147">
        <f t="shared" si="6"/>
        <v>33.14</v>
      </c>
      <c r="E113" s="148">
        <v>0</v>
      </c>
      <c r="F113" s="156">
        <f t="shared" si="7"/>
        <v>100.09060706735127</v>
      </c>
      <c r="G113" s="149">
        <v>0</v>
      </c>
      <c r="H113" s="149">
        <v>103</v>
      </c>
      <c r="I113" s="172" t="s">
        <v>49</v>
      </c>
      <c r="J113" s="172" t="s">
        <v>49</v>
      </c>
      <c r="K113" s="172" t="s">
        <v>49</v>
      </c>
      <c r="L113" s="172" t="s">
        <v>49</v>
      </c>
      <c r="M113" s="148">
        <f t="shared" si="8"/>
        <v>103</v>
      </c>
      <c r="N113" s="157">
        <f t="shared" si="10"/>
        <v>0.25</v>
      </c>
    </row>
    <row r="114" spans="1:14" ht="14">
      <c r="A114" s="146">
        <f t="shared" si="9"/>
        <v>42990</v>
      </c>
      <c r="B114" s="147">
        <v>717.51</v>
      </c>
      <c r="C114" s="147">
        <v>35.94</v>
      </c>
      <c r="D114" s="147">
        <f t="shared" si="6"/>
        <v>33.14</v>
      </c>
      <c r="E114" s="148">
        <v>1</v>
      </c>
      <c r="F114" s="156">
        <f t="shared" si="7"/>
        <v>100.09060706735127</v>
      </c>
      <c r="G114" s="149">
        <v>0</v>
      </c>
      <c r="H114" s="149">
        <v>51</v>
      </c>
      <c r="I114" s="172" t="s">
        <v>49</v>
      </c>
      <c r="J114" s="172" t="s">
        <v>49</v>
      </c>
      <c r="K114" s="172" t="s">
        <v>49</v>
      </c>
      <c r="L114" s="172">
        <v>51</v>
      </c>
      <c r="M114" s="148">
        <f t="shared" si="8"/>
        <v>51</v>
      </c>
      <c r="N114" s="157">
        <f t="shared" si="10"/>
        <v>0.12</v>
      </c>
    </row>
    <row r="115" spans="1:14" ht="14">
      <c r="A115" s="146">
        <f t="shared" si="9"/>
        <v>42991</v>
      </c>
      <c r="B115" s="147">
        <v>717.51</v>
      </c>
      <c r="C115" s="147">
        <v>35.94</v>
      </c>
      <c r="D115" s="147">
        <f t="shared" si="6"/>
        <v>33.14</v>
      </c>
      <c r="E115" s="148">
        <v>0</v>
      </c>
      <c r="F115" s="156">
        <f t="shared" si="7"/>
        <v>100.09060706735127</v>
      </c>
      <c r="G115" s="149">
        <v>0</v>
      </c>
      <c r="H115" s="149">
        <v>51</v>
      </c>
      <c r="I115" s="172" t="s">
        <v>49</v>
      </c>
      <c r="J115" s="172" t="s">
        <v>49</v>
      </c>
      <c r="K115" s="172" t="s">
        <v>49</v>
      </c>
      <c r="L115" s="172">
        <v>51</v>
      </c>
      <c r="M115" s="148">
        <f t="shared" si="8"/>
        <v>51</v>
      </c>
      <c r="N115" s="157">
        <f t="shared" si="10"/>
        <v>0.12</v>
      </c>
    </row>
    <row r="116" spans="1:14" ht="14">
      <c r="A116" s="146">
        <f t="shared" si="9"/>
        <v>42992</v>
      </c>
      <c r="B116" s="147">
        <v>717.51</v>
      </c>
      <c r="C116" s="147">
        <v>35.94</v>
      </c>
      <c r="D116" s="147">
        <f t="shared" si="6"/>
        <v>33.14</v>
      </c>
      <c r="E116" s="148">
        <v>28</v>
      </c>
      <c r="F116" s="156">
        <f t="shared" si="7"/>
        <v>100.09060706735127</v>
      </c>
      <c r="G116" s="149">
        <v>525</v>
      </c>
      <c r="H116" s="149">
        <v>0</v>
      </c>
      <c r="I116" s="172" t="s">
        <v>49</v>
      </c>
      <c r="J116" s="172" t="s">
        <v>49</v>
      </c>
      <c r="K116" s="172" t="s">
        <v>49</v>
      </c>
      <c r="L116" s="172" t="s">
        <v>49</v>
      </c>
      <c r="M116" s="148">
        <f t="shared" si="8"/>
        <v>525</v>
      </c>
      <c r="N116" s="157">
        <f t="shared" si="10"/>
        <v>1.28</v>
      </c>
    </row>
    <row r="117" spans="1:14" ht="14">
      <c r="A117" s="146">
        <f t="shared" si="9"/>
        <v>42993</v>
      </c>
      <c r="B117" s="147">
        <v>717.5</v>
      </c>
      <c r="C117" s="147">
        <v>35.9</v>
      </c>
      <c r="D117" s="147">
        <f t="shared" si="6"/>
        <v>33.1</v>
      </c>
      <c r="E117" s="148">
        <v>0</v>
      </c>
      <c r="F117" s="156">
        <f t="shared" si="7"/>
        <v>99.969797644216257</v>
      </c>
      <c r="G117" s="149">
        <v>104</v>
      </c>
      <c r="H117" s="149">
        <v>0</v>
      </c>
      <c r="I117" s="172" t="s">
        <v>49</v>
      </c>
      <c r="J117" s="172" t="s">
        <v>49</v>
      </c>
      <c r="K117" s="172" t="s">
        <v>49</v>
      </c>
      <c r="L117" s="172" t="s">
        <v>49</v>
      </c>
      <c r="M117" s="148">
        <f t="shared" si="8"/>
        <v>104</v>
      </c>
      <c r="N117" s="157">
        <f t="shared" si="10"/>
        <v>0.21</v>
      </c>
    </row>
    <row r="118" spans="1:14" ht="14">
      <c r="A118" s="146">
        <f t="shared" si="9"/>
        <v>42994</v>
      </c>
      <c r="B118" s="147">
        <v>717.51</v>
      </c>
      <c r="C118" s="147">
        <v>35.94</v>
      </c>
      <c r="D118" s="147">
        <f t="shared" si="6"/>
        <v>33.14</v>
      </c>
      <c r="E118" s="148">
        <v>0</v>
      </c>
      <c r="F118" s="156">
        <f t="shared" si="7"/>
        <v>100.09060706735127</v>
      </c>
      <c r="G118" s="149">
        <v>0</v>
      </c>
      <c r="H118" s="149">
        <v>0</v>
      </c>
      <c r="I118" s="172" t="s">
        <v>49</v>
      </c>
      <c r="J118" s="172" t="s">
        <v>49</v>
      </c>
      <c r="K118" s="172" t="s">
        <v>49</v>
      </c>
      <c r="L118" s="172" t="s">
        <v>49</v>
      </c>
      <c r="M118" s="148">
        <f t="shared" si="8"/>
        <v>0</v>
      </c>
      <c r="N118" s="157">
        <f t="shared" si="10"/>
        <v>0.04</v>
      </c>
    </row>
    <row r="119" spans="1:14" ht="14">
      <c r="A119" s="146">
        <f t="shared" si="9"/>
        <v>42995</v>
      </c>
      <c r="B119" s="147">
        <v>717.51</v>
      </c>
      <c r="C119" s="147">
        <v>35.94</v>
      </c>
      <c r="D119" s="147">
        <f t="shared" si="6"/>
        <v>33.14</v>
      </c>
      <c r="E119" s="148">
        <v>0</v>
      </c>
      <c r="F119" s="156">
        <f t="shared" si="7"/>
        <v>100.09060706735127</v>
      </c>
      <c r="G119" s="149">
        <v>207</v>
      </c>
      <c r="H119" s="149">
        <v>0</v>
      </c>
      <c r="I119" s="172" t="s">
        <v>49</v>
      </c>
      <c r="J119" s="172" t="s">
        <v>49</v>
      </c>
      <c r="K119" s="172" t="s">
        <v>49</v>
      </c>
      <c r="L119" s="172" t="s">
        <v>49</v>
      </c>
      <c r="M119" s="148">
        <f t="shared" si="8"/>
        <v>207</v>
      </c>
      <c r="N119" s="157">
        <f t="shared" si="10"/>
        <v>0.51</v>
      </c>
    </row>
    <row r="120" spans="1:14" ht="14">
      <c r="A120" s="146">
        <f t="shared" si="9"/>
        <v>42996</v>
      </c>
      <c r="B120" s="147">
        <v>717.51</v>
      </c>
      <c r="C120" s="147">
        <v>35.94</v>
      </c>
      <c r="D120" s="147">
        <f t="shared" si="6"/>
        <v>33.14</v>
      </c>
      <c r="E120" s="148">
        <v>0</v>
      </c>
      <c r="F120" s="156">
        <f t="shared" si="7"/>
        <v>100.09060706735127</v>
      </c>
      <c r="G120" s="149">
        <v>205</v>
      </c>
      <c r="H120" s="149">
        <v>0</v>
      </c>
      <c r="I120" s="172" t="s">
        <v>49</v>
      </c>
      <c r="J120" s="172" t="s">
        <v>49</v>
      </c>
      <c r="K120" s="172" t="s">
        <v>49</v>
      </c>
      <c r="L120" s="172" t="s">
        <v>49</v>
      </c>
      <c r="M120" s="148">
        <f t="shared" si="8"/>
        <v>205</v>
      </c>
      <c r="N120" s="157">
        <f t="shared" si="10"/>
        <v>0.5</v>
      </c>
    </row>
    <row r="121" spans="1:14" ht="14">
      <c r="A121" s="146">
        <f t="shared" si="9"/>
        <v>42997</v>
      </c>
      <c r="B121" s="147">
        <v>717.51</v>
      </c>
      <c r="C121" s="147">
        <v>35.94</v>
      </c>
      <c r="D121" s="147">
        <f t="shared" si="6"/>
        <v>33.14</v>
      </c>
      <c r="E121" s="148">
        <v>0</v>
      </c>
      <c r="F121" s="156">
        <f t="shared" si="7"/>
        <v>100.09060706735127</v>
      </c>
      <c r="G121" s="149">
        <v>0</v>
      </c>
      <c r="H121" s="149">
        <v>0</v>
      </c>
      <c r="I121" s="172" t="s">
        <v>49</v>
      </c>
      <c r="J121" s="172" t="s">
        <v>49</v>
      </c>
      <c r="K121" s="172" t="s">
        <v>49</v>
      </c>
      <c r="L121" s="172" t="s">
        <v>49</v>
      </c>
      <c r="M121" s="148">
        <f t="shared" si="8"/>
        <v>0</v>
      </c>
      <c r="N121" s="157">
        <f t="shared" si="10"/>
        <v>0</v>
      </c>
    </row>
    <row r="122" spans="1:14" ht="14">
      <c r="A122" s="146">
        <f t="shared" si="9"/>
        <v>42998</v>
      </c>
      <c r="B122" s="147">
        <v>717.5</v>
      </c>
      <c r="C122" s="147">
        <v>35.9</v>
      </c>
      <c r="D122" s="147">
        <f t="shared" si="6"/>
        <v>33.1</v>
      </c>
      <c r="E122" s="148">
        <v>37</v>
      </c>
      <c r="F122" s="156">
        <f t="shared" si="7"/>
        <v>99.969797644216257</v>
      </c>
      <c r="G122" s="149">
        <v>205</v>
      </c>
      <c r="H122" s="149">
        <v>0</v>
      </c>
      <c r="I122" s="172" t="s">
        <v>49</v>
      </c>
      <c r="J122" s="172" t="s">
        <v>49</v>
      </c>
      <c r="K122" s="172" t="s">
        <v>49</v>
      </c>
      <c r="L122" s="172" t="s">
        <v>49</v>
      </c>
      <c r="M122" s="148">
        <f t="shared" si="8"/>
        <v>205</v>
      </c>
      <c r="N122" s="157">
        <f t="shared" si="10"/>
        <v>0.46</v>
      </c>
    </row>
    <row r="123" spans="1:14" ht="14">
      <c r="A123" s="146">
        <f t="shared" si="9"/>
        <v>42999</v>
      </c>
      <c r="B123" s="147">
        <v>717.45</v>
      </c>
      <c r="C123" s="147">
        <v>35.67</v>
      </c>
      <c r="D123" s="147">
        <f t="shared" si="6"/>
        <v>32.870000000000005</v>
      </c>
      <c r="E123" s="148">
        <v>19</v>
      </c>
      <c r="F123" s="156">
        <f t="shared" si="7"/>
        <v>99.275143461189984</v>
      </c>
      <c r="G123" s="149">
        <v>822</v>
      </c>
      <c r="H123" s="149">
        <v>0</v>
      </c>
      <c r="I123" s="172" t="s">
        <v>49</v>
      </c>
      <c r="J123" s="172" t="s">
        <v>49</v>
      </c>
      <c r="K123" s="172" t="s">
        <v>49</v>
      </c>
      <c r="L123" s="172" t="s">
        <v>49</v>
      </c>
      <c r="M123" s="148">
        <f t="shared" si="8"/>
        <v>822</v>
      </c>
      <c r="N123" s="157">
        <f t="shared" si="10"/>
        <v>1.78</v>
      </c>
    </row>
    <row r="124" spans="1:14" ht="14">
      <c r="A124" s="146">
        <f t="shared" si="9"/>
        <v>43000</v>
      </c>
      <c r="B124" s="147">
        <v>717.52</v>
      </c>
      <c r="C124" s="147">
        <v>35.909999999999997</v>
      </c>
      <c r="D124" s="147">
        <f t="shared" si="6"/>
        <v>33.11</v>
      </c>
      <c r="E124" s="148">
        <v>9</v>
      </c>
      <c r="F124" s="156">
        <f t="shared" si="7"/>
        <v>100</v>
      </c>
      <c r="G124" s="149">
        <v>2545</v>
      </c>
      <c r="H124" s="149">
        <v>0</v>
      </c>
      <c r="I124" s="172" t="s">
        <v>49</v>
      </c>
      <c r="J124" s="172" t="s">
        <v>49</v>
      </c>
      <c r="K124" s="172" t="s">
        <v>49</v>
      </c>
      <c r="L124" s="172" t="s">
        <v>49</v>
      </c>
      <c r="M124" s="148">
        <f t="shared" si="8"/>
        <v>2545</v>
      </c>
      <c r="N124" s="157">
        <f t="shared" si="10"/>
        <v>6.47</v>
      </c>
    </row>
    <row r="125" spans="1:14" ht="14">
      <c r="A125" s="146">
        <f t="shared" si="9"/>
        <v>43001</v>
      </c>
      <c r="B125" s="147">
        <v>717.52</v>
      </c>
      <c r="C125" s="147">
        <v>35.909999999999997</v>
      </c>
      <c r="D125" s="147">
        <f t="shared" si="6"/>
        <v>33.11</v>
      </c>
      <c r="E125" s="148">
        <v>0</v>
      </c>
      <c r="F125" s="156">
        <f t="shared" si="7"/>
        <v>100</v>
      </c>
      <c r="G125" s="149">
        <v>600</v>
      </c>
      <c r="H125" s="149">
        <v>0</v>
      </c>
      <c r="I125" s="172" t="s">
        <v>49</v>
      </c>
      <c r="J125" s="172" t="s">
        <v>49</v>
      </c>
      <c r="K125" s="172" t="s">
        <v>49</v>
      </c>
      <c r="L125" s="172" t="s">
        <v>49</v>
      </c>
      <c r="M125" s="148">
        <f t="shared" si="8"/>
        <v>600</v>
      </c>
      <c r="N125" s="157">
        <f t="shared" si="10"/>
        <v>1.47</v>
      </c>
    </row>
    <row r="126" spans="1:14" ht="14">
      <c r="A126" s="146">
        <f t="shared" si="9"/>
        <v>43002</v>
      </c>
      <c r="B126" s="147">
        <v>717.52</v>
      </c>
      <c r="C126" s="147">
        <v>35.909999999999997</v>
      </c>
      <c r="D126" s="147">
        <f t="shared" si="6"/>
        <v>33.11</v>
      </c>
      <c r="E126" s="148">
        <v>0</v>
      </c>
      <c r="F126" s="156">
        <f t="shared" si="7"/>
        <v>100</v>
      </c>
      <c r="G126" s="149">
        <v>103</v>
      </c>
      <c r="H126" s="149">
        <v>100</v>
      </c>
      <c r="I126" s="172" t="s">
        <v>49</v>
      </c>
      <c r="J126" s="172" t="s">
        <v>49</v>
      </c>
      <c r="K126" s="172" t="s">
        <v>49</v>
      </c>
      <c r="L126" s="172" t="s">
        <v>49</v>
      </c>
      <c r="M126" s="148">
        <f t="shared" si="8"/>
        <v>203</v>
      </c>
      <c r="N126" s="157">
        <f t="shared" si="10"/>
        <v>0.5</v>
      </c>
    </row>
    <row r="127" spans="1:14" ht="14">
      <c r="A127" s="146">
        <f t="shared" si="9"/>
        <v>43003</v>
      </c>
      <c r="B127" s="147">
        <v>717.52</v>
      </c>
      <c r="C127" s="147">
        <v>35.909999999999997</v>
      </c>
      <c r="D127" s="147">
        <f t="shared" si="6"/>
        <v>33.11</v>
      </c>
      <c r="E127" s="148">
        <v>0</v>
      </c>
      <c r="F127" s="156">
        <f t="shared" si="7"/>
        <v>100</v>
      </c>
      <c r="G127" s="149">
        <v>103</v>
      </c>
      <c r="H127" s="149">
        <v>100</v>
      </c>
      <c r="I127" s="172" t="s">
        <v>49</v>
      </c>
      <c r="J127" s="172" t="s">
        <v>49</v>
      </c>
      <c r="K127" s="172" t="s">
        <v>49</v>
      </c>
      <c r="L127" s="172" t="s">
        <v>49</v>
      </c>
      <c r="M127" s="148">
        <f t="shared" si="8"/>
        <v>203</v>
      </c>
      <c r="N127" s="157">
        <f t="shared" si="10"/>
        <v>0.5</v>
      </c>
    </row>
    <row r="128" spans="1:14" s="76" customFormat="1" ht="14">
      <c r="A128" s="184">
        <f t="shared" si="9"/>
        <v>43004</v>
      </c>
      <c r="B128" s="185">
        <v>717.52</v>
      </c>
      <c r="C128" s="147">
        <v>35.909999999999997</v>
      </c>
      <c r="D128" s="185">
        <f t="shared" si="6"/>
        <v>33.11</v>
      </c>
      <c r="E128" s="186">
        <v>0</v>
      </c>
      <c r="F128" s="156">
        <f t="shared" si="7"/>
        <v>100</v>
      </c>
      <c r="G128" s="187">
        <v>0</v>
      </c>
      <c r="H128" s="187">
        <v>100</v>
      </c>
      <c r="I128" s="188" t="s">
        <v>49</v>
      </c>
      <c r="J128" s="188" t="s">
        <v>49</v>
      </c>
      <c r="K128" s="188" t="s">
        <v>49</v>
      </c>
      <c r="L128" s="188" t="s">
        <v>49</v>
      </c>
      <c r="M128" s="186">
        <f t="shared" si="8"/>
        <v>100</v>
      </c>
      <c r="N128" s="189">
        <f t="shared" si="10"/>
        <v>0.24</v>
      </c>
    </row>
    <row r="129" spans="1:14" ht="14">
      <c r="A129" s="146">
        <f t="shared" si="9"/>
        <v>43005</v>
      </c>
      <c r="B129" s="185">
        <v>717.52</v>
      </c>
      <c r="C129" s="147">
        <v>35.909999999999997</v>
      </c>
      <c r="D129" s="147">
        <f t="shared" si="6"/>
        <v>33.11</v>
      </c>
      <c r="E129" s="148">
        <v>0</v>
      </c>
      <c r="F129" s="156">
        <f t="shared" si="7"/>
        <v>100</v>
      </c>
      <c r="G129" s="149">
        <v>0</v>
      </c>
      <c r="H129" s="149">
        <v>103</v>
      </c>
      <c r="I129" s="172" t="s">
        <v>49</v>
      </c>
      <c r="J129" s="172" t="s">
        <v>49</v>
      </c>
      <c r="K129" s="172" t="s">
        <v>49</v>
      </c>
      <c r="L129" s="172" t="s">
        <v>49</v>
      </c>
      <c r="M129" s="148">
        <f t="shared" si="8"/>
        <v>103</v>
      </c>
      <c r="N129" s="157">
        <f t="shared" si="10"/>
        <v>0.25</v>
      </c>
    </row>
    <row r="130" spans="1:14" ht="14">
      <c r="A130" s="146">
        <f t="shared" si="9"/>
        <v>43006</v>
      </c>
      <c r="B130" s="185">
        <v>717.52</v>
      </c>
      <c r="C130" s="147">
        <v>35.909999999999997</v>
      </c>
      <c r="D130" s="147">
        <f t="shared" si="6"/>
        <v>33.11</v>
      </c>
      <c r="E130" s="148">
        <v>0</v>
      </c>
      <c r="F130" s="156">
        <f t="shared" si="7"/>
        <v>100</v>
      </c>
      <c r="G130" s="149">
        <v>0</v>
      </c>
      <c r="H130" s="149">
        <v>103</v>
      </c>
      <c r="I130" s="172" t="s">
        <v>49</v>
      </c>
      <c r="J130" s="172" t="s">
        <v>49</v>
      </c>
      <c r="K130" s="172" t="s">
        <v>49</v>
      </c>
      <c r="L130" s="172" t="s">
        <v>49</v>
      </c>
      <c r="M130" s="148">
        <f t="shared" si="8"/>
        <v>103</v>
      </c>
      <c r="N130" s="157">
        <f t="shared" si="10"/>
        <v>0.25</v>
      </c>
    </row>
    <row r="131" spans="1:14" ht="14">
      <c r="A131" s="146">
        <f t="shared" si="9"/>
        <v>43007</v>
      </c>
      <c r="B131" s="147">
        <v>717.5</v>
      </c>
      <c r="C131" s="147">
        <v>35.9</v>
      </c>
      <c r="D131" s="147">
        <f t="shared" si="6"/>
        <v>33.1</v>
      </c>
      <c r="E131" s="148">
        <v>0</v>
      </c>
      <c r="F131" s="156">
        <f t="shared" si="7"/>
        <v>99.969797644216257</v>
      </c>
      <c r="G131" s="149">
        <v>0</v>
      </c>
      <c r="H131" s="149">
        <v>0</v>
      </c>
      <c r="I131" s="172" t="s">
        <v>49</v>
      </c>
      <c r="J131" s="172" t="s">
        <v>49</v>
      </c>
      <c r="K131" s="172" t="s">
        <v>49</v>
      </c>
      <c r="L131" s="172" t="s">
        <v>49</v>
      </c>
      <c r="M131" s="148">
        <f t="shared" si="8"/>
        <v>0</v>
      </c>
      <c r="N131" s="157">
        <f t="shared" si="10"/>
        <v>-0.01</v>
      </c>
    </row>
    <row r="132" spans="1:14" ht="14">
      <c r="A132" s="146">
        <f t="shared" si="9"/>
        <v>43008</v>
      </c>
      <c r="B132" s="147">
        <v>717.5</v>
      </c>
      <c r="C132" s="147">
        <v>35.9</v>
      </c>
      <c r="D132" s="147">
        <f t="shared" si="6"/>
        <v>33.1</v>
      </c>
      <c r="E132" s="148">
        <v>0</v>
      </c>
      <c r="F132" s="156">
        <f t="shared" si="7"/>
        <v>99.969797644216257</v>
      </c>
      <c r="G132" s="149">
        <v>0</v>
      </c>
      <c r="H132" s="149">
        <v>0</v>
      </c>
      <c r="I132" s="172" t="s">
        <v>49</v>
      </c>
      <c r="J132" s="172" t="s">
        <v>49</v>
      </c>
      <c r="K132" s="172" t="s">
        <v>49</v>
      </c>
      <c r="L132" s="172" t="s">
        <v>49</v>
      </c>
      <c r="M132" s="148">
        <f t="shared" si="8"/>
        <v>0</v>
      </c>
      <c r="N132" s="157">
        <f t="shared" si="10"/>
        <v>0</v>
      </c>
    </row>
    <row r="133" spans="1:14" ht="14">
      <c r="A133" s="146">
        <f t="shared" si="9"/>
        <v>43009</v>
      </c>
      <c r="B133" s="147">
        <v>717.5</v>
      </c>
      <c r="C133" s="147">
        <v>35.9</v>
      </c>
      <c r="D133" s="147">
        <f t="shared" si="6"/>
        <v>33.1</v>
      </c>
      <c r="E133" s="148">
        <v>0</v>
      </c>
      <c r="F133" s="156">
        <f t="shared" si="7"/>
        <v>99.969797644216257</v>
      </c>
      <c r="G133" s="149">
        <v>0</v>
      </c>
      <c r="H133" s="149">
        <v>0</v>
      </c>
      <c r="I133" s="172" t="s">
        <v>49</v>
      </c>
      <c r="J133" s="172" t="s">
        <v>49</v>
      </c>
      <c r="K133" s="172" t="s">
        <v>49</v>
      </c>
      <c r="L133" s="172" t="s">
        <v>49</v>
      </c>
      <c r="M133" s="148">
        <f t="shared" si="8"/>
        <v>0</v>
      </c>
      <c r="N133" s="157">
        <f t="shared" si="10"/>
        <v>0</v>
      </c>
    </row>
    <row r="134" spans="1:14" ht="14">
      <c r="A134" s="146">
        <f t="shared" si="9"/>
        <v>43010</v>
      </c>
      <c r="B134" s="147">
        <v>717.49</v>
      </c>
      <c r="C134" s="147">
        <v>35.85</v>
      </c>
      <c r="D134" s="147">
        <f t="shared" si="6"/>
        <v>33.050000000000004</v>
      </c>
      <c r="E134" s="148">
        <v>0</v>
      </c>
      <c r="F134" s="156">
        <f t="shared" si="7"/>
        <v>99.818785865297514</v>
      </c>
      <c r="G134" s="149">
        <v>0</v>
      </c>
      <c r="H134" s="149">
        <v>0</v>
      </c>
      <c r="I134" s="172" t="s">
        <v>49</v>
      </c>
      <c r="J134" s="172" t="s">
        <v>49</v>
      </c>
      <c r="K134" s="172" t="s">
        <v>49</v>
      </c>
      <c r="L134" s="172" t="s">
        <v>49</v>
      </c>
      <c r="M134" s="148">
        <f t="shared" si="8"/>
        <v>0</v>
      </c>
      <c r="N134" s="157">
        <f t="shared" si="10"/>
        <v>-0.05</v>
      </c>
    </row>
    <row r="135" spans="1:14" ht="14">
      <c r="A135" s="146">
        <f t="shared" si="9"/>
        <v>43011</v>
      </c>
      <c r="B135" s="147">
        <v>717.5</v>
      </c>
      <c r="C135" s="147">
        <v>35.9</v>
      </c>
      <c r="D135" s="147">
        <f t="shared" si="6"/>
        <v>33.1</v>
      </c>
      <c r="E135" s="148">
        <v>0</v>
      </c>
      <c r="F135" s="156">
        <f t="shared" si="7"/>
        <v>99.969797644216257</v>
      </c>
      <c r="G135" s="149">
        <v>0</v>
      </c>
      <c r="H135" s="149">
        <v>0</v>
      </c>
      <c r="I135" s="172" t="s">
        <v>49</v>
      </c>
      <c r="J135" s="172" t="s">
        <v>49</v>
      </c>
      <c r="K135" s="172" t="s">
        <v>49</v>
      </c>
      <c r="L135" s="172" t="s">
        <v>49</v>
      </c>
      <c r="M135" s="148">
        <f t="shared" si="8"/>
        <v>0</v>
      </c>
      <c r="N135" s="157">
        <f t="shared" si="10"/>
        <v>0.05</v>
      </c>
    </row>
    <row r="136" spans="1:14" ht="14">
      <c r="A136" s="146">
        <f t="shared" si="9"/>
        <v>43012</v>
      </c>
      <c r="B136" s="147">
        <v>717.5</v>
      </c>
      <c r="C136" s="147">
        <v>35.9</v>
      </c>
      <c r="D136" s="147">
        <f t="shared" si="6"/>
        <v>33.1</v>
      </c>
      <c r="E136" s="148">
        <v>0</v>
      </c>
      <c r="F136" s="156">
        <f t="shared" si="7"/>
        <v>99.969797644216257</v>
      </c>
      <c r="G136" s="149">
        <v>0</v>
      </c>
      <c r="H136" s="149">
        <v>0</v>
      </c>
      <c r="I136" s="172" t="s">
        <v>49</v>
      </c>
      <c r="J136" s="172" t="s">
        <v>49</v>
      </c>
      <c r="K136" s="172" t="s">
        <v>49</v>
      </c>
      <c r="L136" s="172" t="s">
        <v>49</v>
      </c>
      <c r="M136" s="148">
        <f t="shared" si="8"/>
        <v>0</v>
      </c>
      <c r="N136" s="157">
        <f t="shared" si="10"/>
        <v>0</v>
      </c>
    </row>
    <row r="137" spans="1:14" ht="14">
      <c r="A137" s="146">
        <f t="shared" si="9"/>
        <v>43013</v>
      </c>
      <c r="B137" s="147">
        <v>717.5</v>
      </c>
      <c r="C137" s="147">
        <v>35.9</v>
      </c>
      <c r="D137" s="147">
        <f t="shared" si="6"/>
        <v>33.1</v>
      </c>
      <c r="E137" s="148">
        <v>0</v>
      </c>
      <c r="F137" s="156">
        <f t="shared" si="7"/>
        <v>99.969797644216257</v>
      </c>
      <c r="G137" s="149">
        <v>0</v>
      </c>
      <c r="H137" s="149">
        <v>0</v>
      </c>
      <c r="I137" s="172" t="s">
        <v>49</v>
      </c>
      <c r="J137" s="172" t="s">
        <v>49</v>
      </c>
      <c r="K137" s="172" t="s">
        <v>49</v>
      </c>
      <c r="L137" s="172" t="s">
        <v>49</v>
      </c>
      <c r="M137" s="148">
        <f t="shared" si="8"/>
        <v>0</v>
      </c>
      <c r="N137" s="157">
        <f t="shared" si="10"/>
        <v>0</v>
      </c>
    </row>
    <row r="138" spans="1:14" ht="14">
      <c r="A138" s="146">
        <f t="shared" si="9"/>
        <v>43014</v>
      </c>
      <c r="B138" s="147">
        <v>717.5</v>
      </c>
      <c r="C138" s="147">
        <v>35.9</v>
      </c>
      <c r="D138" s="147">
        <f t="shared" si="6"/>
        <v>33.1</v>
      </c>
      <c r="E138" s="148">
        <v>0</v>
      </c>
      <c r="F138" s="156">
        <f t="shared" si="7"/>
        <v>99.969797644216257</v>
      </c>
      <c r="G138" s="149">
        <v>0</v>
      </c>
      <c r="H138" s="149">
        <v>0</v>
      </c>
      <c r="I138" s="172" t="s">
        <v>49</v>
      </c>
      <c r="J138" s="172" t="s">
        <v>49</v>
      </c>
      <c r="K138" s="172" t="s">
        <v>49</v>
      </c>
      <c r="L138" s="172" t="s">
        <v>49</v>
      </c>
      <c r="M138" s="148">
        <f t="shared" si="8"/>
        <v>0</v>
      </c>
      <c r="N138" s="157">
        <f t="shared" si="10"/>
        <v>0</v>
      </c>
    </row>
    <row r="139" spans="1:14" ht="14">
      <c r="A139" s="146">
        <f t="shared" si="9"/>
        <v>43015</v>
      </c>
      <c r="B139" s="147">
        <v>717.5</v>
      </c>
      <c r="C139" s="147">
        <v>35.9</v>
      </c>
      <c r="D139" s="147">
        <f t="shared" si="6"/>
        <v>33.1</v>
      </c>
      <c r="E139" s="148">
        <v>0</v>
      </c>
      <c r="F139" s="156">
        <f t="shared" si="7"/>
        <v>99.969797644216257</v>
      </c>
      <c r="G139" s="149">
        <v>0</v>
      </c>
      <c r="H139" s="149">
        <v>0</v>
      </c>
      <c r="I139" s="172" t="s">
        <v>49</v>
      </c>
      <c r="J139" s="172" t="s">
        <v>49</v>
      </c>
      <c r="K139" s="172" t="s">
        <v>49</v>
      </c>
      <c r="L139" s="172" t="s">
        <v>49</v>
      </c>
      <c r="M139" s="148">
        <f t="shared" si="8"/>
        <v>0</v>
      </c>
      <c r="N139" s="157">
        <f t="shared" si="10"/>
        <v>0</v>
      </c>
    </row>
    <row r="140" spans="1:14" ht="14">
      <c r="A140" s="146">
        <f t="shared" si="9"/>
        <v>43016</v>
      </c>
      <c r="B140" s="147">
        <v>717.51</v>
      </c>
      <c r="C140" s="147">
        <v>35.94</v>
      </c>
      <c r="D140" s="147">
        <f t="shared" ref="D140:D163" si="11">C140-2.8</f>
        <v>33.14</v>
      </c>
      <c r="E140" s="148">
        <v>29</v>
      </c>
      <c r="F140" s="156">
        <f t="shared" ref="F140:F163" si="12">D140/33.11*100</f>
        <v>100.09060706735127</v>
      </c>
      <c r="G140" s="149">
        <v>0</v>
      </c>
      <c r="H140" s="149">
        <v>0</v>
      </c>
      <c r="I140" s="172" t="s">
        <v>49</v>
      </c>
      <c r="J140" s="172" t="s">
        <v>49</v>
      </c>
      <c r="K140" s="172" t="s">
        <v>49</v>
      </c>
      <c r="L140" s="172" t="s">
        <v>49</v>
      </c>
      <c r="M140" s="148">
        <f t="shared" ref="M140:M163" si="13">G140+H140</f>
        <v>0</v>
      </c>
      <c r="N140" s="157">
        <f t="shared" si="10"/>
        <v>0.04</v>
      </c>
    </row>
    <row r="141" spans="1:14" ht="14">
      <c r="A141" s="146">
        <f t="shared" ref="A141:A163" si="14">+A140+1</f>
        <v>43017</v>
      </c>
      <c r="B141" s="147">
        <v>717.5</v>
      </c>
      <c r="C141" s="147">
        <v>35.9</v>
      </c>
      <c r="D141" s="147">
        <f t="shared" si="11"/>
        <v>33.1</v>
      </c>
      <c r="E141" s="148">
        <v>18</v>
      </c>
      <c r="F141" s="156">
        <f t="shared" si="12"/>
        <v>99.969797644216257</v>
      </c>
      <c r="G141" s="149">
        <v>0</v>
      </c>
      <c r="H141" s="149">
        <v>0</v>
      </c>
      <c r="I141" s="172" t="s">
        <v>49</v>
      </c>
      <c r="J141" s="172" t="s">
        <v>49</v>
      </c>
      <c r="K141" s="172" t="s">
        <v>49</v>
      </c>
      <c r="L141" s="172" t="s">
        <v>49</v>
      </c>
      <c r="M141" s="148">
        <f t="shared" si="13"/>
        <v>0</v>
      </c>
      <c r="N141" s="157">
        <f t="shared" ref="N141:N151" si="15">ROUND((C141-C140)+(M141*0.002447),2)</f>
        <v>-0.04</v>
      </c>
    </row>
    <row r="142" spans="1:14" ht="14">
      <c r="A142" s="146">
        <f t="shared" si="14"/>
        <v>43018</v>
      </c>
      <c r="B142" s="147">
        <v>717.49</v>
      </c>
      <c r="C142" s="147">
        <v>35.85</v>
      </c>
      <c r="D142" s="147">
        <f t="shared" si="11"/>
        <v>33.050000000000004</v>
      </c>
      <c r="E142" s="148">
        <v>12</v>
      </c>
      <c r="F142" s="156">
        <f t="shared" si="12"/>
        <v>99.818785865297514</v>
      </c>
      <c r="G142" s="149">
        <v>315</v>
      </c>
      <c r="H142" s="149">
        <v>0</v>
      </c>
      <c r="I142" s="172" t="s">
        <v>49</v>
      </c>
      <c r="J142" s="172" t="s">
        <v>49</v>
      </c>
      <c r="K142" s="172" t="s">
        <v>49</v>
      </c>
      <c r="L142" s="172" t="s">
        <v>49</v>
      </c>
      <c r="M142" s="148">
        <f t="shared" si="13"/>
        <v>315</v>
      </c>
      <c r="N142" s="157">
        <f t="shared" si="15"/>
        <v>0.72</v>
      </c>
    </row>
    <row r="143" spans="1:14" ht="14">
      <c r="A143" s="146">
        <f t="shared" si="14"/>
        <v>43019</v>
      </c>
      <c r="B143" s="147">
        <v>717.5</v>
      </c>
      <c r="C143" s="147">
        <v>35.9</v>
      </c>
      <c r="D143" s="147">
        <f t="shared" si="11"/>
        <v>33.1</v>
      </c>
      <c r="E143" s="148">
        <v>14</v>
      </c>
      <c r="F143" s="156">
        <f t="shared" si="12"/>
        <v>99.969797644216257</v>
      </c>
      <c r="G143" s="149">
        <v>524</v>
      </c>
      <c r="H143" s="149">
        <v>0</v>
      </c>
      <c r="I143" s="172" t="s">
        <v>49</v>
      </c>
      <c r="J143" s="172" t="s">
        <v>49</v>
      </c>
      <c r="K143" s="172" t="s">
        <v>49</v>
      </c>
      <c r="L143" s="172" t="s">
        <v>49</v>
      </c>
      <c r="M143" s="148">
        <f t="shared" si="13"/>
        <v>524</v>
      </c>
      <c r="N143" s="157">
        <f t="shared" si="15"/>
        <v>1.33</v>
      </c>
    </row>
    <row r="144" spans="1:14" ht="14">
      <c r="A144" s="146">
        <f t="shared" si="14"/>
        <v>43020</v>
      </c>
      <c r="B144" s="147">
        <v>717.48</v>
      </c>
      <c r="C144" s="147">
        <v>35.81</v>
      </c>
      <c r="D144" s="147">
        <f t="shared" si="11"/>
        <v>33.010000000000005</v>
      </c>
      <c r="E144" s="148">
        <v>0</v>
      </c>
      <c r="F144" s="156">
        <f t="shared" si="12"/>
        <v>99.697976442162499</v>
      </c>
      <c r="G144" s="149">
        <v>205</v>
      </c>
      <c r="H144" s="149">
        <v>0</v>
      </c>
      <c r="I144" s="172" t="s">
        <v>49</v>
      </c>
      <c r="J144" s="172" t="s">
        <v>49</v>
      </c>
      <c r="K144" s="172" t="s">
        <v>49</v>
      </c>
      <c r="L144" s="172" t="s">
        <v>49</v>
      </c>
      <c r="M144" s="148">
        <f t="shared" si="13"/>
        <v>205</v>
      </c>
      <c r="N144" s="157">
        <f t="shared" si="15"/>
        <v>0.41</v>
      </c>
    </row>
    <row r="145" spans="1:14" ht="14">
      <c r="A145" s="146">
        <f t="shared" si="14"/>
        <v>43021</v>
      </c>
      <c r="B145" s="147">
        <v>717.5</v>
      </c>
      <c r="C145" s="147">
        <v>35.9</v>
      </c>
      <c r="D145" s="147">
        <f t="shared" si="11"/>
        <v>33.1</v>
      </c>
      <c r="E145" s="148">
        <v>0</v>
      </c>
      <c r="F145" s="156">
        <f t="shared" si="12"/>
        <v>99.969797644216257</v>
      </c>
      <c r="G145" s="149">
        <v>0</v>
      </c>
      <c r="H145" s="149">
        <v>154</v>
      </c>
      <c r="I145" s="172" t="s">
        <v>49</v>
      </c>
      <c r="J145" s="172" t="s">
        <v>49</v>
      </c>
      <c r="K145" s="172" t="s">
        <v>49</v>
      </c>
      <c r="L145" s="172" t="s">
        <v>49</v>
      </c>
      <c r="M145" s="148">
        <f t="shared" si="13"/>
        <v>154</v>
      </c>
      <c r="N145" s="157">
        <f t="shared" si="15"/>
        <v>0.47</v>
      </c>
    </row>
    <row r="146" spans="1:14" ht="14">
      <c r="A146" s="146">
        <f t="shared" si="14"/>
        <v>43022</v>
      </c>
      <c r="B146" s="147">
        <v>717.5</v>
      </c>
      <c r="C146" s="147">
        <v>35.9</v>
      </c>
      <c r="D146" s="147">
        <f t="shared" si="11"/>
        <v>33.1</v>
      </c>
      <c r="E146" s="148">
        <v>0</v>
      </c>
      <c r="F146" s="156">
        <f t="shared" si="12"/>
        <v>99.969797644216257</v>
      </c>
      <c r="G146" s="149">
        <v>0</v>
      </c>
      <c r="H146" s="149">
        <v>205</v>
      </c>
      <c r="I146" s="172" t="s">
        <v>49</v>
      </c>
      <c r="J146" s="172" t="s">
        <v>49</v>
      </c>
      <c r="K146" s="172" t="s">
        <v>49</v>
      </c>
      <c r="L146" s="172" t="s">
        <v>49</v>
      </c>
      <c r="M146" s="148">
        <f t="shared" si="13"/>
        <v>205</v>
      </c>
      <c r="N146" s="157">
        <f t="shared" si="15"/>
        <v>0.5</v>
      </c>
    </row>
    <row r="147" spans="1:14" ht="14">
      <c r="A147" s="146">
        <f t="shared" si="14"/>
        <v>43023</v>
      </c>
      <c r="B147" s="147">
        <v>717.5</v>
      </c>
      <c r="C147" s="147">
        <v>35.9</v>
      </c>
      <c r="D147" s="147">
        <f t="shared" si="11"/>
        <v>33.1</v>
      </c>
      <c r="E147" s="148">
        <v>0</v>
      </c>
      <c r="F147" s="156">
        <f t="shared" si="12"/>
        <v>99.969797644216257</v>
      </c>
      <c r="G147" s="149">
        <v>417</v>
      </c>
      <c r="H147" s="149">
        <v>205</v>
      </c>
      <c r="I147" s="172" t="s">
        <v>49</v>
      </c>
      <c r="J147" s="172" t="s">
        <v>49</v>
      </c>
      <c r="K147" s="172" t="s">
        <v>49</v>
      </c>
      <c r="L147" s="172" t="s">
        <v>49</v>
      </c>
      <c r="M147" s="148">
        <f t="shared" si="13"/>
        <v>622</v>
      </c>
      <c r="N147" s="157">
        <f t="shared" si="15"/>
        <v>1.52</v>
      </c>
    </row>
    <row r="148" spans="1:14" ht="14">
      <c r="A148" s="146">
        <f t="shared" si="14"/>
        <v>43024</v>
      </c>
      <c r="B148" s="147">
        <v>717.49</v>
      </c>
      <c r="C148" s="147">
        <v>35.85</v>
      </c>
      <c r="D148" s="147">
        <f t="shared" si="11"/>
        <v>33.050000000000004</v>
      </c>
      <c r="E148" s="148">
        <v>9</v>
      </c>
      <c r="F148" s="156">
        <f t="shared" si="12"/>
        <v>99.818785865297514</v>
      </c>
      <c r="G148" s="149">
        <v>205</v>
      </c>
      <c r="H148" s="149">
        <v>0</v>
      </c>
      <c r="I148" s="172" t="s">
        <v>49</v>
      </c>
      <c r="J148" s="172" t="s">
        <v>49</v>
      </c>
      <c r="K148" s="172" t="s">
        <v>49</v>
      </c>
      <c r="L148" s="172" t="s">
        <v>49</v>
      </c>
      <c r="M148" s="148">
        <f t="shared" si="13"/>
        <v>205</v>
      </c>
      <c r="N148" s="157">
        <f t="shared" si="15"/>
        <v>0.45</v>
      </c>
    </row>
    <row r="149" spans="1:14" ht="14">
      <c r="A149" s="146">
        <f t="shared" si="14"/>
        <v>43025</v>
      </c>
      <c r="B149" s="147">
        <v>717.5</v>
      </c>
      <c r="C149" s="147">
        <v>35.9</v>
      </c>
      <c r="D149" s="147">
        <f t="shared" si="11"/>
        <v>33.1</v>
      </c>
      <c r="E149" s="148">
        <v>0</v>
      </c>
      <c r="F149" s="156">
        <f t="shared" si="12"/>
        <v>99.969797644216257</v>
      </c>
      <c r="G149" s="149">
        <v>205</v>
      </c>
      <c r="H149" s="149">
        <v>0</v>
      </c>
      <c r="I149" s="172" t="s">
        <v>49</v>
      </c>
      <c r="J149" s="172" t="s">
        <v>49</v>
      </c>
      <c r="K149" s="172" t="s">
        <v>49</v>
      </c>
      <c r="L149" s="172" t="s">
        <v>49</v>
      </c>
      <c r="M149" s="148">
        <f t="shared" si="13"/>
        <v>205</v>
      </c>
      <c r="N149" s="157">
        <f t="shared" si="15"/>
        <v>0.55000000000000004</v>
      </c>
    </row>
    <row r="150" spans="1:14" ht="14">
      <c r="A150" s="146">
        <f t="shared" si="14"/>
        <v>43026</v>
      </c>
      <c r="B150" s="147">
        <v>717.5</v>
      </c>
      <c r="C150" s="147">
        <v>35.9</v>
      </c>
      <c r="D150" s="147">
        <f t="shared" si="11"/>
        <v>33.1</v>
      </c>
      <c r="E150" s="148">
        <v>0</v>
      </c>
      <c r="F150" s="156">
        <f t="shared" si="12"/>
        <v>99.969797644216257</v>
      </c>
      <c r="G150" s="149">
        <v>205</v>
      </c>
      <c r="H150" s="149">
        <v>0</v>
      </c>
      <c r="I150" s="172" t="s">
        <v>49</v>
      </c>
      <c r="J150" s="172" t="s">
        <v>49</v>
      </c>
      <c r="K150" s="172" t="s">
        <v>49</v>
      </c>
      <c r="L150" s="172" t="s">
        <v>49</v>
      </c>
      <c r="M150" s="148">
        <f t="shared" si="13"/>
        <v>205</v>
      </c>
      <c r="N150" s="157">
        <f t="shared" si="15"/>
        <v>0.5</v>
      </c>
    </row>
    <row r="151" spans="1:14" ht="14">
      <c r="A151" s="146">
        <f t="shared" si="14"/>
        <v>43027</v>
      </c>
      <c r="B151" s="147">
        <v>717.5</v>
      </c>
      <c r="C151" s="147">
        <v>35.9</v>
      </c>
      <c r="D151" s="147">
        <f t="shared" si="11"/>
        <v>33.1</v>
      </c>
      <c r="E151" s="148">
        <v>0</v>
      </c>
      <c r="F151" s="156">
        <f t="shared" si="12"/>
        <v>99.969797644216257</v>
      </c>
      <c r="G151" s="149">
        <v>0</v>
      </c>
      <c r="H151" s="149">
        <v>0</v>
      </c>
      <c r="I151" s="172" t="s">
        <v>49</v>
      </c>
      <c r="J151" s="172" t="s">
        <v>49</v>
      </c>
      <c r="K151" s="172" t="s">
        <v>49</v>
      </c>
      <c r="L151" s="172" t="s">
        <v>49</v>
      </c>
      <c r="M151" s="148">
        <f t="shared" si="13"/>
        <v>0</v>
      </c>
      <c r="N151" s="157">
        <f t="shared" si="15"/>
        <v>0</v>
      </c>
    </row>
    <row r="152" spans="1:14" ht="14">
      <c r="A152" s="146">
        <f t="shared" si="14"/>
        <v>43028</v>
      </c>
      <c r="B152" s="147">
        <v>717.51</v>
      </c>
      <c r="C152" s="147">
        <v>35.909999999999997</v>
      </c>
      <c r="D152" s="147">
        <f t="shared" si="11"/>
        <v>33.11</v>
      </c>
      <c r="E152" s="148">
        <v>0</v>
      </c>
      <c r="F152" s="156">
        <f t="shared" si="12"/>
        <v>100</v>
      </c>
      <c r="G152" s="149">
        <v>0</v>
      </c>
      <c r="H152" s="149">
        <v>0</v>
      </c>
      <c r="I152" s="172" t="s">
        <v>49</v>
      </c>
      <c r="J152" s="172" t="s">
        <v>49</v>
      </c>
      <c r="K152" s="172" t="s">
        <v>49</v>
      </c>
      <c r="L152" s="172" t="s">
        <v>49</v>
      </c>
      <c r="M152" s="148">
        <f t="shared" si="13"/>
        <v>0</v>
      </c>
      <c r="N152" s="157">
        <v>0</v>
      </c>
    </row>
    <row r="153" spans="1:14" ht="14">
      <c r="A153" s="146">
        <f t="shared" si="14"/>
        <v>43029</v>
      </c>
      <c r="B153" s="147">
        <v>717.51</v>
      </c>
      <c r="C153" s="147">
        <v>35.909999999999997</v>
      </c>
      <c r="D153" s="147">
        <f t="shared" si="11"/>
        <v>33.11</v>
      </c>
      <c r="E153" s="148">
        <v>0</v>
      </c>
      <c r="F153" s="156">
        <f t="shared" si="12"/>
        <v>100</v>
      </c>
      <c r="G153" s="149">
        <v>312</v>
      </c>
      <c r="H153" s="149">
        <v>0</v>
      </c>
      <c r="I153" s="172" t="s">
        <v>49</v>
      </c>
      <c r="J153" s="172" t="s">
        <v>49</v>
      </c>
      <c r="K153" s="172" t="s">
        <v>49</v>
      </c>
      <c r="L153" s="172" t="s">
        <v>49</v>
      </c>
      <c r="M153" s="148">
        <f t="shared" si="13"/>
        <v>312</v>
      </c>
      <c r="N153" s="157">
        <v>0</v>
      </c>
    </row>
    <row r="154" spans="1:14" ht="14">
      <c r="A154" s="146">
        <f t="shared" si="14"/>
        <v>43030</v>
      </c>
      <c r="B154" s="147">
        <v>717.46</v>
      </c>
      <c r="C154" s="147">
        <v>35.71</v>
      </c>
      <c r="D154" s="147">
        <f t="shared" si="11"/>
        <v>32.910000000000004</v>
      </c>
      <c r="E154" s="148">
        <v>0</v>
      </c>
      <c r="F154" s="156">
        <f t="shared" si="12"/>
        <v>99.395952884324984</v>
      </c>
      <c r="G154" s="149">
        <v>0</v>
      </c>
      <c r="H154" s="149">
        <v>0</v>
      </c>
      <c r="I154" s="172" t="s">
        <v>49</v>
      </c>
      <c r="J154" s="172" t="s">
        <v>49</v>
      </c>
      <c r="K154" s="172" t="s">
        <v>49</v>
      </c>
      <c r="L154" s="172" t="s">
        <v>49</v>
      </c>
      <c r="M154" s="148">
        <f t="shared" si="13"/>
        <v>0</v>
      </c>
      <c r="N154" s="157">
        <v>0</v>
      </c>
    </row>
    <row r="155" spans="1:14" ht="14">
      <c r="A155" s="146">
        <f t="shared" si="14"/>
        <v>43031</v>
      </c>
      <c r="B155" s="147">
        <v>717.48</v>
      </c>
      <c r="C155" s="147">
        <v>35.799999999999997</v>
      </c>
      <c r="D155" s="147">
        <f t="shared" si="11"/>
        <v>33</v>
      </c>
      <c r="E155" s="148">
        <v>0</v>
      </c>
      <c r="F155" s="156">
        <f t="shared" si="12"/>
        <v>99.667774086378742</v>
      </c>
      <c r="G155" s="149">
        <v>0</v>
      </c>
      <c r="H155" s="149">
        <v>0</v>
      </c>
      <c r="I155" s="172" t="s">
        <v>49</v>
      </c>
      <c r="J155" s="172" t="s">
        <v>49</v>
      </c>
      <c r="K155" s="172" t="s">
        <v>49</v>
      </c>
      <c r="L155" s="172" t="s">
        <v>49</v>
      </c>
      <c r="M155" s="148">
        <f t="shared" si="13"/>
        <v>0</v>
      </c>
      <c r="N155" s="157">
        <v>0</v>
      </c>
    </row>
    <row r="156" spans="1:14" ht="14">
      <c r="A156" s="146">
        <f t="shared" si="14"/>
        <v>43032</v>
      </c>
      <c r="B156" s="147">
        <v>717.5</v>
      </c>
      <c r="C156" s="147">
        <v>35.9</v>
      </c>
      <c r="D156" s="147">
        <f t="shared" si="11"/>
        <v>33.1</v>
      </c>
      <c r="E156" s="148">
        <v>0</v>
      </c>
      <c r="F156" s="156">
        <f t="shared" si="12"/>
        <v>99.969797644216257</v>
      </c>
      <c r="G156" s="149">
        <v>0</v>
      </c>
      <c r="H156" s="149">
        <v>0</v>
      </c>
      <c r="I156" s="172" t="s">
        <v>49</v>
      </c>
      <c r="J156" s="172" t="s">
        <v>49</v>
      </c>
      <c r="K156" s="172" t="s">
        <v>49</v>
      </c>
      <c r="L156" s="172" t="s">
        <v>49</v>
      </c>
      <c r="M156" s="148">
        <f t="shared" si="13"/>
        <v>0</v>
      </c>
      <c r="N156" s="157">
        <v>0</v>
      </c>
    </row>
    <row r="157" spans="1:14" ht="14">
      <c r="A157" s="146">
        <f t="shared" si="14"/>
        <v>43033</v>
      </c>
      <c r="B157" s="147">
        <v>717.51</v>
      </c>
      <c r="C157" s="147">
        <v>35.909999999999997</v>
      </c>
      <c r="D157" s="147">
        <f t="shared" si="11"/>
        <v>33.11</v>
      </c>
      <c r="E157" s="148">
        <v>0</v>
      </c>
      <c r="F157" s="156">
        <f t="shared" si="12"/>
        <v>100</v>
      </c>
      <c r="G157" s="149">
        <v>0</v>
      </c>
      <c r="H157" s="149">
        <v>0</v>
      </c>
      <c r="I157" s="172" t="s">
        <v>49</v>
      </c>
      <c r="J157" s="172" t="s">
        <v>49</v>
      </c>
      <c r="K157" s="172" t="s">
        <v>49</v>
      </c>
      <c r="L157" s="172" t="s">
        <v>49</v>
      </c>
      <c r="M157" s="148">
        <f t="shared" si="13"/>
        <v>0</v>
      </c>
      <c r="N157" s="157">
        <v>0</v>
      </c>
    </row>
    <row r="158" spans="1:14" ht="14">
      <c r="A158" s="146">
        <f t="shared" si="14"/>
        <v>43034</v>
      </c>
      <c r="B158" s="147">
        <v>717.51</v>
      </c>
      <c r="C158" s="147">
        <v>35.909999999999997</v>
      </c>
      <c r="D158" s="147">
        <f t="shared" si="11"/>
        <v>33.11</v>
      </c>
      <c r="E158" s="148">
        <v>0</v>
      </c>
      <c r="F158" s="156">
        <f t="shared" si="12"/>
        <v>100</v>
      </c>
      <c r="G158" s="149">
        <v>0</v>
      </c>
      <c r="H158" s="149">
        <v>0</v>
      </c>
      <c r="I158" s="172" t="s">
        <v>49</v>
      </c>
      <c r="J158" s="172" t="s">
        <v>49</v>
      </c>
      <c r="K158" s="172" t="s">
        <v>49</v>
      </c>
      <c r="L158" s="172" t="s">
        <v>49</v>
      </c>
      <c r="M158" s="148">
        <f t="shared" si="13"/>
        <v>0</v>
      </c>
      <c r="N158" s="157">
        <v>0</v>
      </c>
    </row>
    <row r="159" spans="1:14" ht="14">
      <c r="A159" s="146">
        <f t="shared" si="14"/>
        <v>43035</v>
      </c>
      <c r="B159" s="147">
        <v>717.51</v>
      </c>
      <c r="C159" s="147">
        <v>35.909999999999997</v>
      </c>
      <c r="D159" s="147">
        <f t="shared" si="11"/>
        <v>33.11</v>
      </c>
      <c r="E159" s="148">
        <v>0</v>
      </c>
      <c r="F159" s="156">
        <f t="shared" si="12"/>
        <v>100</v>
      </c>
      <c r="G159" s="149">
        <v>0</v>
      </c>
      <c r="H159" s="149">
        <v>0</v>
      </c>
      <c r="I159" s="172" t="s">
        <v>49</v>
      </c>
      <c r="J159" s="172" t="s">
        <v>49</v>
      </c>
      <c r="K159" s="172" t="s">
        <v>49</v>
      </c>
      <c r="L159" s="172" t="s">
        <v>49</v>
      </c>
      <c r="M159" s="148">
        <f t="shared" si="13"/>
        <v>0</v>
      </c>
      <c r="N159" s="157">
        <v>0</v>
      </c>
    </row>
    <row r="160" spans="1:14" ht="14">
      <c r="A160" s="146">
        <f t="shared" si="14"/>
        <v>43036</v>
      </c>
      <c r="B160" s="147">
        <v>717.51</v>
      </c>
      <c r="C160" s="147">
        <v>35.909999999999997</v>
      </c>
      <c r="D160" s="147">
        <f t="shared" si="11"/>
        <v>33.11</v>
      </c>
      <c r="E160" s="148">
        <v>0</v>
      </c>
      <c r="F160" s="156">
        <f t="shared" si="12"/>
        <v>100</v>
      </c>
      <c r="G160" s="149">
        <v>0</v>
      </c>
      <c r="H160" s="149">
        <v>0</v>
      </c>
      <c r="I160" s="172" t="s">
        <v>49</v>
      </c>
      <c r="J160" s="172" t="s">
        <v>49</v>
      </c>
      <c r="K160" s="172" t="s">
        <v>49</v>
      </c>
      <c r="L160" s="172" t="s">
        <v>49</v>
      </c>
      <c r="M160" s="148">
        <f t="shared" si="13"/>
        <v>0</v>
      </c>
      <c r="N160" s="157">
        <v>0</v>
      </c>
    </row>
    <row r="161" spans="1:18" ht="14">
      <c r="A161" s="146">
        <f t="shared" si="14"/>
        <v>43037</v>
      </c>
      <c r="B161" s="147">
        <v>717.51</v>
      </c>
      <c r="C161" s="147">
        <v>35.909999999999997</v>
      </c>
      <c r="D161" s="147">
        <f t="shared" si="11"/>
        <v>33.11</v>
      </c>
      <c r="E161" s="148">
        <v>0</v>
      </c>
      <c r="F161" s="156">
        <f t="shared" si="12"/>
        <v>100</v>
      </c>
      <c r="G161" s="149">
        <v>0</v>
      </c>
      <c r="H161" s="149">
        <v>0</v>
      </c>
      <c r="I161" s="172" t="s">
        <v>49</v>
      </c>
      <c r="J161" s="172" t="s">
        <v>49</v>
      </c>
      <c r="K161" s="172" t="s">
        <v>49</v>
      </c>
      <c r="L161" s="172" t="s">
        <v>49</v>
      </c>
      <c r="M161" s="148">
        <f t="shared" si="13"/>
        <v>0</v>
      </c>
      <c r="N161" s="157">
        <v>0</v>
      </c>
    </row>
    <row r="162" spans="1:18" ht="14">
      <c r="A162" s="146">
        <f t="shared" si="14"/>
        <v>43038</v>
      </c>
      <c r="B162" s="147">
        <v>717.5</v>
      </c>
      <c r="C162" s="147">
        <v>35.9</v>
      </c>
      <c r="D162" s="147">
        <f t="shared" si="11"/>
        <v>33.1</v>
      </c>
      <c r="E162" s="148">
        <v>0</v>
      </c>
      <c r="F162" s="156">
        <f t="shared" si="12"/>
        <v>99.969797644216257</v>
      </c>
      <c r="G162" s="149">
        <v>0</v>
      </c>
      <c r="H162" s="149">
        <v>0</v>
      </c>
      <c r="I162" s="172" t="s">
        <v>49</v>
      </c>
      <c r="J162" s="172" t="s">
        <v>49</v>
      </c>
      <c r="K162" s="172" t="s">
        <v>49</v>
      </c>
      <c r="L162" s="172" t="s">
        <v>49</v>
      </c>
      <c r="M162" s="148">
        <f t="shared" si="13"/>
        <v>0</v>
      </c>
      <c r="N162" s="157">
        <v>0</v>
      </c>
    </row>
    <row r="163" spans="1:18" ht="14">
      <c r="A163" s="146">
        <f t="shared" si="14"/>
        <v>43039</v>
      </c>
      <c r="B163" s="147">
        <v>717.5</v>
      </c>
      <c r="C163" s="147">
        <v>35.9</v>
      </c>
      <c r="D163" s="147">
        <f t="shared" si="11"/>
        <v>33.1</v>
      </c>
      <c r="E163" s="148">
        <v>0</v>
      </c>
      <c r="F163" s="156">
        <f t="shared" si="12"/>
        <v>99.969797644216257</v>
      </c>
      <c r="G163" s="149">
        <v>0</v>
      </c>
      <c r="H163" s="149">
        <v>0</v>
      </c>
      <c r="I163" s="172" t="s">
        <v>49</v>
      </c>
      <c r="J163" s="172" t="s">
        <v>49</v>
      </c>
      <c r="K163" s="172" t="s">
        <v>49</v>
      </c>
      <c r="L163" s="172" t="s">
        <v>49</v>
      </c>
      <c r="M163" s="148">
        <f t="shared" si="13"/>
        <v>0</v>
      </c>
      <c r="N163" s="157">
        <v>0</v>
      </c>
    </row>
    <row r="164" spans="1:18" ht="33.75" customHeight="1">
      <c r="A164" s="324" t="s">
        <v>106</v>
      </c>
      <c r="B164" s="325"/>
      <c r="C164" s="325"/>
      <c r="D164" s="325"/>
      <c r="E164" s="325"/>
      <c r="F164" s="325"/>
      <c r="G164" s="325"/>
      <c r="H164" s="325"/>
      <c r="I164" s="377"/>
      <c r="J164" s="319" t="s">
        <v>82</v>
      </c>
      <c r="K164" s="320"/>
      <c r="L164" s="321"/>
      <c r="M164" s="159">
        <f>SUM(M11:M163)</f>
        <v>48475</v>
      </c>
      <c r="N164" s="133">
        <f>SUM(N11:N163)</f>
        <v>143.82000000000002</v>
      </c>
    </row>
    <row r="165" spans="1:18" ht="30" customHeight="1">
      <c r="A165" s="326"/>
      <c r="B165" s="327"/>
      <c r="C165" s="327"/>
      <c r="D165" s="327"/>
      <c r="E165" s="327"/>
      <c r="F165" s="327"/>
      <c r="G165" s="327"/>
      <c r="H165" s="327"/>
      <c r="I165" s="383"/>
      <c r="J165" s="384">
        <f>C163-C11</f>
        <v>32.11</v>
      </c>
      <c r="K165" s="385"/>
      <c r="L165" s="386"/>
      <c r="M165" s="133">
        <f>M164*0.002447</f>
        <v>118.618325</v>
      </c>
      <c r="N165" s="162">
        <f>M165+J165</f>
        <v>150.72832499999998</v>
      </c>
    </row>
    <row r="166" spans="1:18" ht="116.25" customHeight="1">
      <c r="A166" s="366" t="s">
        <v>85</v>
      </c>
      <c r="B166" s="366"/>
      <c r="C166" s="137" t="s">
        <v>86</v>
      </c>
      <c r="D166" s="137" t="s">
        <v>87</v>
      </c>
      <c r="E166" s="137" t="s">
        <v>88</v>
      </c>
      <c r="F166" s="322" t="s">
        <v>89</v>
      </c>
      <c r="G166" s="322"/>
      <c r="H166" s="322" t="s">
        <v>90</v>
      </c>
      <c r="I166" s="322"/>
      <c r="J166" s="322" t="s">
        <v>91</v>
      </c>
      <c r="K166" s="322"/>
      <c r="L166" s="343" t="s">
        <v>102</v>
      </c>
      <c r="M166" s="343"/>
      <c r="N166" s="123" t="s">
        <v>92</v>
      </c>
    </row>
    <row r="167" spans="1:18" ht="33" customHeight="1">
      <c r="A167" s="362" t="s">
        <v>84</v>
      </c>
      <c r="B167" s="363"/>
      <c r="C167" s="135">
        <f>SUM(E11:E40)</f>
        <v>205</v>
      </c>
      <c r="D167" s="135">
        <f>SUM(E41:E71)</f>
        <v>309</v>
      </c>
      <c r="E167" s="135">
        <f>SUM(E72:E102)</f>
        <v>170</v>
      </c>
      <c r="F167" s="348">
        <f>SUM(E103:E132)</f>
        <v>104</v>
      </c>
      <c r="G167" s="349"/>
      <c r="H167" s="348">
        <f>SUM(E133:E163)</f>
        <v>82</v>
      </c>
      <c r="I167" s="349"/>
      <c r="J167" s="348">
        <f>C167+D167+E167+F167+H167</f>
        <v>870</v>
      </c>
      <c r="K167" s="353"/>
      <c r="L167" s="344">
        <f>+N164-N165</f>
        <v>-6.9083249999999623</v>
      </c>
      <c r="M167" s="345"/>
      <c r="N167" s="373">
        <f>N165</f>
        <v>150.72832499999998</v>
      </c>
    </row>
    <row r="168" spans="1:18" ht="39.75" customHeight="1">
      <c r="A168" s="362" t="s">
        <v>93</v>
      </c>
      <c r="B168" s="363"/>
      <c r="C168" s="136">
        <f>SUM(N11:N40)</f>
        <v>0.09</v>
      </c>
      <c r="D168" s="136">
        <f>SUM(N41:N71)</f>
        <v>63.709999999999987</v>
      </c>
      <c r="E168" s="136">
        <f>SUM(N72:N102)</f>
        <v>53.81</v>
      </c>
      <c r="F168" s="350">
        <f>SUM(N103:N132)</f>
        <v>19.759999999999994</v>
      </c>
      <c r="G168" s="351"/>
      <c r="H168" s="350">
        <f>SUM(N133:N163)</f>
        <v>6.4499999999999993</v>
      </c>
      <c r="I168" s="351"/>
      <c r="J168" s="350">
        <f>C168+D168+E168+F168+H168</f>
        <v>143.81999999999996</v>
      </c>
      <c r="K168" s="352"/>
      <c r="L168" s="346"/>
      <c r="M168" s="347"/>
      <c r="N168" s="374"/>
    </row>
    <row r="169" spans="1:18" ht="17.5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  <c r="P169" s="33">
        <v>870</v>
      </c>
      <c r="Q169" s="33">
        <v>788</v>
      </c>
      <c r="R169" s="33">
        <f>Q169-P169</f>
        <v>-82</v>
      </c>
    </row>
    <row r="170" spans="1:18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Q170" s="33">
        <v>854</v>
      </c>
    </row>
    <row r="171" spans="1:18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Q171" s="33">
        <v>603</v>
      </c>
    </row>
    <row r="172" spans="1:18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Q172" s="33">
        <f>Q170-Q171</f>
        <v>251</v>
      </c>
    </row>
    <row r="173" spans="1:18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  <mergeCell ref="A166:B166"/>
    <mergeCell ref="J164:L164"/>
    <mergeCell ref="J165:L165"/>
    <mergeCell ref="N167:N168"/>
    <mergeCell ref="F168:G168"/>
    <mergeCell ref="H168:I168"/>
    <mergeCell ref="J168:K168"/>
    <mergeCell ref="J166:K166"/>
    <mergeCell ref="L166:M166"/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A164:I165"/>
  </mergeCells>
  <pageMargins left="0.9" right="0.5" top="0.45" bottom="0.4" header="0.3" footer="0.25"/>
  <pageSetup paperSize="9" scale="75" orientation="portrait" r:id="rId1"/>
  <headerFooter>
    <oddHeader>&amp;C4.Wadaj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R174"/>
  <sheetViews>
    <sheetView view="pageBreakPreview" topLeftCell="A52" zoomScaleSheetLayoutView="100" workbookViewId="0">
      <selection activeCell="A55" sqref="A55:XFD55"/>
    </sheetView>
  </sheetViews>
  <sheetFormatPr defaultColWidth="9.1796875" defaultRowHeight="12.5"/>
  <cols>
    <col min="1" max="1" width="13" style="36" customWidth="1"/>
    <col min="2" max="2" width="9.26953125" style="36" customWidth="1"/>
    <col min="3" max="3" width="8.26953125" style="36" customWidth="1"/>
    <col min="4" max="4" width="8.453125" style="36" customWidth="1"/>
    <col min="5" max="5" width="11.7265625" style="36" customWidth="1"/>
    <col min="6" max="6" width="8" style="36" customWidth="1"/>
    <col min="7" max="7" width="6.453125" style="36" bestFit="1" customWidth="1"/>
    <col min="8" max="8" width="6.453125" style="36" customWidth="1"/>
    <col min="9" max="9" width="6.7265625" style="36" customWidth="1"/>
    <col min="10" max="10" width="5.7265625" style="36" customWidth="1"/>
    <col min="11" max="11" width="5.81640625" style="36" bestFit="1" customWidth="1"/>
    <col min="12" max="12" width="7.26953125" style="36" customWidth="1"/>
    <col min="13" max="13" width="10.81640625" style="36" customWidth="1"/>
    <col min="14" max="14" width="10.7265625" style="36" customWidth="1"/>
    <col min="15" max="16384" width="9.1796875" style="36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331" t="s">
        <v>56</v>
      </c>
      <c r="B3" s="333" t="s">
        <v>110</v>
      </c>
      <c r="C3" s="333"/>
      <c r="D3" s="335" t="s">
        <v>111</v>
      </c>
      <c r="E3" s="336"/>
      <c r="F3" s="378" t="s">
        <v>58</v>
      </c>
      <c r="G3" s="379"/>
      <c r="H3" s="379"/>
      <c r="I3" s="379"/>
      <c r="J3" s="379"/>
      <c r="K3" s="379"/>
      <c r="L3" s="379"/>
      <c r="M3" s="379"/>
      <c r="N3" s="380"/>
    </row>
    <row r="4" spans="1:18" ht="39.75" customHeight="1">
      <c r="A4" s="332"/>
      <c r="B4" s="334"/>
      <c r="C4" s="334"/>
      <c r="D4" s="335"/>
      <c r="E4" s="337"/>
      <c r="F4" s="318" t="s">
        <v>60</v>
      </c>
      <c r="G4" s="318"/>
      <c r="H4" s="318" t="s">
        <v>61</v>
      </c>
      <c r="I4" s="318"/>
      <c r="J4" s="381" t="s">
        <v>62</v>
      </c>
      <c r="K4" s="382"/>
      <c r="L4" s="154" t="s">
        <v>65</v>
      </c>
      <c r="M4" s="141" t="s">
        <v>63</v>
      </c>
      <c r="N4" s="154" t="s">
        <v>64</v>
      </c>
    </row>
    <row r="5" spans="1:18" ht="21.75" customHeight="1">
      <c r="A5" s="332"/>
      <c r="B5" s="334"/>
      <c r="C5" s="334"/>
      <c r="D5" s="338"/>
      <c r="E5" s="339"/>
      <c r="F5" s="358">
        <v>719.15</v>
      </c>
      <c r="G5" s="359"/>
      <c r="H5" s="360">
        <v>382.06</v>
      </c>
      <c r="I5" s="361"/>
      <c r="J5" s="360">
        <v>353.75</v>
      </c>
      <c r="K5" s="361"/>
      <c r="L5" s="148">
        <v>28.31</v>
      </c>
      <c r="M5" s="138">
        <v>74938</v>
      </c>
      <c r="N5" s="167">
        <v>1479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</row>
    <row r="9" spans="1:18" ht="18" customHeight="1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45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8" customHeight="1">
      <c r="A10" s="145"/>
      <c r="B10" s="145">
        <v>655</v>
      </c>
      <c r="C10" s="145">
        <v>0</v>
      </c>
      <c r="D10" s="145">
        <v>0</v>
      </c>
      <c r="E10" s="145"/>
      <c r="F10" s="145"/>
      <c r="G10" s="145"/>
      <c r="H10" s="145"/>
      <c r="I10" s="145"/>
      <c r="J10" s="145"/>
      <c r="K10" s="145"/>
      <c r="L10" s="145"/>
      <c r="M10" s="145"/>
      <c r="N10" s="250"/>
    </row>
    <row r="11" spans="1:18" ht="21" customHeight="1">
      <c r="A11" s="146">
        <v>42887</v>
      </c>
      <c r="B11" s="147">
        <v>685.18</v>
      </c>
      <c r="C11" s="147">
        <v>36.44</v>
      </c>
      <c r="D11" s="148">
        <f>C11-28.31</f>
        <v>8.129999999999999</v>
      </c>
      <c r="E11" s="148">
        <v>0</v>
      </c>
      <c r="F11" s="148">
        <f>D11/353.75*100</f>
        <v>2.298233215547703</v>
      </c>
      <c r="G11" s="149">
        <v>0</v>
      </c>
      <c r="H11" s="149">
        <v>0</v>
      </c>
      <c r="I11" s="149">
        <v>230</v>
      </c>
      <c r="J11" s="149" t="s">
        <v>48</v>
      </c>
      <c r="K11" s="149" t="s">
        <v>48</v>
      </c>
      <c r="L11" s="149" t="s">
        <v>48</v>
      </c>
      <c r="M11" s="148">
        <f>G11+H11+I11</f>
        <v>230</v>
      </c>
      <c r="N11" s="150">
        <v>0</v>
      </c>
      <c r="P11" s="52"/>
      <c r="Q11" s="53"/>
      <c r="R11" s="53"/>
    </row>
    <row r="12" spans="1:18" ht="21" customHeight="1">
      <c r="A12" s="146">
        <f>+A11+1</f>
        <v>42888</v>
      </c>
      <c r="B12" s="147">
        <v>684.99</v>
      </c>
      <c r="C12" s="147">
        <v>35.76</v>
      </c>
      <c r="D12" s="148">
        <f t="shared" ref="D12:D75" si="1">C12-28.31</f>
        <v>7.4499999999999993</v>
      </c>
      <c r="E12" s="148">
        <v>42</v>
      </c>
      <c r="F12" s="148">
        <f t="shared" ref="F12:F75" si="2">D12/353.75*100</f>
        <v>2.1060070671378091</v>
      </c>
      <c r="G12" s="149">
        <v>0</v>
      </c>
      <c r="H12" s="149">
        <v>0</v>
      </c>
      <c r="I12" s="149">
        <v>230</v>
      </c>
      <c r="J12" s="149" t="s">
        <v>48</v>
      </c>
      <c r="K12" s="149" t="s">
        <v>48</v>
      </c>
      <c r="L12" s="149" t="s">
        <v>48</v>
      </c>
      <c r="M12" s="148">
        <f t="shared" ref="M12:M75" si="3">G12+H12+I12</f>
        <v>230</v>
      </c>
      <c r="N12" s="150">
        <f>ROUND((C12-C11)+(M12*0.002447),2)</f>
        <v>-0.12</v>
      </c>
      <c r="Q12" s="53"/>
    </row>
    <row r="13" spans="1:18" ht="21" customHeight="1">
      <c r="A13" s="146">
        <f t="shared" ref="A13:A76" si="4">+A12+1</f>
        <v>42889</v>
      </c>
      <c r="B13" s="147">
        <v>684.83</v>
      </c>
      <c r="C13" s="147">
        <v>35.19</v>
      </c>
      <c r="D13" s="148">
        <f t="shared" si="1"/>
        <v>6.879999999999999</v>
      </c>
      <c r="E13" s="148">
        <v>16</v>
      </c>
      <c r="F13" s="148">
        <f t="shared" si="2"/>
        <v>1.9448763250883387</v>
      </c>
      <c r="G13" s="149">
        <v>0</v>
      </c>
      <c r="H13" s="149">
        <v>0</v>
      </c>
      <c r="I13" s="149">
        <v>230</v>
      </c>
      <c r="J13" s="149" t="s">
        <v>48</v>
      </c>
      <c r="K13" s="149" t="s">
        <v>48</v>
      </c>
      <c r="L13" s="149" t="s">
        <v>48</v>
      </c>
      <c r="M13" s="148">
        <f t="shared" si="3"/>
        <v>230</v>
      </c>
      <c r="N13" s="150">
        <f t="shared" ref="N13:N44" si="5">ROUND((C13-C12)+(M13*0.002447),2)</f>
        <v>-0.01</v>
      </c>
    </row>
    <row r="14" spans="1:18" ht="21" customHeight="1">
      <c r="A14" s="146">
        <f t="shared" si="4"/>
        <v>42890</v>
      </c>
      <c r="B14" s="147">
        <v>684.76</v>
      </c>
      <c r="C14" s="147">
        <v>34.94</v>
      </c>
      <c r="D14" s="148">
        <f t="shared" si="1"/>
        <v>6.629999999999999</v>
      </c>
      <c r="E14" s="148">
        <v>61</v>
      </c>
      <c r="F14" s="148">
        <f t="shared" si="2"/>
        <v>1.8742049469964661</v>
      </c>
      <c r="G14" s="149">
        <v>0</v>
      </c>
      <c r="H14" s="149">
        <v>0</v>
      </c>
      <c r="I14" s="149">
        <v>230</v>
      </c>
      <c r="J14" s="149" t="s">
        <v>48</v>
      </c>
      <c r="K14" s="149" t="s">
        <v>48</v>
      </c>
      <c r="L14" s="149" t="s">
        <v>48</v>
      </c>
      <c r="M14" s="148">
        <f t="shared" si="3"/>
        <v>230</v>
      </c>
      <c r="N14" s="150">
        <f t="shared" si="5"/>
        <v>0.31</v>
      </c>
      <c r="P14" s="53"/>
    </row>
    <row r="15" spans="1:18" ht="21" customHeight="1">
      <c r="A15" s="146">
        <f t="shared" si="4"/>
        <v>42891</v>
      </c>
      <c r="B15" s="147">
        <v>684.59</v>
      </c>
      <c r="C15" s="147">
        <v>34.340000000000003</v>
      </c>
      <c r="D15" s="148">
        <f t="shared" si="1"/>
        <v>6.0300000000000047</v>
      </c>
      <c r="E15" s="148">
        <v>0</v>
      </c>
      <c r="F15" s="148">
        <f t="shared" si="2"/>
        <v>1.7045936395759731</v>
      </c>
      <c r="G15" s="149">
        <v>0</v>
      </c>
      <c r="H15" s="149">
        <v>0</v>
      </c>
      <c r="I15" s="149">
        <v>230</v>
      </c>
      <c r="J15" s="149" t="s">
        <v>48</v>
      </c>
      <c r="K15" s="149" t="s">
        <v>48</v>
      </c>
      <c r="L15" s="149" t="s">
        <v>48</v>
      </c>
      <c r="M15" s="148">
        <f t="shared" si="3"/>
        <v>230</v>
      </c>
      <c r="N15" s="150">
        <f t="shared" si="5"/>
        <v>-0.04</v>
      </c>
      <c r="P15" s="53"/>
    </row>
    <row r="16" spans="1:18" ht="21" customHeight="1">
      <c r="A16" s="146">
        <f t="shared" si="4"/>
        <v>42892</v>
      </c>
      <c r="B16" s="151">
        <v>684.45</v>
      </c>
      <c r="C16" s="147">
        <v>33.86</v>
      </c>
      <c r="D16" s="148">
        <f t="shared" si="1"/>
        <v>5.5500000000000007</v>
      </c>
      <c r="E16" s="148">
        <v>0</v>
      </c>
      <c r="F16" s="148">
        <f t="shared" si="2"/>
        <v>1.5689045936395762</v>
      </c>
      <c r="G16" s="149">
        <v>0</v>
      </c>
      <c r="H16" s="149">
        <v>0</v>
      </c>
      <c r="I16" s="149">
        <v>230</v>
      </c>
      <c r="J16" s="149" t="s">
        <v>48</v>
      </c>
      <c r="K16" s="149" t="s">
        <v>48</v>
      </c>
      <c r="L16" s="149" t="s">
        <v>48</v>
      </c>
      <c r="M16" s="148">
        <f t="shared" si="3"/>
        <v>230</v>
      </c>
      <c r="N16" s="150">
        <f t="shared" si="5"/>
        <v>0.08</v>
      </c>
      <c r="P16" s="53"/>
    </row>
    <row r="17" spans="1:16" ht="21" customHeight="1">
      <c r="A17" s="146">
        <f t="shared" si="4"/>
        <v>42893</v>
      </c>
      <c r="B17" s="147">
        <v>684.29</v>
      </c>
      <c r="C17" s="147">
        <v>33.31</v>
      </c>
      <c r="D17" s="148">
        <f t="shared" si="1"/>
        <v>5.0000000000000036</v>
      </c>
      <c r="E17" s="148">
        <v>0</v>
      </c>
      <c r="F17" s="148">
        <f t="shared" si="2"/>
        <v>1.4134275618374568</v>
      </c>
      <c r="G17" s="149">
        <v>0</v>
      </c>
      <c r="H17" s="149">
        <v>0</v>
      </c>
      <c r="I17" s="149">
        <v>230</v>
      </c>
      <c r="J17" s="149" t="s">
        <v>48</v>
      </c>
      <c r="K17" s="149" t="s">
        <v>48</v>
      </c>
      <c r="L17" s="149" t="s">
        <v>48</v>
      </c>
      <c r="M17" s="148">
        <f t="shared" si="3"/>
        <v>230</v>
      </c>
      <c r="N17" s="150">
        <f t="shared" si="5"/>
        <v>0.01</v>
      </c>
      <c r="P17" s="53"/>
    </row>
    <row r="18" spans="1:16" ht="21" customHeight="1">
      <c r="A18" s="146">
        <f t="shared" si="4"/>
        <v>42894</v>
      </c>
      <c r="B18" s="147">
        <v>684.16</v>
      </c>
      <c r="C18" s="147">
        <v>32.869999999999997</v>
      </c>
      <c r="D18" s="148">
        <f t="shared" si="1"/>
        <v>4.5599999999999987</v>
      </c>
      <c r="E18" s="148">
        <v>0</v>
      </c>
      <c r="F18" s="148">
        <f t="shared" si="2"/>
        <v>1.2890459363957594</v>
      </c>
      <c r="G18" s="149">
        <v>0</v>
      </c>
      <c r="H18" s="149">
        <v>0</v>
      </c>
      <c r="I18" s="149">
        <v>230</v>
      </c>
      <c r="J18" s="149" t="s">
        <v>48</v>
      </c>
      <c r="K18" s="149" t="s">
        <v>48</v>
      </c>
      <c r="L18" s="149" t="s">
        <v>48</v>
      </c>
      <c r="M18" s="148">
        <f t="shared" si="3"/>
        <v>230</v>
      </c>
      <c r="N18" s="150">
        <v>0</v>
      </c>
      <c r="P18" s="53"/>
    </row>
    <row r="19" spans="1:16" ht="21" customHeight="1">
      <c r="A19" s="146">
        <f t="shared" si="4"/>
        <v>42895</v>
      </c>
      <c r="B19" s="147">
        <v>684.03</v>
      </c>
      <c r="C19" s="147">
        <v>32.43</v>
      </c>
      <c r="D19" s="148">
        <f t="shared" si="1"/>
        <v>4.120000000000001</v>
      </c>
      <c r="E19" s="148">
        <v>0</v>
      </c>
      <c r="F19" s="148">
        <f t="shared" si="2"/>
        <v>1.164664310954064</v>
      </c>
      <c r="G19" s="149">
        <v>0</v>
      </c>
      <c r="H19" s="149">
        <v>0</v>
      </c>
      <c r="I19" s="149">
        <v>0</v>
      </c>
      <c r="J19" s="149" t="s">
        <v>48</v>
      </c>
      <c r="K19" s="149" t="s">
        <v>48</v>
      </c>
      <c r="L19" s="149" t="s">
        <v>48</v>
      </c>
      <c r="M19" s="148">
        <f t="shared" si="3"/>
        <v>0</v>
      </c>
      <c r="N19" s="150">
        <v>0</v>
      </c>
      <c r="P19" s="53"/>
    </row>
    <row r="20" spans="1:16" ht="21" customHeight="1">
      <c r="A20" s="146">
        <f t="shared" si="4"/>
        <v>42896</v>
      </c>
      <c r="B20" s="147">
        <v>684</v>
      </c>
      <c r="C20" s="147">
        <v>32.33</v>
      </c>
      <c r="D20" s="148">
        <f t="shared" si="1"/>
        <v>4.0199999999999996</v>
      </c>
      <c r="E20" s="148">
        <v>2</v>
      </c>
      <c r="F20" s="148">
        <f t="shared" si="2"/>
        <v>1.1363957597173144</v>
      </c>
      <c r="G20" s="149">
        <v>0</v>
      </c>
      <c r="H20" s="149">
        <v>0</v>
      </c>
      <c r="I20" s="149">
        <v>0</v>
      </c>
      <c r="J20" s="149" t="s">
        <v>48</v>
      </c>
      <c r="K20" s="149" t="s">
        <v>48</v>
      </c>
      <c r="L20" s="149" t="s">
        <v>48</v>
      </c>
      <c r="M20" s="148">
        <f t="shared" si="3"/>
        <v>0</v>
      </c>
      <c r="N20" s="150">
        <f t="shared" si="5"/>
        <v>-0.1</v>
      </c>
      <c r="P20" s="53"/>
    </row>
    <row r="21" spans="1:16" ht="21" customHeight="1">
      <c r="A21" s="146">
        <f t="shared" si="4"/>
        <v>42897</v>
      </c>
      <c r="B21" s="147">
        <v>683.99</v>
      </c>
      <c r="C21" s="147">
        <v>32.29</v>
      </c>
      <c r="D21" s="148">
        <f t="shared" si="1"/>
        <v>3.9800000000000004</v>
      </c>
      <c r="E21" s="148">
        <v>0</v>
      </c>
      <c r="F21" s="148">
        <f t="shared" si="2"/>
        <v>1.125088339222615</v>
      </c>
      <c r="G21" s="149">
        <v>0</v>
      </c>
      <c r="H21" s="149">
        <v>0</v>
      </c>
      <c r="I21" s="149">
        <v>0</v>
      </c>
      <c r="J21" s="149" t="s">
        <v>48</v>
      </c>
      <c r="K21" s="149" t="s">
        <v>48</v>
      </c>
      <c r="L21" s="149" t="s">
        <v>48</v>
      </c>
      <c r="M21" s="148">
        <f t="shared" si="3"/>
        <v>0</v>
      </c>
      <c r="N21" s="150">
        <f t="shared" si="5"/>
        <v>-0.04</v>
      </c>
      <c r="P21" s="53"/>
    </row>
    <row r="22" spans="1:16" ht="21" customHeight="1">
      <c r="A22" s="146">
        <f t="shared" si="4"/>
        <v>42898</v>
      </c>
      <c r="B22" s="147">
        <v>684</v>
      </c>
      <c r="C22" s="147">
        <v>32.33</v>
      </c>
      <c r="D22" s="148">
        <f t="shared" si="1"/>
        <v>4.0199999999999996</v>
      </c>
      <c r="E22" s="148">
        <v>0</v>
      </c>
      <c r="F22" s="148">
        <f t="shared" si="2"/>
        <v>1.1363957597173144</v>
      </c>
      <c r="G22" s="149">
        <v>0</v>
      </c>
      <c r="H22" s="149">
        <v>0</v>
      </c>
      <c r="I22" s="149">
        <v>0</v>
      </c>
      <c r="J22" s="149" t="s">
        <v>48</v>
      </c>
      <c r="K22" s="149" t="s">
        <v>48</v>
      </c>
      <c r="L22" s="149" t="s">
        <v>48</v>
      </c>
      <c r="M22" s="148">
        <f t="shared" si="3"/>
        <v>0</v>
      </c>
      <c r="N22" s="150">
        <f t="shared" si="5"/>
        <v>0.04</v>
      </c>
      <c r="P22" s="53"/>
    </row>
    <row r="23" spans="1:16" ht="21" customHeight="1">
      <c r="A23" s="146">
        <f t="shared" si="4"/>
        <v>42899</v>
      </c>
      <c r="B23" s="147">
        <v>684</v>
      </c>
      <c r="C23" s="147">
        <v>32.33</v>
      </c>
      <c r="D23" s="148">
        <f t="shared" si="1"/>
        <v>4.0199999999999996</v>
      </c>
      <c r="E23" s="148">
        <v>2</v>
      </c>
      <c r="F23" s="148">
        <f t="shared" si="2"/>
        <v>1.1363957597173144</v>
      </c>
      <c r="G23" s="149">
        <v>0</v>
      </c>
      <c r="H23" s="149">
        <v>0</v>
      </c>
      <c r="I23" s="149">
        <v>0</v>
      </c>
      <c r="J23" s="149" t="s">
        <v>48</v>
      </c>
      <c r="K23" s="149" t="s">
        <v>48</v>
      </c>
      <c r="L23" s="149" t="s">
        <v>48</v>
      </c>
      <c r="M23" s="148">
        <f t="shared" si="3"/>
        <v>0</v>
      </c>
      <c r="N23" s="150">
        <f t="shared" si="5"/>
        <v>0</v>
      </c>
      <c r="P23" s="53"/>
    </row>
    <row r="24" spans="1:16" ht="21" customHeight="1">
      <c r="A24" s="146">
        <f t="shared" si="4"/>
        <v>42900</v>
      </c>
      <c r="B24" s="147">
        <v>684</v>
      </c>
      <c r="C24" s="147">
        <v>32.33</v>
      </c>
      <c r="D24" s="148">
        <f t="shared" si="1"/>
        <v>4.0199999999999996</v>
      </c>
      <c r="E24" s="148">
        <v>0</v>
      </c>
      <c r="F24" s="148">
        <f t="shared" si="2"/>
        <v>1.1363957597173144</v>
      </c>
      <c r="G24" s="149">
        <v>0</v>
      </c>
      <c r="H24" s="149">
        <v>0</v>
      </c>
      <c r="I24" s="149">
        <v>0</v>
      </c>
      <c r="J24" s="149" t="s">
        <v>48</v>
      </c>
      <c r="K24" s="149" t="s">
        <v>48</v>
      </c>
      <c r="L24" s="149" t="s">
        <v>48</v>
      </c>
      <c r="M24" s="148">
        <f t="shared" si="3"/>
        <v>0</v>
      </c>
      <c r="N24" s="150">
        <f t="shared" si="5"/>
        <v>0</v>
      </c>
      <c r="P24" s="53"/>
    </row>
    <row r="25" spans="1:16" ht="21" customHeight="1">
      <c r="A25" s="146">
        <f t="shared" si="4"/>
        <v>42901</v>
      </c>
      <c r="B25" s="147">
        <v>683.99</v>
      </c>
      <c r="C25" s="147">
        <v>32.29</v>
      </c>
      <c r="D25" s="148">
        <f t="shared" si="1"/>
        <v>3.9800000000000004</v>
      </c>
      <c r="E25" s="148">
        <v>0</v>
      </c>
      <c r="F25" s="148">
        <f t="shared" si="2"/>
        <v>1.125088339222615</v>
      </c>
      <c r="G25" s="149">
        <v>0</v>
      </c>
      <c r="H25" s="149">
        <v>0</v>
      </c>
      <c r="I25" s="149">
        <v>0</v>
      </c>
      <c r="J25" s="149" t="s">
        <v>48</v>
      </c>
      <c r="K25" s="149" t="s">
        <v>48</v>
      </c>
      <c r="L25" s="149" t="s">
        <v>48</v>
      </c>
      <c r="M25" s="148">
        <f t="shared" si="3"/>
        <v>0</v>
      </c>
      <c r="N25" s="150">
        <f t="shared" si="5"/>
        <v>-0.04</v>
      </c>
      <c r="P25" s="53"/>
    </row>
    <row r="26" spans="1:16" ht="21" customHeight="1">
      <c r="A26" s="146">
        <f t="shared" si="4"/>
        <v>42902</v>
      </c>
      <c r="B26" s="147">
        <v>683.99</v>
      </c>
      <c r="C26" s="147">
        <v>32.29</v>
      </c>
      <c r="D26" s="148">
        <f t="shared" si="1"/>
        <v>3.9800000000000004</v>
      </c>
      <c r="E26" s="148">
        <v>0</v>
      </c>
      <c r="F26" s="148">
        <f t="shared" si="2"/>
        <v>1.125088339222615</v>
      </c>
      <c r="G26" s="149">
        <v>0</v>
      </c>
      <c r="H26" s="149">
        <v>0</v>
      </c>
      <c r="I26" s="149">
        <v>0</v>
      </c>
      <c r="J26" s="149" t="s">
        <v>48</v>
      </c>
      <c r="K26" s="149" t="s">
        <v>48</v>
      </c>
      <c r="L26" s="149" t="s">
        <v>48</v>
      </c>
      <c r="M26" s="148">
        <f t="shared" si="3"/>
        <v>0</v>
      </c>
      <c r="N26" s="150">
        <f t="shared" si="5"/>
        <v>0</v>
      </c>
      <c r="P26" s="53"/>
    </row>
    <row r="27" spans="1:16" ht="21" customHeight="1">
      <c r="A27" s="146">
        <f t="shared" si="4"/>
        <v>42903</v>
      </c>
      <c r="B27" s="147">
        <v>683.98</v>
      </c>
      <c r="C27" s="147">
        <v>32.26</v>
      </c>
      <c r="D27" s="148">
        <f t="shared" si="1"/>
        <v>3.9499999999999993</v>
      </c>
      <c r="E27" s="148">
        <v>0</v>
      </c>
      <c r="F27" s="148">
        <f t="shared" si="2"/>
        <v>1.11660777385159</v>
      </c>
      <c r="G27" s="149">
        <v>0</v>
      </c>
      <c r="H27" s="149">
        <v>0</v>
      </c>
      <c r="I27" s="149">
        <v>0</v>
      </c>
      <c r="J27" s="149" t="s">
        <v>48</v>
      </c>
      <c r="K27" s="149" t="s">
        <v>48</v>
      </c>
      <c r="L27" s="149" t="s">
        <v>48</v>
      </c>
      <c r="M27" s="148">
        <f t="shared" si="3"/>
        <v>0</v>
      </c>
      <c r="N27" s="150">
        <v>0</v>
      </c>
      <c r="P27" s="53"/>
    </row>
    <row r="28" spans="1:16" ht="21" customHeight="1">
      <c r="A28" s="146">
        <f t="shared" si="4"/>
        <v>42904</v>
      </c>
      <c r="B28" s="147">
        <v>683.98</v>
      </c>
      <c r="C28" s="147">
        <v>32.26</v>
      </c>
      <c r="D28" s="148">
        <f t="shared" si="1"/>
        <v>3.9499999999999993</v>
      </c>
      <c r="E28" s="148">
        <v>0</v>
      </c>
      <c r="F28" s="148">
        <f t="shared" si="2"/>
        <v>1.11660777385159</v>
      </c>
      <c r="G28" s="149">
        <v>0</v>
      </c>
      <c r="H28" s="149">
        <v>0</v>
      </c>
      <c r="I28" s="149">
        <v>0</v>
      </c>
      <c r="J28" s="149" t="s">
        <v>48</v>
      </c>
      <c r="K28" s="149" t="s">
        <v>48</v>
      </c>
      <c r="L28" s="149" t="s">
        <v>48</v>
      </c>
      <c r="M28" s="148">
        <f t="shared" si="3"/>
        <v>0</v>
      </c>
      <c r="N28" s="150">
        <f t="shared" si="5"/>
        <v>0</v>
      </c>
      <c r="P28" s="53"/>
    </row>
    <row r="29" spans="1:16" ht="21" customHeight="1">
      <c r="A29" s="146">
        <f t="shared" si="4"/>
        <v>42905</v>
      </c>
      <c r="B29" s="147">
        <v>683.98</v>
      </c>
      <c r="C29" s="147">
        <v>32.26</v>
      </c>
      <c r="D29" s="148">
        <f t="shared" si="1"/>
        <v>3.9499999999999993</v>
      </c>
      <c r="E29" s="148">
        <v>0</v>
      </c>
      <c r="F29" s="148">
        <f t="shared" si="2"/>
        <v>1.11660777385159</v>
      </c>
      <c r="G29" s="149">
        <v>0</v>
      </c>
      <c r="H29" s="149">
        <v>0</v>
      </c>
      <c r="I29" s="149">
        <v>0</v>
      </c>
      <c r="J29" s="149" t="s">
        <v>48</v>
      </c>
      <c r="K29" s="149" t="s">
        <v>48</v>
      </c>
      <c r="L29" s="149" t="s">
        <v>48</v>
      </c>
      <c r="M29" s="148">
        <f t="shared" si="3"/>
        <v>0</v>
      </c>
      <c r="N29" s="150">
        <f t="shared" si="5"/>
        <v>0</v>
      </c>
      <c r="P29" s="53"/>
    </row>
    <row r="30" spans="1:16" ht="21" customHeight="1">
      <c r="A30" s="146">
        <f t="shared" si="4"/>
        <v>42906</v>
      </c>
      <c r="B30" s="147">
        <v>683.98</v>
      </c>
      <c r="C30" s="147">
        <v>32.26</v>
      </c>
      <c r="D30" s="148">
        <f t="shared" si="1"/>
        <v>3.9499999999999993</v>
      </c>
      <c r="E30" s="148">
        <v>0</v>
      </c>
      <c r="F30" s="148">
        <f t="shared" si="2"/>
        <v>1.11660777385159</v>
      </c>
      <c r="G30" s="149">
        <v>0</v>
      </c>
      <c r="H30" s="149">
        <v>0</v>
      </c>
      <c r="I30" s="149">
        <v>0</v>
      </c>
      <c r="J30" s="149" t="s">
        <v>48</v>
      </c>
      <c r="K30" s="149" t="s">
        <v>48</v>
      </c>
      <c r="L30" s="149" t="s">
        <v>48</v>
      </c>
      <c r="M30" s="148">
        <f t="shared" si="3"/>
        <v>0</v>
      </c>
      <c r="N30" s="150">
        <f t="shared" si="5"/>
        <v>0</v>
      </c>
    </row>
    <row r="31" spans="1:16" ht="21" customHeight="1">
      <c r="A31" s="146">
        <f t="shared" si="4"/>
        <v>42907</v>
      </c>
      <c r="B31" s="147">
        <v>683.98</v>
      </c>
      <c r="C31" s="147">
        <v>32.26</v>
      </c>
      <c r="D31" s="148">
        <f t="shared" si="1"/>
        <v>3.9499999999999993</v>
      </c>
      <c r="E31" s="148">
        <v>0</v>
      </c>
      <c r="F31" s="148">
        <f t="shared" si="2"/>
        <v>1.11660777385159</v>
      </c>
      <c r="G31" s="149">
        <v>0</v>
      </c>
      <c r="H31" s="149">
        <v>0</v>
      </c>
      <c r="I31" s="149">
        <v>0</v>
      </c>
      <c r="J31" s="149" t="s">
        <v>48</v>
      </c>
      <c r="K31" s="149" t="s">
        <v>48</v>
      </c>
      <c r="L31" s="149" t="s">
        <v>48</v>
      </c>
      <c r="M31" s="148">
        <f t="shared" si="3"/>
        <v>0</v>
      </c>
      <c r="N31" s="150">
        <f t="shared" si="5"/>
        <v>0</v>
      </c>
    </row>
    <row r="32" spans="1:16" ht="21" customHeight="1">
      <c r="A32" s="146">
        <f t="shared" si="4"/>
        <v>42908</v>
      </c>
      <c r="B32" s="147">
        <v>683.98</v>
      </c>
      <c r="C32" s="147">
        <v>32.26</v>
      </c>
      <c r="D32" s="148">
        <f t="shared" si="1"/>
        <v>3.9499999999999993</v>
      </c>
      <c r="E32" s="148">
        <v>1</v>
      </c>
      <c r="F32" s="148">
        <f t="shared" si="2"/>
        <v>1.11660777385159</v>
      </c>
      <c r="G32" s="149">
        <v>0</v>
      </c>
      <c r="H32" s="149">
        <v>0</v>
      </c>
      <c r="I32" s="149">
        <v>0</v>
      </c>
      <c r="J32" s="149" t="s">
        <v>48</v>
      </c>
      <c r="K32" s="149" t="s">
        <v>48</v>
      </c>
      <c r="L32" s="149" t="s">
        <v>48</v>
      </c>
      <c r="M32" s="148">
        <f t="shared" si="3"/>
        <v>0</v>
      </c>
      <c r="N32" s="150">
        <f t="shared" si="5"/>
        <v>0</v>
      </c>
    </row>
    <row r="33" spans="1:14" ht="21" customHeight="1">
      <c r="A33" s="146">
        <f t="shared" si="4"/>
        <v>42909</v>
      </c>
      <c r="B33" s="147">
        <v>683.98</v>
      </c>
      <c r="C33" s="147">
        <v>32.26</v>
      </c>
      <c r="D33" s="148">
        <f t="shared" si="1"/>
        <v>3.9499999999999993</v>
      </c>
      <c r="E33" s="148">
        <v>4</v>
      </c>
      <c r="F33" s="148">
        <f t="shared" si="2"/>
        <v>1.11660777385159</v>
      </c>
      <c r="G33" s="149">
        <v>0</v>
      </c>
      <c r="H33" s="149">
        <v>0</v>
      </c>
      <c r="I33" s="149">
        <v>0</v>
      </c>
      <c r="J33" s="149" t="s">
        <v>48</v>
      </c>
      <c r="K33" s="149" t="s">
        <v>48</v>
      </c>
      <c r="L33" s="149" t="s">
        <v>48</v>
      </c>
      <c r="M33" s="148">
        <f t="shared" si="3"/>
        <v>0</v>
      </c>
      <c r="N33" s="150">
        <v>0</v>
      </c>
    </row>
    <row r="34" spans="1:14" ht="21" customHeight="1">
      <c r="A34" s="146">
        <f t="shared" si="4"/>
        <v>42910</v>
      </c>
      <c r="B34" s="147">
        <v>684.05</v>
      </c>
      <c r="C34" s="147">
        <v>32.49</v>
      </c>
      <c r="D34" s="148">
        <f t="shared" si="1"/>
        <v>4.1800000000000033</v>
      </c>
      <c r="E34" s="148">
        <v>3</v>
      </c>
      <c r="F34" s="148">
        <f t="shared" si="2"/>
        <v>1.1816254416961138</v>
      </c>
      <c r="G34" s="149">
        <v>0</v>
      </c>
      <c r="H34" s="149">
        <v>0</v>
      </c>
      <c r="I34" s="149">
        <v>0</v>
      </c>
      <c r="J34" s="149" t="s">
        <v>48</v>
      </c>
      <c r="K34" s="149" t="s">
        <v>48</v>
      </c>
      <c r="L34" s="149" t="s">
        <v>48</v>
      </c>
      <c r="M34" s="148">
        <f t="shared" si="3"/>
        <v>0</v>
      </c>
      <c r="N34" s="150">
        <f t="shared" si="5"/>
        <v>0.23</v>
      </c>
    </row>
    <row r="35" spans="1:14" ht="21" customHeight="1">
      <c r="A35" s="146">
        <f t="shared" si="4"/>
        <v>42911</v>
      </c>
      <c r="B35" s="147">
        <v>685.2</v>
      </c>
      <c r="C35" s="147">
        <v>36.520000000000003</v>
      </c>
      <c r="D35" s="148">
        <f t="shared" si="1"/>
        <v>8.2100000000000044</v>
      </c>
      <c r="E35" s="148">
        <v>96</v>
      </c>
      <c r="F35" s="148">
        <f t="shared" si="2"/>
        <v>2.3208480565371037</v>
      </c>
      <c r="G35" s="149">
        <v>0</v>
      </c>
      <c r="H35" s="149">
        <v>0</v>
      </c>
      <c r="I35" s="149">
        <v>0</v>
      </c>
      <c r="J35" s="149" t="s">
        <v>48</v>
      </c>
      <c r="K35" s="149" t="s">
        <v>48</v>
      </c>
      <c r="L35" s="149" t="s">
        <v>48</v>
      </c>
      <c r="M35" s="148">
        <f t="shared" si="3"/>
        <v>0</v>
      </c>
      <c r="N35" s="150">
        <f t="shared" si="5"/>
        <v>4.03</v>
      </c>
    </row>
    <row r="36" spans="1:14" ht="21" customHeight="1">
      <c r="A36" s="146">
        <f t="shared" si="4"/>
        <v>42912</v>
      </c>
      <c r="B36" s="147">
        <v>685.85</v>
      </c>
      <c r="C36" s="147">
        <v>38.97</v>
      </c>
      <c r="D36" s="148">
        <f t="shared" si="1"/>
        <v>10.66</v>
      </c>
      <c r="E36" s="148">
        <v>16</v>
      </c>
      <c r="F36" s="148">
        <f t="shared" si="2"/>
        <v>3.0134275618374557</v>
      </c>
      <c r="G36" s="149">
        <v>0</v>
      </c>
      <c r="H36" s="149">
        <v>0</v>
      </c>
      <c r="I36" s="149">
        <v>0</v>
      </c>
      <c r="J36" s="149" t="s">
        <v>48</v>
      </c>
      <c r="K36" s="149" t="s">
        <v>48</v>
      </c>
      <c r="L36" s="149" t="s">
        <v>48</v>
      </c>
      <c r="M36" s="148">
        <f t="shared" si="3"/>
        <v>0</v>
      </c>
      <c r="N36" s="150">
        <f t="shared" si="5"/>
        <v>2.4500000000000002</v>
      </c>
    </row>
    <row r="37" spans="1:14" ht="21" customHeight="1">
      <c r="A37" s="146">
        <f t="shared" si="4"/>
        <v>42913</v>
      </c>
      <c r="B37" s="147">
        <v>686</v>
      </c>
      <c r="C37" s="147">
        <v>39.56</v>
      </c>
      <c r="D37" s="148">
        <f t="shared" si="1"/>
        <v>11.250000000000004</v>
      </c>
      <c r="E37" s="148">
        <v>15</v>
      </c>
      <c r="F37" s="148">
        <f t="shared" si="2"/>
        <v>3.1802120141342769</v>
      </c>
      <c r="G37" s="149">
        <v>0</v>
      </c>
      <c r="H37" s="149">
        <v>0</v>
      </c>
      <c r="I37" s="149">
        <v>0</v>
      </c>
      <c r="J37" s="149" t="s">
        <v>48</v>
      </c>
      <c r="K37" s="149" t="s">
        <v>48</v>
      </c>
      <c r="L37" s="149" t="s">
        <v>48</v>
      </c>
      <c r="M37" s="148">
        <f t="shared" si="3"/>
        <v>0</v>
      </c>
      <c r="N37" s="150">
        <f t="shared" si="5"/>
        <v>0.59</v>
      </c>
    </row>
    <row r="38" spans="1:14" ht="21" customHeight="1">
      <c r="A38" s="146">
        <f t="shared" si="4"/>
        <v>42914</v>
      </c>
      <c r="B38" s="147">
        <v>686.4</v>
      </c>
      <c r="C38" s="147">
        <v>41.18</v>
      </c>
      <c r="D38" s="148">
        <f t="shared" si="1"/>
        <v>12.870000000000001</v>
      </c>
      <c r="E38" s="148">
        <v>10</v>
      </c>
      <c r="F38" s="148">
        <f t="shared" si="2"/>
        <v>3.6381625441696119</v>
      </c>
      <c r="G38" s="149">
        <v>0</v>
      </c>
      <c r="H38" s="149">
        <v>0</v>
      </c>
      <c r="I38" s="149">
        <v>0</v>
      </c>
      <c r="J38" s="149" t="s">
        <v>48</v>
      </c>
      <c r="K38" s="149" t="s">
        <v>48</v>
      </c>
      <c r="L38" s="149" t="s">
        <v>48</v>
      </c>
      <c r="M38" s="148">
        <f t="shared" si="3"/>
        <v>0</v>
      </c>
      <c r="N38" s="150">
        <f t="shared" si="5"/>
        <v>1.62</v>
      </c>
    </row>
    <row r="39" spans="1:14" ht="21" customHeight="1">
      <c r="A39" s="146">
        <f t="shared" si="4"/>
        <v>42915</v>
      </c>
      <c r="B39" s="147">
        <v>687.9</v>
      </c>
      <c r="C39" s="147">
        <v>47.8</v>
      </c>
      <c r="D39" s="148">
        <f t="shared" si="1"/>
        <v>19.489999999999998</v>
      </c>
      <c r="E39" s="148">
        <v>33</v>
      </c>
      <c r="F39" s="148">
        <f t="shared" si="2"/>
        <v>5.5095406360424022</v>
      </c>
      <c r="G39" s="149">
        <v>0</v>
      </c>
      <c r="H39" s="149">
        <v>0</v>
      </c>
      <c r="I39" s="149">
        <v>0</v>
      </c>
      <c r="J39" s="149" t="s">
        <v>48</v>
      </c>
      <c r="K39" s="149" t="s">
        <v>48</v>
      </c>
      <c r="L39" s="149" t="s">
        <v>48</v>
      </c>
      <c r="M39" s="148">
        <f t="shared" si="3"/>
        <v>0</v>
      </c>
      <c r="N39" s="150">
        <f t="shared" si="5"/>
        <v>6.62</v>
      </c>
    </row>
    <row r="40" spans="1:14" ht="21" customHeight="1">
      <c r="A40" s="146">
        <f t="shared" si="4"/>
        <v>42916</v>
      </c>
      <c r="B40" s="147">
        <v>689.3</v>
      </c>
      <c r="C40" s="147">
        <v>54.82</v>
      </c>
      <c r="D40" s="148">
        <f t="shared" si="1"/>
        <v>26.51</v>
      </c>
      <c r="E40" s="148">
        <v>39</v>
      </c>
      <c r="F40" s="148">
        <f t="shared" si="2"/>
        <v>7.4939929328621906</v>
      </c>
      <c r="G40" s="149">
        <v>0</v>
      </c>
      <c r="H40" s="149">
        <v>0</v>
      </c>
      <c r="I40" s="149">
        <v>0</v>
      </c>
      <c r="J40" s="149" t="s">
        <v>48</v>
      </c>
      <c r="K40" s="149" t="s">
        <v>48</v>
      </c>
      <c r="L40" s="149" t="s">
        <v>48</v>
      </c>
      <c r="M40" s="148">
        <f t="shared" si="3"/>
        <v>0</v>
      </c>
      <c r="N40" s="150">
        <f t="shared" si="5"/>
        <v>7.02</v>
      </c>
    </row>
    <row r="41" spans="1:14" ht="21" customHeight="1">
      <c r="A41" s="146">
        <f t="shared" si="4"/>
        <v>42917</v>
      </c>
      <c r="B41" s="147">
        <v>690.89</v>
      </c>
      <c r="C41" s="147">
        <v>63.77</v>
      </c>
      <c r="D41" s="148">
        <f t="shared" si="1"/>
        <v>35.460000000000008</v>
      </c>
      <c r="E41" s="148">
        <v>23</v>
      </c>
      <c r="F41" s="148">
        <f t="shared" si="2"/>
        <v>10.024028268551239</v>
      </c>
      <c r="G41" s="149">
        <v>0</v>
      </c>
      <c r="H41" s="149">
        <v>0</v>
      </c>
      <c r="I41" s="149">
        <v>0</v>
      </c>
      <c r="J41" s="149" t="s">
        <v>48</v>
      </c>
      <c r="K41" s="149" t="s">
        <v>48</v>
      </c>
      <c r="L41" s="149" t="s">
        <v>48</v>
      </c>
      <c r="M41" s="148">
        <f t="shared" si="3"/>
        <v>0</v>
      </c>
      <c r="N41" s="150">
        <f t="shared" si="5"/>
        <v>8.9499999999999993</v>
      </c>
    </row>
    <row r="42" spans="1:14" ht="21" customHeight="1">
      <c r="A42" s="146">
        <f t="shared" si="4"/>
        <v>42918</v>
      </c>
      <c r="B42" s="147">
        <v>693.38</v>
      </c>
      <c r="C42" s="147">
        <v>79.25</v>
      </c>
      <c r="D42" s="148">
        <f t="shared" si="1"/>
        <v>50.94</v>
      </c>
      <c r="E42" s="148">
        <v>41</v>
      </c>
      <c r="F42" s="148">
        <f t="shared" si="2"/>
        <v>14.399999999999999</v>
      </c>
      <c r="G42" s="149">
        <v>0</v>
      </c>
      <c r="H42" s="149">
        <v>0</v>
      </c>
      <c r="I42" s="149">
        <v>0</v>
      </c>
      <c r="J42" s="149" t="s">
        <v>48</v>
      </c>
      <c r="K42" s="149" t="s">
        <v>48</v>
      </c>
      <c r="L42" s="149" t="s">
        <v>48</v>
      </c>
      <c r="M42" s="148">
        <f t="shared" si="3"/>
        <v>0</v>
      </c>
      <c r="N42" s="150">
        <f t="shared" si="5"/>
        <v>15.48</v>
      </c>
    </row>
    <row r="43" spans="1:14" ht="21" customHeight="1">
      <c r="A43" s="146">
        <f t="shared" si="4"/>
        <v>42919</v>
      </c>
      <c r="B43" s="147">
        <v>695.64</v>
      </c>
      <c r="C43" s="147">
        <v>94.87</v>
      </c>
      <c r="D43" s="148">
        <f t="shared" si="1"/>
        <v>66.56</v>
      </c>
      <c r="E43" s="148">
        <v>28</v>
      </c>
      <c r="F43" s="148">
        <f t="shared" si="2"/>
        <v>18.815547703180215</v>
      </c>
      <c r="G43" s="149">
        <v>0</v>
      </c>
      <c r="H43" s="149">
        <v>0</v>
      </c>
      <c r="I43" s="149">
        <v>0</v>
      </c>
      <c r="J43" s="149" t="s">
        <v>48</v>
      </c>
      <c r="K43" s="149" t="s">
        <v>48</v>
      </c>
      <c r="L43" s="149" t="s">
        <v>48</v>
      </c>
      <c r="M43" s="148">
        <f t="shared" si="3"/>
        <v>0</v>
      </c>
      <c r="N43" s="150">
        <f t="shared" si="5"/>
        <v>15.62</v>
      </c>
    </row>
    <row r="44" spans="1:14" ht="21" customHeight="1">
      <c r="A44" s="146">
        <f t="shared" si="4"/>
        <v>42920</v>
      </c>
      <c r="B44" s="147">
        <v>696.58</v>
      </c>
      <c r="C44" s="147">
        <v>101.94</v>
      </c>
      <c r="D44" s="148">
        <f t="shared" si="1"/>
        <v>73.63</v>
      </c>
      <c r="E44" s="148">
        <v>10</v>
      </c>
      <c r="F44" s="148">
        <f t="shared" si="2"/>
        <v>20.814134275618372</v>
      </c>
      <c r="G44" s="149">
        <v>0</v>
      </c>
      <c r="H44" s="149">
        <v>0</v>
      </c>
      <c r="I44" s="149">
        <v>0</v>
      </c>
      <c r="J44" s="149" t="s">
        <v>48</v>
      </c>
      <c r="K44" s="149" t="s">
        <v>48</v>
      </c>
      <c r="L44" s="149" t="s">
        <v>48</v>
      </c>
      <c r="M44" s="148">
        <f t="shared" si="3"/>
        <v>0</v>
      </c>
      <c r="N44" s="150">
        <f t="shared" si="5"/>
        <v>7.07</v>
      </c>
    </row>
    <row r="45" spans="1:14" ht="21" customHeight="1">
      <c r="A45" s="146">
        <f t="shared" si="4"/>
        <v>42921</v>
      </c>
      <c r="B45" s="147">
        <v>697.25</v>
      </c>
      <c r="C45" s="151">
        <v>107.2</v>
      </c>
      <c r="D45" s="148">
        <f t="shared" ref="D45:D72" si="6">C46-28.31</f>
        <v>83.36</v>
      </c>
      <c r="E45" s="148">
        <v>7</v>
      </c>
      <c r="F45" s="148">
        <f t="shared" si="2"/>
        <v>23.564664310954065</v>
      </c>
      <c r="G45" s="149">
        <v>0</v>
      </c>
      <c r="H45" s="149">
        <v>0</v>
      </c>
      <c r="I45" s="149">
        <v>0</v>
      </c>
      <c r="J45" s="149" t="s">
        <v>48</v>
      </c>
      <c r="K45" s="149" t="s">
        <v>48</v>
      </c>
      <c r="L45" s="149" t="s">
        <v>48</v>
      </c>
      <c r="M45" s="148">
        <f t="shared" si="3"/>
        <v>0</v>
      </c>
      <c r="N45" s="150">
        <f>ROUND((C46-C44)+(M45*0.002447),2)</f>
        <v>9.73</v>
      </c>
    </row>
    <row r="46" spans="1:14" ht="21" customHeight="1">
      <c r="A46" s="146">
        <f t="shared" si="4"/>
        <v>42922</v>
      </c>
      <c r="B46" s="147">
        <v>697.8</v>
      </c>
      <c r="C46" s="147">
        <v>111.67</v>
      </c>
      <c r="D46" s="148">
        <f t="shared" si="6"/>
        <v>86.53</v>
      </c>
      <c r="E46" s="148">
        <v>2</v>
      </c>
      <c r="F46" s="148">
        <f t="shared" si="2"/>
        <v>24.460777385159009</v>
      </c>
      <c r="G46" s="149">
        <v>0</v>
      </c>
      <c r="H46" s="149">
        <v>0</v>
      </c>
      <c r="I46" s="149">
        <v>0</v>
      </c>
      <c r="J46" s="149" t="s">
        <v>48</v>
      </c>
      <c r="K46" s="149" t="s">
        <v>48</v>
      </c>
      <c r="L46" s="149" t="s">
        <v>48</v>
      </c>
      <c r="M46" s="148">
        <f t="shared" si="3"/>
        <v>0</v>
      </c>
      <c r="N46" s="150">
        <f t="shared" ref="N46:N108" si="7">ROUND((C47-C46)+(M46*0.002447),2)</f>
        <v>3.17</v>
      </c>
    </row>
    <row r="47" spans="1:14" ht="21" customHeight="1">
      <c r="A47" s="146">
        <f t="shared" si="4"/>
        <v>42923</v>
      </c>
      <c r="B47" s="147">
        <v>698.18</v>
      </c>
      <c r="C47" s="147">
        <v>114.84</v>
      </c>
      <c r="D47" s="148">
        <f t="shared" si="6"/>
        <v>90.71</v>
      </c>
      <c r="E47" s="148">
        <v>2</v>
      </c>
      <c r="F47" s="148">
        <f t="shared" si="2"/>
        <v>25.642402826855122</v>
      </c>
      <c r="G47" s="149">
        <v>0</v>
      </c>
      <c r="H47" s="149">
        <v>0</v>
      </c>
      <c r="I47" s="149">
        <v>0</v>
      </c>
      <c r="J47" s="149" t="s">
        <v>48</v>
      </c>
      <c r="K47" s="149" t="s">
        <v>48</v>
      </c>
      <c r="L47" s="149" t="s">
        <v>48</v>
      </c>
      <c r="M47" s="148">
        <f t="shared" si="3"/>
        <v>0</v>
      </c>
      <c r="N47" s="150">
        <f t="shared" si="7"/>
        <v>4.18</v>
      </c>
    </row>
    <row r="48" spans="1:14" ht="21" customHeight="1">
      <c r="A48" s="146">
        <f t="shared" si="4"/>
        <v>42924</v>
      </c>
      <c r="B48" s="147">
        <v>698.67</v>
      </c>
      <c r="C48" s="147">
        <v>119.02</v>
      </c>
      <c r="D48" s="148">
        <f t="shared" si="6"/>
        <v>94.649999999999991</v>
      </c>
      <c r="E48" s="148">
        <v>2</v>
      </c>
      <c r="F48" s="148">
        <f t="shared" si="2"/>
        <v>26.756183745583034</v>
      </c>
      <c r="G48" s="149">
        <v>0</v>
      </c>
      <c r="H48" s="149">
        <v>0</v>
      </c>
      <c r="I48" s="149">
        <v>0</v>
      </c>
      <c r="J48" s="149" t="s">
        <v>48</v>
      </c>
      <c r="K48" s="149" t="s">
        <v>48</v>
      </c>
      <c r="L48" s="149" t="s">
        <v>48</v>
      </c>
      <c r="M48" s="148">
        <f t="shared" si="3"/>
        <v>0</v>
      </c>
      <c r="N48" s="150">
        <f t="shared" si="7"/>
        <v>3.94</v>
      </c>
    </row>
    <row r="49" spans="1:14" ht="21" customHeight="1">
      <c r="A49" s="146">
        <f t="shared" si="4"/>
        <v>42925</v>
      </c>
      <c r="B49" s="147">
        <v>699.03</v>
      </c>
      <c r="C49" s="147">
        <v>122.96</v>
      </c>
      <c r="D49" s="148">
        <f t="shared" si="6"/>
        <v>95.61</v>
      </c>
      <c r="E49" s="148">
        <v>0</v>
      </c>
      <c r="F49" s="148">
        <f t="shared" si="2"/>
        <v>27.027561837455831</v>
      </c>
      <c r="G49" s="149">
        <v>0</v>
      </c>
      <c r="H49" s="149">
        <v>0</v>
      </c>
      <c r="I49" s="149">
        <v>0</v>
      </c>
      <c r="J49" s="149" t="s">
        <v>48</v>
      </c>
      <c r="K49" s="149" t="s">
        <v>48</v>
      </c>
      <c r="L49" s="149" t="s">
        <v>48</v>
      </c>
      <c r="M49" s="148">
        <f t="shared" si="3"/>
        <v>0</v>
      </c>
      <c r="N49" s="150">
        <f t="shared" si="7"/>
        <v>0.96</v>
      </c>
    </row>
    <row r="50" spans="1:14" ht="21" customHeight="1">
      <c r="A50" s="146">
        <f t="shared" si="4"/>
        <v>42926</v>
      </c>
      <c r="B50" s="147">
        <v>699.23</v>
      </c>
      <c r="C50" s="147">
        <v>123.92</v>
      </c>
      <c r="D50" s="148">
        <f t="shared" si="6"/>
        <v>97.22</v>
      </c>
      <c r="E50" s="148">
        <v>0</v>
      </c>
      <c r="F50" s="148">
        <f t="shared" si="2"/>
        <v>27.482685512367489</v>
      </c>
      <c r="G50" s="149">
        <v>0</v>
      </c>
      <c r="H50" s="149">
        <v>0</v>
      </c>
      <c r="I50" s="149">
        <v>0</v>
      </c>
      <c r="J50" s="149" t="s">
        <v>48</v>
      </c>
      <c r="K50" s="149" t="s">
        <v>48</v>
      </c>
      <c r="L50" s="149" t="s">
        <v>48</v>
      </c>
      <c r="M50" s="148">
        <f t="shared" si="3"/>
        <v>0</v>
      </c>
      <c r="N50" s="150">
        <f t="shared" si="7"/>
        <v>1.61</v>
      </c>
    </row>
    <row r="51" spans="1:14" ht="21" customHeight="1">
      <c r="A51" s="146">
        <f t="shared" si="4"/>
        <v>42927</v>
      </c>
      <c r="B51" s="147">
        <v>699.41</v>
      </c>
      <c r="C51" s="147">
        <v>125.53</v>
      </c>
      <c r="D51" s="148">
        <f t="shared" si="6"/>
        <v>98.94</v>
      </c>
      <c r="E51" s="148">
        <v>1</v>
      </c>
      <c r="F51" s="148">
        <f t="shared" si="2"/>
        <v>27.968904593639575</v>
      </c>
      <c r="G51" s="149">
        <v>0</v>
      </c>
      <c r="H51" s="149">
        <v>0</v>
      </c>
      <c r="I51" s="149">
        <v>0</v>
      </c>
      <c r="J51" s="149" t="s">
        <v>48</v>
      </c>
      <c r="K51" s="149" t="s">
        <v>48</v>
      </c>
      <c r="L51" s="149" t="s">
        <v>48</v>
      </c>
      <c r="M51" s="148">
        <f t="shared" si="3"/>
        <v>0</v>
      </c>
      <c r="N51" s="150">
        <f t="shared" si="7"/>
        <v>1.72</v>
      </c>
    </row>
    <row r="52" spans="1:14" ht="21" customHeight="1">
      <c r="A52" s="146">
        <f t="shared" si="4"/>
        <v>42928</v>
      </c>
      <c r="B52" s="147">
        <v>699.6</v>
      </c>
      <c r="C52" s="147">
        <v>127.25</v>
      </c>
      <c r="D52" s="148">
        <f t="shared" si="6"/>
        <v>100.75999999999999</v>
      </c>
      <c r="E52" s="148">
        <v>9</v>
      </c>
      <c r="F52" s="148">
        <f t="shared" si="2"/>
        <v>28.483392226148407</v>
      </c>
      <c r="G52" s="149">
        <v>0</v>
      </c>
      <c r="H52" s="149">
        <v>0</v>
      </c>
      <c r="I52" s="149">
        <v>0</v>
      </c>
      <c r="J52" s="149" t="s">
        <v>48</v>
      </c>
      <c r="K52" s="149" t="s">
        <v>48</v>
      </c>
      <c r="L52" s="149" t="s">
        <v>48</v>
      </c>
      <c r="M52" s="148">
        <f t="shared" si="3"/>
        <v>0</v>
      </c>
      <c r="N52" s="150">
        <f t="shared" si="7"/>
        <v>1.82</v>
      </c>
    </row>
    <row r="53" spans="1:14" ht="21" customHeight="1">
      <c r="A53" s="146">
        <f t="shared" si="4"/>
        <v>42929</v>
      </c>
      <c r="B53" s="147">
        <v>699.8</v>
      </c>
      <c r="C53" s="147">
        <v>129.07</v>
      </c>
      <c r="D53" s="148">
        <f t="shared" si="6"/>
        <v>109.16</v>
      </c>
      <c r="E53" s="148">
        <v>6</v>
      </c>
      <c r="F53" s="148">
        <f t="shared" si="2"/>
        <v>30.857950530035332</v>
      </c>
      <c r="G53" s="149">
        <v>0</v>
      </c>
      <c r="H53" s="149">
        <v>0</v>
      </c>
      <c r="I53" s="149">
        <v>0</v>
      </c>
      <c r="J53" s="149" t="s">
        <v>48</v>
      </c>
      <c r="K53" s="149" t="s">
        <v>48</v>
      </c>
      <c r="L53" s="149" t="s">
        <v>48</v>
      </c>
      <c r="M53" s="148">
        <f t="shared" si="3"/>
        <v>0</v>
      </c>
      <c r="N53" s="150">
        <f t="shared" si="7"/>
        <v>8.4</v>
      </c>
    </row>
    <row r="54" spans="1:14" ht="21" customHeight="1">
      <c r="A54" s="146">
        <f t="shared" si="4"/>
        <v>42930</v>
      </c>
      <c r="B54" s="147">
        <v>700.7</v>
      </c>
      <c r="C54" s="147">
        <v>137.47</v>
      </c>
      <c r="D54" s="148">
        <f t="shared" si="6"/>
        <v>135.66999999999999</v>
      </c>
      <c r="E54" s="148">
        <v>26</v>
      </c>
      <c r="F54" s="148">
        <f t="shared" si="2"/>
        <v>38.351943462897523</v>
      </c>
      <c r="G54" s="149">
        <v>0</v>
      </c>
      <c r="H54" s="149">
        <v>0</v>
      </c>
      <c r="I54" s="149">
        <v>0</v>
      </c>
      <c r="J54" s="149" t="s">
        <v>48</v>
      </c>
      <c r="K54" s="149" t="s">
        <v>48</v>
      </c>
      <c r="L54" s="149" t="s">
        <v>48</v>
      </c>
      <c r="M54" s="148">
        <f t="shared" si="3"/>
        <v>0</v>
      </c>
      <c r="N54" s="150">
        <f t="shared" si="7"/>
        <v>26.51</v>
      </c>
    </row>
    <row r="55" spans="1:14" ht="21" customHeight="1">
      <c r="A55" s="146">
        <f t="shared" si="4"/>
        <v>42931</v>
      </c>
      <c r="B55" s="147">
        <v>703.4</v>
      </c>
      <c r="C55" s="147">
        <v>163.98</v>
      </c>
      <c r="D55" s="148">
        <f t="shared" si="6"/>
        <v>159.9</v>
      </c>
      <c r="E55" s="148">
        <v>69</v>
      </c>
      <c r="F55" s="148">
        <f t="shared" si="2"/>
        <v>45.201413427561839</v>
      </c>
      <c r="G55" s="149">
        <v>0</v>
      </c>
      <c r="H55" s="149">
        <v>0</v>
      </c>
      <c r="I55" s="149">
        <v>0</v>
      </c>
      <c r="J55" s="149" t="s">
        <v>48</v>
      </c>
      <c r="K55" s="149" t="s">
        <v>48</v>
      </c>
      <c r="L55" s="149" t="s">
        <v>48</v>
      </c>
      <c r="M55" s="148">
        <f t="shared" si="3"/>
        <v>0</v>
      </c>
      <c r="N55" s="150">
        <f t="shared" si="7"/>
        <v>24.23</v>
      </c>
    </row>
    <row r="56" spans="1:14" ht="21" customHeight="1">
      <c r="A56" s="146">
        <f t="shared" si="4"/>
        <v>42932</v>
      </c>
      <c r="B56" s="147">
        <v>705.7</v>
      </c>
      <c r="C56" s="147">
        <v>188.21</v>
      </c>
      <c r="D56" s="148">
        <f t="shared" si="6"/>
        <v>175.81</v>
      </c>
      <c r="E56" s="148">
        <v>48</v>
      </c>
      <c r="F56" s="148">
        <f t="shared" si="2"/>
        <v>49.698939929328624</v>
      </c>
      <c r="G56" s="149">
        <v>0</v>
      </c>
      <c r="H56" s="149">
        <v>0</v>
      </c>
      <c r="I56" s="149">
        <v>0</v>
      </c>
      <c r="J56" s="149" t="s">
        <v>48</v>
      </c>
      <c r="K56" s="149" t="s">
        <v>48</v>
      </c>
      <c r="L56" s="149" t="s">
        <v>48</v>
      </c>
      <c r="M56" s="148">
        <f t="shared" si="3"/>
        <v>0</v>
      </c>
      <c r="N56" s="150">
        <f t="shared" si="7"/>
        <v>15.91</v>
      </c>
    </row>
    <row r="57" spans="1:14" ht="21" customHeight="1">
      <c r="A57" s="146">
        <f t="shared" si="4"/>
        <v>42933</v>
      </c>
      <c r="B57" s="147">
        <v>707.1</v>
      </c>
      <c r="C57" s="147">
        <v>204.12</v>
      </c>
      <c r="D57" s="148">
        <f t="shared" si="6"/>
        <v>189.54</v>
      </c>
      <c r="E57" s="148">
        <v>14</v>
      </c>
      <c r="F57" s="148">
        <f t="shared" si="2"/>
        <v>53.580212014134275</v>
      </c>
      <c r="G57" s="149">
        <v>0</v>
      </c>
      <c r="H57" s="149">
        <v>0</v>
      </c>
      <c r="I57" s="149">
        <v>0</v>
      </c>
      <c r="J57" s="149" t="s">
        <v>48</v>
      </c>
      <c r="K57" s="149" t="s">
        <v>48</v>
      </c>
      <c r="L57" s="149" t="s">
        <v>48</v>
      </c>
      <c r="M57" s="148">
        <f t="shared" si="3"/>
        <v>0</v>
      </c>
      <c r="N57" s="150">
        <f t="shared" si="7"/>
        <v>13.73</v>
      </c>
    </row>
    <row r="58" spans="1:14" ht="21" customHeight="1">
      <c r="A58" s="146">
        <f t="shared" si="4"/>
        <v>42934</v>
      </c>
      <c r="B58" s="147">
        <v>708.2</v>
      </c>
      <c r="C58" s="147">
        <v>217.85</v>
      </c>
      <c r="D58" s="148">
        <f t="shared" si="6"/>
        <v>204.62</v>
      </c>
      <c r="E58" s="148">
        <v>20</v>
      </c>
      <c r="F58" s="148">
        <f t="shared" si="2"/>
        <v>57.843109540636043</v>
      </c>
      <c r="G58" s="149">
        <v>0</v>
      </c>
      <c r="H58" s="149">
        <v>0</v>
      </c>
      <c r="I58" s="149">
        <v>0</v>
      </c>
      <c r="J58" s="149" t="s">
        <v>48</v>
      </c>
      <c r="K58" s="149" t="s">
        <v>48</v>
      </c>
      <c r="L58" s="149" t="s">
        <v>48</v>
      </c>
      <c r="M58" s="148">
        <f t="shared" si="3"/>
        <v>0</v>
      </c>
      <c r="N58" s="150">
        <f t="shared" si="7"/>
        <v>15.08</v>
      </c>
    </row>
    <row r="59" spans="1:14" ht="21" customHeight="1">
      <c r="A59" s="146">
        <f t="shared" si="4"/>
        <v>42935</v>
      </c>
      <c r="B59" s="147">
        <v>709.35</v>
      </c>
      <c r="C59" s="147">
        <v>232.93</v>
      </c>
      <c r="D59" s="148">
        <f t="shared" si="6"/>
        <v>212.77</v>
      </c>
      <c r="E59" s="148">
        <v>24</v>
      </c>
      <c r="F59" s="148">
        <f t="shared" si="2"/>
        <v>60.146996466431105</v>
      </c>
      <c r="G59" s="149">
        <v>0</v>
      </c>
      <c r="H59" s="149">
        <v>0</v>
      </c>
      <c r="I59" s="149">
        <v>0</v>
      </c>
      <c r="J59" s="149" t="s">
        <v>48</v>
      </c>
      <c r="K59" s="149" t="s">
        <v>48</v>
      </c>
      <c r="L59" s="149" t="s">
        <v>48</v>
      </c>
      <c r="M59" s="148">
        <f t="shared" si="3"/>
        <v>0</v>
      </c>
      <c r="N59" s="150">
        <f t="shared" si="7"/>
        <v>8.15</v>
      </c>
    </row>
    <row r="60" spans="1:14" ht="21" customHeight="1">
      <c r="A60" s="146">
        <f t="shared" si="4"/>
        <v>42936</v>
      </c>
      <c r="B60" s="147">
        <v>709.95</v>
      </c>
      <c r="C60" s="147">
        <v>241.08</v>
      </c>
      <c r="D60" s="148">
        <f t="shared" si="6"/>
        <v>224.7</v>
      </c>
      <c r="E60" s="148">
        <v>5</v>
      </c>
      <c r="F60" s="148">
        <f t="shared" si="2"/>
        <v>63.519434628975254</v>
      </c>
      <c r="G60" s="149">
        <v>0</v>
      </c>
      <c r="H60" s="149">
        <v>0</v>
      </c>
      <c r="I60" s="149">
        <v>0</v>
      </c>
      <c r="J60" s="149" t="s">
        <v>48</v>
      </c>
      <c r="K60" s="149" t="s">
        <v>48</v>
      </c>
      <c r="L60" s="149" t="s">
        <v>48</v>
      </c>
      <c r="M60" s="148">
        <f t="shared" si="3"/>
        <v>0</v>
      </c>
      <c r="N60" s="150">
        <f t="shared" si="7"/>
        <v>11.93</v>
      </c>
    </row>
    <row r="61" spans="1:14" ht="21" customHeight="1">
      <c r="A61" s="146">
        <f t="shared" si="4"/>
        <v>42937</v>
      </c>
      <c r="B61" s="147">
        <v>710.81</v>
      </c>
      <c r="C61" s="147">
        <v>253.01</v>
      </c>
      <c r="D61" s="148">
        <f t="shared" si="6"/>
        <v>247.32</v>
      </c>
      <c r="E61" s="148">
        <v>37</v>
      </c>
      <c r="F61" s="148">
        <f t="shared" si="2"/>
        <v>69.913780918727909</v>
      </c>
      <c r="G61" s="149">
        <v>0</v>
      </c>
      <c r="H61" s="149">
        <v>0</v>
      </c>
      <c r="I61" s="149">
        <v>0</v>
      </c>
      <c r="J61" s="149" t="s">
        <v>48</v>
      </c>
      <c r="K61" s="149" t="s">
        <v>48</v>
      </c>
      <c r="L61" s="149" t="s">
        <v>48</v>
      </c>
      <c r="M61" s="148">
        <f t="shared" si="3"/>
        <v>0</v>
      </c>
      <c r="N61" s="150">
        <f t="shared" si="7"/>
        <v>22.62</v>
      </c>
    </row>
    <row r="62" spans="1:14" ht="21" customHeight="1">
      <c r="A62" s="146">
        <f t="shared" si="4"/>
        <v>42938</v>
      </c>
      <c r="B62" s="147">
        <v>712.4</v>
      </c>
      <c r="C62" s="147">
        <v>275.63</v>
      </c>
      <c r="D62" s="148">
        <f t="shared" si="6"/>
        <v>275.3</v>
      </c>
      <c r="E62" s="148">
        <v>30</v>
      </c>
      <c r="F62" s="148">
        <f t="shared" si="2"/>
        <v>77.823321554770317</v>
      </c>
      <c r="G62" s="149">
        <v>0</v>
      </c>
      <c r="H62" s="149">
        <v>0</v>
      </c>
      <c r="I62" s="149">
        <v>0</v>
      </c>
      <c r="J62" s="149" t="s">
        <v>48</v>
      </c>
      <c r="K62" s="149" t="s">
        <v>48</v>
      </c>
      <c r="L62" s="149" t="s">
        <v>48</v>
      </c>
      <c r="M62" s="148">
        <f t="shared" si="3"/>
        <v>0</v>
      </c>
      <c r="N62" s="150">
        <f t="shared" si="7"/>
        <v>27.98</v>
      </c>
    </row>
    <row r="63" spans="1:14" ht="21" customHeight="1">
      <c r="A63" s="146">
        <f t="shared" si="4"/>
        <v>42939</v>
      </c>
      <c r="B63" s="147">
        <v>714.3</v>
      </c>
      <c r="C63" s="147">
        <v>303.61</v>
      </c>
      <c r="D63" s="148">
        <f t="shared" si="6"/>
        <v>297.48</v>
      </c>
      <c r="E63" s="148">
        <v>30</v>
      </c>
      <c r="F63" s="148">
        <f t="shared" si="2"/>
        <v>84.093286219081278</v>
      </c>
      <c r="G63" s="149">
        <v>0</v>
      </c>
      <c r="H63" s="149">
        <v>0</v>
      </c>
      <c r="I63" s="149">
        <v>0</v>
      </c>
      <c r="J63" s="149" t="s">
        <v>48</v>
      </c>
      <c r="K63" s="149" t="s">
        <v>48</v>
      </c>
      <c r="L63" s="149" t="s">
        <v>48</v>
      </c>
      <c r="M63" s="148">
        <f t="shared" si="3"/>
        <v>0</v>
      </c>
      <c r="N63" s="150">
        <f t="shared" si="7"/>
        <v>22.18</v>
      </c>
    </row>
    <row r="64" spans="1:14" ht="21" customHeight="1">
      <c r="A64" s="146">
        <f t="shared" si="4"/>
        <v>42940</v>
      </c>
      <c r="B64" s="147">
        <v>715.75</v>
      </c>
      <c r="C64" s="147">
        <v>325.79000000000002</v>
      </c>
      <c r="D64" s="148">
        <f t="shared" si="6"/>
        <v>309.5</v>
      </c>
      <c r="E64" s="148">
        <v>28</v>
      </c>
      <c r="F64" s="148">
        <f t="shared" si="2"/>
        <v>87.491166077738512</v>
      </c>
      <c r="G64" s="149">
        <v>0</v>
      </c>
      <c r="H64" s="149">
        <v>0</v>
      </c>
      <c r="I64" s="149">
        <v>0</v>
      </c>
      <c r="J64" s="149" t="s">
        <v>48</v>
      </c>
      <c r="K64" s="149" t="s">
        <v>48</v>
      </c>
      <c r="L64" s="149" t="s">
        <v>48</v>
      </c>
      <c r="M64" s="148">
        <f t="shared" si="3"/>
        <v>0</v>
      </c>
      <c r="N64" s="150">
        <f t="shared" si="7"/>
        <v>12.02</v>
      </c>
    </row>
    <row r="65" spans="1:14" ht="21" customHeight="1">
      <c r="A65" s="146">
        <f t="shared" si="4"/>
        <v>42941</v>
      </c>
      <c r="B65" s="147">
        <v>716.5</v>
      </c>
      <c r="C65" s="147">
        <v>337.81</v>
      </c>
      <c r="D65" s="148">
        <f t="shared" si="6"/>
        <v>319.42</v>
      </c>
      <c r="E65" s="148">
        <v>30</v>
      </c>
      <c r="F65" s="148">
        <f t="shared" si="2"/>
        <v>90.295406360424039</v>
      </c>
      <c r="G65" s="149">
        <v>0</v>
      </c>
      <c r="H65" s="149">
        <v>0</v>
      </c>
      <c r="I65" s="149">
        <v>0</v>
      </c>
      <c r="J65" s="149" t="s">
        <v>48</v>
      </c>
      <c r="K65" s="149" t="s">
        <v>48</v>
      </c>
      <c r="L65" s="149" t="s">
        <v>48</v>
      </c>
      <c r="M65" s="148">
        <f t="shared" si="3"/>
        <v>0</v>
      </c>
      <c r="N65" s="150">
        <f t="shared" si="7"/>
        <v>9.92</v>
      </c>
    </row>
    <row r="66" spans="1:14" ht="21" customHeight="1">
      <c r="A66" s="146">
        <f t="shared" si="4"/>
        <v>42942</v>
      </c>
      <c r="B66" s="147">
        <v>717.1</v>
      </c>
      <c r="C66" s="147">
        <v>347.73</v>
      </c>
      <c r="D66" s="148">
        <f t="shared" si="6"/>
        <v>319.42</v>
      </c>
      <c r="E66" s="148">
        <v>11</v>
      </c>
      <c r="F66" s="148">
        <f t="shared" si="2"/>
        <v>90.295406360424039</v>
      </c>
      <c r="G66" s="149">
        <v>2520</v>
      </c>
      <c r="H66" s="149">
        <v>400</v>
      </c>
      <c r="I66" s="149">
        <v>150</v>
      </c>
      <c r="J66" s="149" t="s">
        <v>48</v>
      </c>
      <c r="K66" s="149" t="s">
        <v>48</v>
      </c>
      <c r="L66" s="149" t="s">
        <v>48</v>
      </c>
      <c r="M66" s="148">
        <f t="shared" si="3"/>
        <v>3070</v>
      </c>
      <c r="N66" s="150">
        <f t="shared" si="7"/>
        <v>7.51</v>
      </c>
    </row>
    <row r="67" spans="1:14" ht="21" customHeight="1">
      <c r="A67" s="146">
        <f t="shared" si="4"/>
        <v>42943</v>
      </c>
      <c r="B67" s="147">
        <v>717.1</v>
      </c>
      <c r="C67" s="147">
        <v>347.73</v>
      </c>
      <c r="D67" s="148">
        <f t="shared" si="6"/>
        <v>321.94</v>
      </c>
      <c r="E67" s="148">
        <v>14</v>
      </c>
      <c r="F67" s="148">
        <f t="shared" si="2"/>
        <v>91.007773851590102</v>
      </c>
      <c r="G67" s="149">
        <v>2520</v>
      </c>
      <c r="H67" s="149">
        <v>0</v>
      </c>
      <c r="I67" s="149">
        <v>0</v>
      </c>
      <c r="J67" s="149" t="s">
        <v>48</v>
      </c>
      <c r="K67" s="149" t="s">
        <v>48</v>
      </c>
      <c r="L67" s="149" t="s">
        <v>48</v>
      </c>
      <c r="M67" s="148">
        <f t="shared" si="3"/>
        <v>2520</v>
      </c>
      <c r="N67" s="150">
        <f t="shared" si="7"/>
        <v>8.69</v>
      </c>
    </row>
    <row r="68" spans="1:14" ht="21" customHeight="1">
      <c r="A68" s="146">
        <f t="shared" si="4"/>
        <v>42944</v>
      </c>
      <c r="B68" s="147">
        <v>717.25</v>
      </c>
      <c r="C68" s="147">
        <v>350.25</v>
      </c>
      <c r="D68" s="148">
        <f t="shared" si="6"/>
        <v>321.94</v>
      </c>
      <c r="E68" s="148">
        <v>18</v>
      </c>
      <c r="F68" s="148">
        <f t="shared" si="2"/>
        <v>91.007773851590102</v>
      </c>
      <c r="G68" s="149">
        <v>4260</v>
      </c>
      <c r="H68" s="149">
        <v>400</v>
      </c>
      <c r="I68" s="149">
        <v>150</v>
      </c>
      <c r="J68" s="149" t="s">
        <v>48</v>
      </c>
      <c r="K68" s="149" t="s">
        <v>48</v>
      </c>
      <c r="L68" s="149" t="s">
        <v>48</v>
      </c>
      <c r="M68" s="148">
        <f t="shared" si="3"/>
        <v>4810</v>
      </c>
      <c r="N68" s="150">
        <f t="shared" si="7"/>
        <v>11.77</v>
      </c>
    </row>
    <row r="69" spans="1:14" ht="21" customHeight="1">
      <c r="A69" s="146">
        <f t="shared" si="4"/>
        <v>42945</v>
      </c>
      <c r="B69" s="147">
        <v>717.25</v>
      </c>
      <c r="C69" s="147">
        <v>350.25</v>
      </c>
      <c r="D69" s="148">
        <f t="shared" si="6"/>
        <v>326.18</v>
      </c>
      <c r="E69" s="148">
        <v>10</v>
      </c>
      <c r="F69" s="148">
        <f t="shared" si="2"/>
        <v>92.206360424028261</v>
      </c>
      <c r="G69" s="149">
        <v>4260</v>
      </c>
      <c r="H69" s="149">
        <v>400</v>
      </c>
      <c r="I69" s="149">
        <v>150</v>
      </c>
      <c r="J69" s="149" t="s">
        <v>48</v>
      </c>
      <c r="K69" s="149" t="s">
        <v>48</v>
      </c>
      <c r="L69" s="149" t="s">
        <v>48</v>
      </c>
      <c r="M69" s="148">
        <f t="shared" si="3"/>
        <v>4810</v>
      </c>
      <c r="N69" s="150">
        <f t="shared" si="7"/>
        <v>16.010000000000002</v>
      </c>
    </row>
    <row r="70" spans="1:14" ht="21" customHeight="1">
      <c r="A70" s="146">
        <f t="shared" si="4"/>
        <v>42946</v>
      </c>
      <c r="B70" s="147">
        <v>717.5</v>
      </c>
      <c r="C70" s="147">
        <v>354.49</v>
      </c>
      <c r="D70" s="148">
        <f t="shared" si="6"/>
        <v>330.46999999999997</v>
      </c>
      <c r="E70" s="148">
        <v>9</v>
      </c>
      <c r="F70" s="148">
        <f t="shared" si="2"/>
        <v>93.419081272084796</v>
      </c>
      <c r="G70" s="149">
        <v>0</v>
      </c>
      <c r="H70" s="149">
        <v>400</v>
      </c>
      <c r="I70" s="149">
        <v>150</v>
      </c>
      <c r="J70" s="149" t="s">
        <v>48</v>
      </c>
      <c r="K70" s="149" t="s">
        <v>48</v>
      </c>
      <c r="L70" s="149" t="s">
        <v>48</v>
      </c>
      <c r="M70" s="148">
        <f t="shared" si="3"/>
        <v>550</v>
      </c>
      <c r="N70" s="150">
        <f t="shared" si="7"/>
        <v>5.64</v>
      </c>
    </row>
    <row r="71" spans="1:14" ht="21" customHeight="1">
      <c r="A71" s="146">
        <f t="shared" si="4"/>
        <v>42947</v>
      </c>
      <c r="B71" s="147">
        <v>717.75</v>
      </c>
      <c r="C71" s="147">
        <v>358.78</v>
      </c>
      <c r="D71" s="148">
        <f t="shared" si="6"/>
        <v>333.94</v>
      </c>
      <c r="E71" s="148">
        <v>4</v>
      </c>
      <c r="F71" s="148">
        <f t="shared" si="2"/>
        <v>94.399999999999991</v>
      </c>
      <c r="G71" s="149">
        <v>0</v>
      </c>
      <c r="H71" s="149">
        <v>400</v>
      </c>
      <c r="I71" s="149">
        <v>150</v>
      </c>
      <c r="J71" s="149" t="s">
        <v>48</v>
      </c>
      <c r="K71" s="149" t="s">
        <v>48</v>
      </c>
      <c r="L71" s="149" t="s">
        <v>48</v>
      </c>
      <c r="M71" s="148">
        <f t="shared" si="3"/>
        <v>550</v>
      </c>
      <c r="N71" s="150">
        <f t="shared" si="7"/>
        <v>4.82</v>
      </c>
    </row>
    <row r="72" spans="1:14" ht="21" customHeight="1">
      <c r="A72" s="146">
        <f t="shared" si="4"/>
        <v>42948</v>
      </c>
      <c r="B72" s="147">
        <v>717.95</v>
      </c>
      <c r="C72" s="147">
        <v>362.25</v>
      </c>
      <c r="D72" s="148">
        <f t="shared" si="6"/>
        <v>337.24</v>
      </c>
      <c r="E72" s="148">
        <v>9</v>
      </c>
      <c r="F72" s="148">
        <f t="shared" si="2"/>
        <v>95.332862190812733</v>
      </c>
      <c r="G72" s="149">
        <v>0</v>
      </c>
      <c r="H72" s="149">
        <v>400</v>
      </c>
      <c r="I72" s="149">
        <v>150</v>
      </c>
      <c r="J72" s="149" t="s">
        <v>48</v>
      </c>
      <c r="K72" s="149" t="s">
        <v>48</v>
      </c>
      <c r="L72" s="149" t="s">
        <v>48</v>
      </c>
      <c r="M72" s="148">
        <f t="shared" si="3"/>
        <v>550</v>
      </c>
      <c r="N72" s="150">
        <f t="shared" si="7"/>
        <v>4.6500000000000004</v>
      </c>
    </row>
    <row r="73" spans="1:14" ht="21" customHeight="1">
      <c r="A73" s="146">
        <f t="shared" si="4"/>
        <v>42949</v>
      </c>
      <c r="B73" s="147">
        <v>718.14</v>
      </c>
      <c r="C73" s="147">
        <v>365.55</v>
      </c>
      <c r="D73" s="148">
        <f t="shared" si="1"/>
        <v>337.24</v>
      </c>
      <c r="E73" s="148">
        <v>2</v>
      </c>
      <c r="F73" s="148">
        <f t="shared" si="2"/>
        <v>95.332862190812733</v>
      </c>
      <c r="G73" s="149">
        <v>0</v>
      </c>
      <c r="H73" s="149">
        <v>500</v>
      </c>
      <c r="I73" s="149">
        <v>150</v>
      </c>
      <c r="J73" s="149" t="s">
        <v>48</v>
      </c>
      <c r="K73" s="149" t="s">
        <v>48</v>
      </c>
      <c r="L73" s="149" t="s">
        <v>48</v>
      </c>
      <c r="M73" s="148">
        <f t="shared" si="3"/>
        <v>650</v>
      </c>
      <c r="N73" s="150">
        <f t="shared" si="7"/>
        <v>3.16</v>
      </c>
    </row>
    <row r="74" spans="1:14" ht="21" customHeight="1">
      <c r="A74" s="146">
        <f t="shared" si="4"/>
        <v>42950</v>
      </c>
      <c r="B74" s="147">
        <v>718.23</v>
      </c>
      <c r="C74" s="147">
        <v>367.12</v>
      </c>
      <c r="D74" s="148">
        <f t="shared" si="1"/>
        <v>338.81</v>
      </c>
      <c r="E74" s="148">
        <v>3</v>
      </c>
      <c r="F74" s="148">
        <f t="shared" si="2"/>
        <v>95.776678445229678</v>
      </c>
      <c r="G74" s="149">
        <v>0</v>
      </c>
      <c r="H74" s="149">
        <v>500</v>
      </c>
      <c r="I74" s="149">
        <v>150</v>
      </c>
      <c r="J74" s="149" t="s">
        <v>48</v>
      </c>
      <c r="K74" s="149" t="s">
        <v>48</v>
      </c>
      <c r="L74" s="149" t="s">
        <v>48</v>
      </c>
      <c r="M74" s="148">
        <f t="shared" si="3"/>
        <v>650</v>
      </c>
      <c r="N74" s="150">
        <f t="shared" si="7"/>
        <v>2.81</v>
      </c>
    </row>
    <row r="75" spans="1:14" ht="21" customHeight="1">
      <c r="A75" s="146">
        <f t="shared" si="4"/>
        <v>42951</v>
      </c>
      <c r="B75" s="147">
        <v>718.3</v>
      </c>
      <c r="C75" s="147">
        <v>368.34</v>
      </c>
      <c r="D75" s="148">
        <f t="shared" si="1"/>
        <v>340.03</v>
      </c>
      <c r="E75" s="148">
        <v>5</v>
      </c>
      <c r="F75" s="148">
        <f t="shared" si="2"/>
        <v>96.121554770318014</v>
      </c>
      <c r="G75" s="149">
        <v>0</v>
      </c>
      <c r="H75" s="149">
        <v>500</v>
      </c>
      <c r="I75" s="149">
        <v>150</v>
      </c>
      <c r="J75" s="149" t="s">
        <v>48</v>
      </c>
      <c r="K75" s="149" t="s">
        <v>48</v>
      </c>
      <c r="L75" s="149" t="s">
        <v>48</v>
      </c>
      <c r="M75" s="148">
        <f t="shared" si="3"/>
        <v>650</v>
      </c>
      <c r="N75" s="150">
        <f t="shared" si="7"/>
        <v>2.99</v>
      </c>
    </row>
    <row r="76" spans="1:14" ht="21" customHeight="1">
      <c r="A76" s="146">
        <f t="shared" si="4"/>
        <v>42952</v>
      </c>
      <c r="B76" s="147">
        <v>718.38</v>
      </c>
      <c r="C76" s="147">
        <v>369.74</v>
      </c>
      <c r="D76" s="148">
        <f t="shared" ref="D76:D139" si="8">C76-28.31</f>
        <v>341.43</v>
      </c>
      <c r="E76" s="148">
        <v>1</v>
      </c>
      <c r="F76" s="148">
        <f t="shared" ref="F76:F139" si="9">D76/353.75*100</f>
        <v>96.517314487632504</v>
      </c>
      <c r="G76" s="149">
        <v>0</v>
      </c>
      <c r="H76" s="149">
        <v>500</v>
      </c>
      <c r="I76" s="149">
        <v>150</v>
      </c>
      <c r="J76" s="149" t="s">
        <v>48</v>
      </c>
      <c r="K76" s="149" t="s">
        <v>48</v>
      </c>
      <c r="L76" s="149" t="s">
        <v>48</v>
      </c>
      <c r="M76" s="148">
        <f t="shared" ref="M76:M139" si="10">G76+H76+I76</f>
        <v>650</v>
      </c>
      <c r="N76" s="150">
        <f t="shared" si="7"/>
        <v>1.93</v>
      </c>
    </row>
    <row r="77" spans="1:14" ht="21" customHeight="1">
      <c r="A77" s="146">
        <f t="shared" ref="A77:A140" si="11">+A76+1</f>
        <v>42953</v>
      </c>
      <c r="B77" s="147">
        <v>718.4</v>
      </c>
      <c r="C77" s="147">
        <v>370.08</v>
      </c>
      <c r="D77" s="148">
        <f t="shared" si="8"/>
        <v>341.77</v>
      </c>
      <c r="E77" s="148">
        <v>0</v>
      </c>
      <c r="F77" s="148">
        <f t="shared" si="9"/>
        <v>96.613427561837455</v>
      </c>
      <c r="G77" s="149">
        <v>0</v>
      </c>
      <c r="H77" s="149">
        <v>550</v>
      </c>
      <c r="I77" s="149">
        <v>150</v>
      </c>
      <c r="J77" s="149" t="s">
        <v>48</v>
      </c>
      <c r="K77" s="149" t="s">
        <v>48</v>
      </c>
      <c r="L77" s="149" t="s">
        <v>48</v>
      </c>
      <c r="M77" s="148">
        <f t="shared" si="10"/>
        <v>700</v>
      </c>
      <c r="N77" s="150">
        <f t="shared" si="7"/>
        <v>1.54</v>
      </c>
    </row>
    <row r="78" spans="1:14" ht="21" customHeight="1">
      <c r="A78" s="146">
        <f t="shared" si="11"/>
        <v>42954</v>
      </c>
      <c r="B78" s="147">
        <v>718.39</v>
      </c>
      <c r="C78" s="147">
        <v>369.91</v>
      </c>
      <c r="D78" s="148">
        <f t="shared" si="8"/>
        <v>341.6</v>
      </c>
      <c r="E78" s="148">
        <v>0</v>
      </c>
      <c r="F78" s="148">
        <f t="shared" si="9"/>
        <v>96.565371024734986</v>
      </c>
      <c r="G78" s="149">
        <v>0</v>
      </c>
      <c r="H78" s="149">
        <v>550</v>
      </c>
      <c r="I78" s="149">
        <v>150</v>
      </c>
      <c r="J78" s="149" t="s">
        <v>48</v>
      </c>
      <c r="K78" s="149" t="s">
        <v>48</v>
      </c>
      <c r="L78" s="149" t="s">
        <v>48</v>
      </c>
      <c r="M78" s="148">
        <f t="shared" si="10"/>
        <v>700</v>
      </c>
      <c r="N78" s="150">
        <f t="shared" si="7"/>
        <v>1.01</v>
      </c>
    </row>
    <row r="79" spans="1:14" ht="21" customHeight="1">
      <c r="A79" s="146">
        <f t="shared" si="11"/>
        <v>42955</v>
      </c>
      <c r="B79" s="147">
        <v>718.35</v>
      </c>
      <c r="C79" s="147">
        <v>369.21</v>
      </c>
      <c r="D79" s="148">
        <f t="shared" si="8"/>
        <v>340.9</v>
      </c>
      <c r="E79" s="148">
        <v>3</v>
      </c>
      <c r="F79" s="148">
        <f t="shared" si="9"/>
        <v>96.367491166077741</v>
      </c>
      <c r="G79" s="149">
        <v>0</v>
      </c>
      <c r="H79" s="149">
        <v>550</v>
      </c>
      <c r="I79" s="149">
        <v>150</v>
      </c>
      <c r="J79" s="149" t="s">
        <v>48</v>
      </c>
      <c r="K79" s="149" t="s">
        <v>48</v>
      </c>
      <c r="L79" s="149" t="s">
        <v>48</v>
      </c>
      <c r="M79" s="148">
        <f t="shared" si="10"/>
        <v>700</v>
      </c>
      <c r="N79" s="150">
        <f t="shared" si="7"/>
        <v>1.36</v>
      </c>
    </row>
    <row r="80" spans="1:14" ht="21" customHeight="1">
      <c r="A80" s="146">
        <f t="shared" si="11"/>
        <v>42956</v>
      </c>
      <c r="B80" s="147">
        <v>718.33</v>
      </c>
      <c r="C80" s="147">
        <v>368.86</v>
      </c>
      <c r="D80" s="148">
        <f t="shared" si="8"/>
        <v>340.55</v>
      </c>
      <c r="E80" s="148">
        <v>0</v>
      </c>
      <c r="F80" s="148">
        <f t="shared" si="9"/>
        <v>96.268551236749119</v>
      </c>
      <c r="G80" s="149">
        <v>0</v>
      </c>
      <c r="H80" s="149">
        <v>550</v>
      </c>
      <c r="I80" s="149">
        <v>150</v>
      </c>
      <c r="J80" s="149" t="s">
        <v>48</v>
      </c>
      <c r="K80" s="149" t="s">
        <v>48</v>
      </c>
      <c r="L80" s="149" t="s">
        <v>48</v>
      </c>
      <c r="M80" s="148">
        <f t="shared" si="10"/>
        <v>700</v>
      </c>
      <c r="N80" s="150">
        <f t="shared" si="7"/>
        <v>1.71</v>
      </c>
    </row>
    <row r="81" spans="1:14" ht="21" customHeight="1">
      <c r="A81" s="146">
        <f t="shared" si="11"/>
        <v>42957</v>
      </c>
      <c r="B81" s="147">
        <v>718.33</v>
      </c>
      <c r="C81" s="147">
        <v>368.86</v>
      </c>
      <c r="D81" s="148">
        <f t="shared" si="8"/>
        <v>340.55</v>
      </c>
      <c r="E81" s="148">
        <v>14</v>
      </c>
      <c r="F81" s="148">
        <f t="shared" si="9"/>
        <v>96.268551236749119</v>
      </c>
      <c r="G81" s="149">
        <v>0</v>
      </c>
      <c r="H81" s="149">
        <v>550</v>
      </c>
      <c r="I81" s="149">
        <v>150</v>
      </c>
      <c r="J81" s="149" t="s">
        <v>48</v>
      </c>
      <c r="K81" s="149" t="s">
        <v>48</v>
      </c>
      <c r="L81" s="149" t="s">
        <v>48</v>
      </c>
      <c r="M81" s="148">
        <f t="shared" si="10"/>
        <v>700</v>
      </c>
      <c r="N81" s="150">
        <f t="shared" si="7"/>
        <v>1.19</v>
      </c>
    </row>
    <row r="82" spans="1:14" ht="21" customHeight="1">
      <c r="A82" s="146">
        <f t="shared" si="11"/>
        <v>42958</v>
      </c>
      <c r="B82" s="147">
        <v>718.3</v>
      </c>
      <c r="C82" s="147">
        <v>368.34</v>
      </c>
      <c r="D82" s="148">
        <f t="shared" si="8"/>
        <v>340.03</v>
      </c>
      <c r="E82" s="148">
        <v>1</v>
      </c>
      <c r="F82" s="148">
        <f t="shared" si="9"/>
        <v>96.121554770318014</v>
      </c>
      <c r="G82" s="149">
        <v>0</v>
      </c>
      <c r="H82" s="149">
        <v>550</v>
      </c>
      <c r="I82" s="149">
        <v>150</v>
      </c>
      <c r="J82" s="149" t="s">
        <v>48</v>
      </c>
      <c r="K82" s="149" t="s">
        <v>48</v>
      </c>
      <c r="L82" s="149" t="s">
        <v>48</v>
      </c>
      <c r="M82" s="148">
        <f t="shared" si="10"/>
        <v>700</v>
      </c>
      <c r="N82" s="150">
        <f t="shared" si="7"/>
        <v>3.45</v>
      </c>
    </row>
    <row r="83" spans="1:14" ht="21" customHeight="1">
      <c r="A83" s="146">
        <f t="shared" si="11"/>
        <v>42959</v>
      </c>
      <c r="B83" s="147">
        <v>718.4</v>
      </c>
      <c r="C83" s="147">
        <v>370.08</v>
      </c>
      <c r="D83" s="148">
        <f t="shared" si="8"/>
        <v>341.77</v>
      </c>
      <c r="E83" s="148">
        <v>3</v>
      </c>
      <c r="F83" s="148">
        <f t="shared" si="9"/>
        <v>96.613427561837455</v>
      </c>
      <c r="G83" s="149">
        <v>0</v>
      </c>
      <c r="H83" s="149">
        <v>550</v>
      </c>
      <c r="I83" s="149">
        <v>150</v>
      </c>
      <c r="J83" s="149" t="s">
        <v>48</v>
      </c>
      <c r="K83" s="149" t="s">
        <v>48</v>
      </c>
      <c r="L83" s="149" t="s">
        <v>48</v>
      </c>
      <c r="M83" s="148">
        <f t="shared" si="10"/>
        <v>700</v>
      </c>
      <c r="N83" s="150">
        <f t="shared" si="7"/>
        <v>2.59</v>
      </c>
    </row>
    <row r="84" spans="1:14" ht="21" customHeight="1">
      <c r="A84" s="146">
        <f t="shared" si="11"/>
        <v>42960</v>
      </c>
      <c r="B84" s="147">
        <v>718.45</v>
      </c>
      <c r="C84" s="147">
        <v>370.96</v>
      </c>
      <c r="D84" s="148">
        <f t="shared" si="8"/>
        <v>342.65</v>
      </c>
      <c r="E84" s="148">
        <v>6</v>
      </c>
      <c r="F84" s="148">
        <f t="shared" si="9"/>
        <v>96.86219081272084</v>
      </c>
      <c r="G84" s="149">
        <v>0</v>
      </c>
      <c r="H84" s="149">
        <v>500</v>
      </c>
      <c r="I84" s="149">
        <v>150</v>
      </c>
      <c r="J84" s="149" t="s">
        <v>48</v>
      </c>
      <c r="K84" s="149" t="s">
        <v>48</v>
      </c>
      <c r="L84" s="149" t="s">
        <v>48</v>
      </c>
      <c r="M84" s="148">
        <f t="shared" si="10"/>
        <v>650</v>
      </c>
      <c r="N84" s="150">
        <f t="shared" si="7"/>
        <v>4.91</v>
      </c>
    </row>
    <row r="85" spans="1:14" ht="21" customHeight="1">
      <c r="A85" s="146">
        <f t="shared" si="11"/>
        <v>42961</v>
      </c>
      <c r="B85" s="147">
        <v>718.64</v>
      </c>
      <c r="C85" s="147">
        <v>374.28</v>
      </c>
      <c r="D85" s="148">
        <f t="shared" si="8"/>
        <v>345.96999999999997</v>
      </c>
      <c r="E85" s="148">
        <v>2</v>
      </c>
      <c r="F85" s="148">
        <f t="shared" si="9"/>
        <v>97.800706713780912</v>
      </c>
      <c r="G85" s="149">
        <v>0</v>
      </c>
      <c r="H85" s="149">
        <v>500</v>
      </c>
      <c r="I85" s="149">
        <v>150</v>
      </c>
      <c r="J85" s="149" t="s">
        <v>48</v>
      </c>
      <c r="K85" s="149" t="s">
        <v>48</v>
      </c>
      <c r="L85" s="149" t="s">
        <v>48</v>
      </c>
      <c r="M85" s="148">
        <f t="shared" si="10"/>
        <v>650</v>
      </c>
      <c r="N85" s="150">
        <f t="shared" si="7"/>
        <v>7.01</v>
      </c>
    </row>
    <row r="86" spans="1:14" ht="21" customHeight="1">
      <c r="A86" s="146">
        <f t="shared" si="11"/>
        <v>42962</v>
      </c>
      <c r="B86" s="147">
        <v>718.95</v>
      </c>
      <c r="C86" s="147">
        <v>379.7</v>
      </c>
      <c r="D86" s="148">
        <f t="shared" si="8"/>
        <v>351.39</v>
      </c>
      <c r="E86" s="148">
        <v>12</v>
      </c>
      <c r="F86" s="148">
        <f t="shared" si="9"/>
        <v>99.332862190812719</v>
      </c>
      <c r="G86" s="149">
        <v>0</v>
      </c>
      <c r="H86" s="149">
        <v>550</v>
      </c>
      <c r="I86" s="149">
        <v>150</v>
      </c>
      <c r="J86" s="149" t="s">
        <v>48</v>
      </c>
      <c r="K86" s="149" t="s">
        <v>48</v>
      </c>
      <c r="L86" s="149" t="s">
        <v>48</v>
      </c>
      <c r="M86" s="148">
        <f t="shared" si="10"/>
        <v>700</v>
      </c>
      <c r="N86" s="150">
        <f t="shared" si="7"/>
        <v>1.71</v>
      </c>
    </row>
    <row r="87" spans="1:14" ht="21" customHeight="1">
      <c r="A87" s="146">
        <f t="shared" si="11"/>
        <v>42963</v>
      </c>
      <c r="B87" s="147">
        <v>718.95</v>
      </c>
      <c r="C87" s="147">
        <v>379.7</v>
      </c>
      <c r="D87" s="148">
        <f t="shared" si="8"/>
        <v>351.39</v>
      </c>
      <c r="E87" s="148">
        <v>0</v>
      </c>
      <c r="F87" s="148">
        <f t="shared" si="9"/>
        <v>99.332862190812719</v>
      </c>
      <c r="G87" s="149">
        <v>2000</v>
      </c>
      <c r="H87" s="149">
        <v>550</v>
      </c>
      <c r="I87" s="149">
        <v>150</v>
      </c>
      <c r="J87" s="149" t="s">
        <v>48</v>
      </c>
      <c r="K87" s="149" t="s">
        <v>48</v>
      </c>
      <c r="L87" s="149" t="s">
        <v>48</v>
      </c>
      <c r="M87" s="148">
        <f t="shared" si="10"/>
        <v>2700</v>
      </c>
      <c r="N87" s="150">
        <f t="shared" si="7"/>
        <v>7.4</v>
      </c>
    </row>
    <row r="88" spans="1:14" ht="21" customHeight="1">
      <c r="A88" s="146">
        <f t="shared" si="11"/>
        <v>42964</v>
      </c>
      <c r="B88" s="147">
        <v>719</v>
      </c>
      <c r="C88" s="147">
        <v>380.49</v>
      </c>
      <c r="D88" s="148">
        <f t="shared" si="8"/>
        <v>352.18</v>
      </c>
      <c r="E88" s="148">
        <v>6</v>
      </c>
      <c r="F88" s="148">
        <f t="shared" si="9"/>
        <v>99.556183745583041</v>
      </c>
      <c r="G88" s="149">
        <v>2000</v>
      </c>
      <c r="H88" s="149">
        <v>550</v>
      </c>
      <c r="I88" s="149">
        <v>150</v>
      </c>
      <c r="J88" s="149" t="s">
        <v>48</v>
      </c>
      <c r="K88" s="149" t="s">
        <v>48</v>
      </c>
      <c r="L88" s="149" t="s">
        <v>48</v>
      </c>
      <c r="M88" s="148">
        <f t="shared" si="10"/>
        <v>2700</v>
      </c>
      <c r="N88" s="150">
        <f t="shared" si="7"/>
        <v>6.81</v>
      </c>
    </row>
    <row r="89" spans="1:14" ht="21" customHeight="1">
      <c r="A89" s="146">
        <f t="shared" si="11"/>
        <v>42965</v>
      </c>
      <c r="B89" s="147">
        <v>719.02</v>
      </c>
      <c r="C89" s="147">
        <v>380.69</v>
      </c>
      <c r="D89" s="148">
        <f t="shared" si="8"/>
        <v>352.38</v>
      </c>
      <c r="E89" s="148">
        <v>4</v>
      </c>
      <c r="F89" s="148">
        <f t="shared" si="9"/>
        <v>99.61272084805654</v>
      </c>
      <c r="G89" s="149">
        <v>0</v>
      </c>
      <c r="H89" s="149">
        <v>550</v>
      </c>
      <c r="I89" s="149">
        <v>150</v>
      </c>
      <c r="J89" s="149" t="s">
        <v>48</v>
      </c>
      <c r="K89" s="149" t="s">
        <v>48</v>
      </c>
      <c r="L89" s="149" t="s">
        <v>48</v>
      </c>
      <c r="M89" s="148">
        <f t="shared" si="10"/>
        <v>700</v>
      </c>
      <c r="N89" s="150">
        <f t="shared" si="7"/>
        <v>2.5299999999999998</v>
      </c>
    </row>
    <row r="90" spans="1:14" ht="21" customHeight="1">
      <c r="A90" s="146">
        <f t="shared" si="11"/>
        <v>42966</v>
      </c>
      <c r="B90" s="147">
        <v>719.08</v>
      </c>
      <c r="C90" s="147">
        <v>381.51</v>
      </c>
      <c r="D90" s="148">
        <f t="shared" si="8"/>
        <v>353.2</v>
      </c>
      <c r="E90" s="148">
        <v>3</v>
      </c>
      <c r="F90" s="148">
        <f t="shared" si="9"/>
        <v>99.844522968197879</v>
      </c>
      <c r="G90" s="149">
        <v>0</v>
      </c>
      <c r="H90" s="149">
        <v>550</v>
      </c>
      <c r="I90" s="149">
        <v>150</v>
      </c>
      <c r="J90" s="149" t="s">
        <v>48</v>
      </c>
      <c r="K90" s="149" t="s">
        <v>48</v>
      </c>
      <c r="L90" s="149" t="s">
        <v>48</v>
      </c>
      <c r="M90" s="148">
        <f t="shared" si="10"/>
        <v>700</v>
      </c>
      <c r="N90" s="150">
        <f t="shared" si="7"/>
        <v>2.14</v>
      </c>
    </row>
    <row r="91" spans="1:14" ht="21" customHeight="1">
      <c r="A91" s="146">
        <f t="shared" si="11"/>
        <v>42967</v>
      </c>
      <c r="B91" s="147">
        <v>719.11</v>
      </c>
      <c r="C91" s="147">
        <v>381.94</v>
      </c>
      <c r="D91" s="148">
        <f t="shared" si="8"/>
        <v>353.63</v>
      </c>
      <c r="E91" s="148">
        <v>11</v>
      </c>
      <c r="F91" s="148">
        <f t="shared" si="9"/>
        <v>99.966077738515907</v>
      </c>
      <c r="G91" s="149">
        <v>3000</v>
      </c>
      <c r="H91" s="149">
        <v>550</v>
      </c>
      <c r="I91" s="149">
        <v>150</v>
      </c>
      <c r="J91" s="149" t="s">
        <v>48</v>
      </c>
      <c r="K91" s="149" t="s">
        <v>48</v>
      </c>
      <c r="L91" s="149" t="s">
        <v>48</v>
      </c>
      <c r="M91" s="148">
        <f t="shared" si="10"/>
        <v>3700</v>
      </c>
      <c r="N91" s="150">
        <f t="shared" si="7"/>
        <v>5.94</v>
      </c>
    </row>
    <row r="92" spans="1:14" ht="21" customHeight="1">
      <c r="A92" s="146">
        <f t="shared" si="11"/>
        <v>42968</v>
      </c>
      <c r="B92" s="147">
        <v>718.9</v>
      </c>
      <c r="C92" s="147">
        <v>378.83</v>
      </c>
      <c r="D92" s="148">
        <f t="shared" si="8"/>
        <v>350.52</v>
      </c>
      <c r="E92" s="148">
        <v>64</v>
      </c>
      <c r="F92" s="148">
        <f t="shared" si="9"/>
        <v>99.086925795052991</v>
      </c>
      <c r="G92" s="149">
        <v>9500</v>
      </c>
      <c r="H92" s="149">
        <v>550</v>
      </c>
      <c r="I92" s="149">
        <v>150</v>
      </c>
      <c r="J92" s="149" t="s">
        <v>48</v>
      </c>
      <c r="K92" s="149" t="s">
        <v>48</v>
      </c>
      <c r="L92" s="149" t="s">
        <v>48</v>
      </c>
      <c r="M92" s="148">
        <f t="shared" si="10"/>
        <v>10200</v>
      </c>
      <c r="N92" s="150">
        <f t="shared" si="7"/>
        <v>26.72</v>
      </c>
    </row>
    <row r="93" spans="1:14" ht="21" customHeight="1">
      <c r="A93" s="146">
        <f t="shared" si="11"/>
        <v>42969</v>
      </c>
      <c r="B93" s="147">
        <v>719.01</v>
      </c>
      <c r="C93" s="147">
        <v>380.59</v>
      </c>
      <c r="D93" s="148">
        <f t="shared" si="8"/>
        <v>352.28</v>
      </c>
      <c r="E93" s="148">
        <v>8</v>
      </c>
      <c r="F93" s="148">
        <f t="shared" si="9"/>
        <v>99.584452296819777</v>
      </c>
      <c r="G93" s="149">
        <v>960</v>
      </c>
      <c r="H93" s="149">
        <v>550</v>
      </c>
      <c r="I93" s="149">
        <v>150</v>
      </c>
      <c r="J93" s="149" t="s">
        <v>48</v>
      </c>
      <c r="K93" s="149" t="s">
        <v>48</v>
      </c>
      <c r="L93" s="149" t="s">
        <v>48</v>
      </c>
      <c r="M93" s="148">
        <f t="shared" si="10"/>
        <v>1660</v>
      </c>
      <c r="N93" s="150">
        <f t="shared" si="7"/>
        <v>4.47</v>
      </c>
    </row>
    <row r="94" spans="1:14" ht="21" customHeight="1">
      <c r="A94" s="146">
        <f t="shared" si="11"/>
        <v>42970</v>
      </c>
      <c r="B94" s="147">
        <v>719.05</v>
      </c>
      <c r="C94" s="147">
        <v>381</v>
      </c>
      <c r="D94" s="148">
        <f t="shared" si="8"/>
        <v>352.69</v>
      </c>
      <c r="E94" s="148">
        <v>0</v>
      </c>
      <c r="F94" s="148">
        <f t="shared" si="9"/>
        <v>99.70035335689046</v>
      </c>
      <c r="G94" s="149">
        <v>960</v>
      </c>
      <c r="H94" s="149">
        <v>550</v>
      </c>
      <c r="I94" s="149">
        <v>150</v>
      </c>
      <c r="J94" s="149" t="s">
        <v>48</v>
      </c>
      <c r="K94" s="149" t="s">
        <v>48</v>
      </c>
      <c r="L94" s="149" t="s">
        <v>48</v>
      </c>
      <c r="M94" s="148">
        <f t="shared" si="10"/>
        <v>1660</v>
      </c>
      <c r="N94" s="150">
        <f t="shared" si="7"/>
        <v>3.65</v>
      </c>
    </row>
    <row r="95" spans="1:14" ht="21" customHeight="1">
      <c r="A95" s="146">
        <f t="shared" si="11"/>
        <v>42971</v>
      </c>
      <c r="B95" s="147">
        <v>719.01</v>
      </c>
      <c r="C95" s="147">
        <v>380.59</v>
      </c>
      <c r="D95" s="148">
        <f t="shared" si="8"/>
        <v>352.28</v>
      </c>
      <c r="E95" s="148">
        <v>3</v>
      </c>
      <c r="F95" s="148">
        <f t="shared" si="9"/>
        <v>99.584452296819777</v>
      </c>
      <c r="G95" s="149">
        <v>960</v>
      </c>
      <c r="H95" s="149">
        <v>550</v>
      </c>
      <c r="I95" s="149">
        <v>150</v>
      </c>
      <c r="J95" s="149" t="s">
        <v>48</v>
      </c>
      <c r="K95" s="149" t="s">
        <v>48</v>
      </c>
      <c r="L95" s="149" t="s">
        <v>48</v>
      </c>
      <c r="M95" s="148">
        <f t="shared" si="10"/>
        <v>1660</v>
      </c>
      <c r="N95" s="150">
        <f t="shared" si="7"/>
        <v>4.9800000000000004</v>
      </c>
    </row>
    <row r="96" spans="1:14" ht="21" customHeight="1">
      <c r="A96" s="146">
        <f t="shared" si="11"/>
        <v>42972</v>
      </c>
      <c r="B96" s="147">
        <v>719.08</v>
      </c>
      <c r="C96" s="147">
        <v>381.51</v>
      </c>
      <c r="D96" s="148">
        <v>353.2</v>
      </c>
      <c r="E96" s="148">
        <v>0</v>
      </c>
      <c r="F96" s="148">
        <f t="shared" si="9"/>
        <v>99.844522968197879</v>
      </c>
      <c r="G96" s="149">
        <v>0</v>
      </c>
      <c r="H96" s="149">
        <v>550</v>
      </c>
      <c r="I96" s="149">
        <v>150</v>
      </c>
      <c r="J96" s="149" t="s">
        <v>48</v>
      </c>
      <c r="K96" s="149" t="s">
        <v>48</v>
      </c>
      <c r="L96" s="149" t="s">
        <v>48</v>
      </c>
      <c r="M96" s="148">
        <f t="shared" si="10"/>
        <v>700</v>
      </c>
      <c r="N96" s="150">
        <f t="shared" si="7"/>
        <v>-2.02</v>
      </c>
    </row>
    <row r="97" spans="1:14" ht="21" customHeight="1">
      <c r="A97" s="146">
        <f t="shared" si="11"/>
        <v>42973</v>
      </c>
      <c r="B97" s="147">
        <v>718.84</v>
      </c>
      <c r="C97" s="147">
        <v>377.78</v>
      </c>
      <c r="D97" s="148">
        <f t="shared" si="8"/>
        <v>349.46999999999997</v>
      </c>
      <c r="E97" s="148">
        <v>45</v>
      </c>
      <c r="F97" s="148">
        <f t="shared" si="9"/>
        <v>98.790106007067124</v>
      </c>
      <c r="G97" s="149">
        <v>4730</v>
      </c>
      <c r="H97" s="149">
        <v>550</v>
      </c>
      <c r="I97" s="149">
        <v>150</v>
      </c>
      <c r="J97" s="149" t="s">
        <v>48</v>
      </c>
      <c r="K97" s="149" t="s">
        <v>48</v>
      </c>
      <c r="L97" s="149" t="s">
        <v>48</v>
      </c>
      <c r="M97" s="148">
        <f t="shared" si="10"/>
        <v>5430</v>
      </c>
      <c r="N97" s="150">
        <f t="shared" si="7"/>
        <v>13.11</v>
      </c>
    </row>
    <row r="98" spans="1:14" ht="21" customHeight="1">
      <c r="A98" s="146">
        <f t="shared" si="11"/>
        <v>42974</v>
      </c>
      <c r="B98" s="147">
        <v>718.83</v>
      </c>
      <c r="C98" s="147">
        <v>377.6</v>
      </c>
      <c r="D98" s="148">
        <f t="shared" si="8"/>
        <v>349.29</v>
      </c>
      <c r="E98" s="148">
        <v>12</v>
      </c>
      <c r="F98" s="148">
        <f t="shared" si="9"/>
        <v>98.739222614840997</v>
      </c>
      <c r="G98" s="149">
        <v>2838</v>
      </c>
      <c r="H98" s="149">
        <v>550</v>
      </c>
      <c r="I98" s="149">
        <v>150</v>
      </c>
      <c r="J98" s="149" t="s">
        <v>48</v>
      </c>
      <c r="K98" s="149" t="s">
        <v>48</v>
      </c>
      <c r="L98" s="149" t="s">
        <v>48</v>
      </c>
      <c r="M98" s="148">
        <f t="shared" si="10"/>
        <v>3538</v>
      </c>
      <c r="N98" s="150">
        <f t="shared" si="7"/>
        <v>9.5399999999999991</v>
      </c>
    </row>
    <row r="99" spans="1:14" ht="21" customHeight="1">
      <c r="A99" s="146">
        <f t="shared" si="11"/>
        <v>42975</v>
      </c>
      <c r="B99" s="147">
        <v>718.88</v>
      </c>
      <c r="C99" s="147">
        <v>378.48</v>
      </c>
      <c r="D99" s="148">
        <f t="shared" si="8"/>
        <v>350.17</v>
      </c>
      <c r="E99" s="148">
        <v>26</v>
      </c>
      <c r="F99" s="148">
        <f t="shared" si="9"/>
        <v>98.987985865724383</v>
      </c>
      <c r="G99" s="149">
        <v>4800</v>
      </c>
      <c r="H99" s="149">
        <v>550</v>
      </c>
      <c r="I99" s="149">
        <v>150</v>
      </c>
      <c r="J99" s="149" t="s">
        <v>48</v>
      </c>
      <c r="K99" s="149" t="s">
        <v>48</v>
      </c>
      <c r="L99" s="149" t="s">
        <v>48</v>
      </c>
      <c r="M99" s="148">
        <f t="shared" si="10"/>
        <v>5500</v>
      </c>
      <c r="N99" s="150">
        <f t="shared" si="7"/>
        <v>13.46</v>
      </c>
    </row>
    <row r="100" spans="1:14" ht="21" customHeight="1">
      <c r="A100" s="146">
        <f t="shared" si="11"/>
        <v>42976</v>
      </c>
      <c r="B100" s="147">
        <v>718.88</v>
      </c>
      <c r="C100" s="147">
        <v>378.48</v>
      </c>
      <c r="D100" s="148">
        <f t="shared" si="8"/>
        <v>350.17</v>
      </c>
      <c r="E100" s="148">
        <v>3</v>
      </c>
      <c r="F100" s="148">
        <f t="shared" si="9"/>
        <v>98.987985865724383</v>
      </c>
      <c r="G100" s="149">
        <v>4800</v>
      </c>
      <c r="H100" s="149">
        <v>550</v>
      </c>
      <c r="I100" s="149">
        <v>50</v>
      </c>
      <c r="J100" s="149" t="s">
        <v>48</v>
      </c>
      <c r="K100" s="149" t="s">
        <v>48</v>
      </c>
      <c r="L100" s="149" t="s">
        <v>48</v>
      </c>
      <c r="M100" s="148">
        <f t="shared" si="10"/>
        <v>5400</v>
      </c>
      <c r="N100" s="150">
        <f t="shared" si="7"/>
        <v>11.1</v>
      </c>
    </row>
    <row r="101" spans="1:14" ht="21" customHeight="1">
      <c r="A101" s="146">
        <f t="shared" si="11"/>
        <v>42977</v>
      </c>
      <c r="B101" s="147">
        <v>718.76</v>
      </c>
      <c r="C101" s="147">
        <v>376.37</v>
      </c>
      <c r="D101" s="148">
        <f t="shared" si="8"/>
        <v>348.06</v>
      </c>
      <c r="E101" s="148">
        <v>27</v>
      </c>
      <c r="F101" s="148">
        <f t="shared" si="9"/>
        <v>98.391519434628975</v>
      </c>
      <c r="G101" s="149">
        <v>9455</v>
      </c>
      <c r="H101" s="149">
        <v>550</v>
      </c>
      <c r="I101" s="149">
        <v>0</v>
      </c>
      <c r="J101" s="149" t="s">
        <v>48</v>
      </c>
      <c r="K101" s="149" t="s">
        <v>48</v>
      </c>
      <c r="L101" s="149" t="s">
        <v>48</v>
      </c>
      <c r="M101" s="148">
        <f t="shared" si="10"/>
        <v>10005</v>
      </c>
      <c r="N101" s="150">
        <f t="shared" si="7"/>
        <v>26.24</v>
      </c>
    </row>
    <row r="102" spans="1:14" ht="21" customHeight="1">
      <c r="A102" s="146">
        <f t="shared" si="11"/>
        <v>42978</v>
      </c>
      <c r="B102" s="147">
        <v>718.86</v>
      </c>
      <c r="C102" s="147">
        <v>378.13</v>
      </c>
      <c r="D102" s="148">
        <f t="shared" si="8"/>
        <v>349.82</v>
      </c>
      <c r="E102" s="148">
        <v>7</v>
      </c>
      <c r="F102" s="148">
        <f t="shared" si="9"/>
        <v>98.88904593639576</v>
      </c>
      <c r="G102" s="149">
        <v>1900</v>
      </c>
      <c r="H102" s="149">
        <v>550</v>
      </c>
      <c r="I102" s="149">
        <v>0</v>
      </c>
      <c r="J102" s="149" t="s">
        <v>48</v>
      </c>
      <c r="K102" s="149" t="s">
        <v>48</v>
      </c>
      <c r="L102" s="149" t="s">
        <v>48</v>
      </c>
      <c r="M102" s="148">
        <f t="shared" si="10"/>
        <v>2450</v>
      </c>
      <c r="N102" s="150">
        <f t="shared" si="7"/>
        <v>6.7</v>
      </c>
    </row>
    <row r="103" spans="1:14" ht="21" customHeight="1">
      <c r="A103" s="146">
        <f t="shared" si="11"/>
        <v>42979</v>
      </c>
      <c r="B103" s="147">
        <v>718.9</v>
      </c>
      <c r="C103" s="147">
        <v>378.83</v>
      </c>
      <c r="D103" s="148">
        <f t="shared" si="8"/>
        <v>350.52</v>
      </c>
      <c r="E103" s="148">
        <v>2</v>
      </c>
      <c r="F103" s="148">
        <f t="shared" si="9"/>
        <v>99.086925795052991</v>
      </c>
      <c r="G103" s="149">
        <v>960</v>
      </c>
      <c r="H103" s="149">
        <v>550</v>
      </c>
      <c r="I103" s="149">
        <v>0</v>
      </c>
      <c r="J103" s="149" t="s">
        <v>48</v>
      </c>
      <c r="K103" s="149" t="s">
        <v>48</v>
      </c>
      <c r="L103" s="149" t="s">
        <v>48</v>
      </c>
      <c r="M103" s="148">
        <f t="shared" si="10"/>
        <v>1510</v>
      </c>
      <c r="N103" s="150">
        <f t="shared" si="7"/>
        <v>4.74</v>
      </c>
    </row>
    <row r="104" spans="1:14" ht="21" customHeight="1">
      <c r="A104" s="146">
        <f t="shared" si="11"/>
        <v>42980</v>
      </c>
      <c r="B104" s="147">
        <v>718.96</v>
      </c>
      <c r="C104" s="147">
        <v>379.88</v>
      </c>
      <c r="D104" s="148">
        <f t="shared" si="8"/>
        <v>351.57</v>
      </c>
      <c r="E104" s="148">
        <v>2</v>
      </c>
      <c r="F104" s="148">
        <f t="shared" si="9"/>
        <v>99.383745583038859</v>
      </c>
      <c r="G104" s="149">
        <v>0</v>
      </c>
      <c r="H104" s="149">
        <v>550</v>
      </c>
      <c r="I104" s="149">
        <v>0</v>
      </c>
      <c r="J104" s="149" t="s">
        <v>48</v>
      </c>
      <c r="K104" s="149" t="s">
        <v>48</v>
      </c>
      <c r="L104" s="149" t="s">
        <v>48</v>
      </c>
      <c r="M104" s="148">
        <f t="shared" si="10"/>
        <v>550</v>
      </c>
      <c r="N104" s="150">
        <f t="shared" si="7"/>
        <v>1.87</v>
      </c>
    </row>
    <row r="105" spans="1:14" ht="21" customHeight="1">
      <c r="A105" s="146">
        <f t="shared" si="11"/>
        <v>42981</v>
      </c>
      <c r="B105" s="147">
        <v>718.99</v>
      </c>
      <c r="C105" s="147">
        <v>380.4</v>
      </c>
      <c r="D105" s="148">
        <f t="shared" si="8"/>
        <v>352.09</v>
      </c>
      <c r="E105" s="148">
        <v>0</v>
      </c>
      <c r="F105" s="148">
        <f t="shared" si="9"/>
        <v>99.53074204946995</v>
      </c>
      <c r="G105" s="149">
        <v>0</v>
      </c>
      <c r="H105" s="149">
        <v>550</v>
      </c>
      <c r="I105" s="149">
        <v>0</v>
      </c>
      <c r="J105" s="149" t="s">
        <v>48</v>
      </c>
      <c r="K105" s="149" t="s">
        <v>48</v>
      </c>
      <c r="L105" s="149" t="s">
        <v>48</v>
      </c>
      <c r="M105" s="148">
        <f t="shared" si="10"/>
        <v>550</v>
      </c>
      <c r="N105" s="150">
        <f t="shared" si="7"/>
        <v>1.44</v>
      </c>
    </row>
    <row r="106" spans="1:14" ht="21" customHeight="1">
      <c r="A106" s="146">
        <f t="shared" si="11"/>
        <v>42982</v>
      </c>
      <c r="B106" s="147">
        <v>719</v>
      </c>
      <c r="C106" s="147">
        <v>380.49</v>
      </c>
      <c r="D106" s="148">
        <f t="shared" si="8"/>
        <v>352.18</v>
      </c>
      <c r="E106" s="148">
        <v>2</v>
      </c>
      <c r="F106" s="148">
        <f t="shared" si="9"/>
        <v>99.556183745583041</v>
      </c>
      <c r="G106" s="149">
        <v>0</v>
      </c>
      <c r="H106" s="149">
        <v>550</v>
      </c>
      <c r="I106" s="149">
        <v>0</v>
      </c>
      <c r="J106" s="149" t="s">
        <v>48</v>
      </c>
      <c r="K106" s="149" t="s">
        <v>48</v>
      </c>
      <c r="L106" s="149" t="s">
        <v>48</v>
      </c>
      <c r="M106" s="148">
        <f t="shared" si="10"/>
        <v>550</v>
      </c>
      <c r="N106" s="150">
        <f t="shared" si="7"/>
        <v>0.56000000000000005</v>
      </c>
    </row>
    <row r="107" spans="1:14" ht="21" customHeight="1">
      <c r="A107" s="146">
        <f t="shared" si="11"/>
        <v>42983</v>
      </c>
      <c r="B107" s="147">
        <v>718.95</v>
      </c>
      <c r="C107" s="147">
        <v>379.7</v>
      </c>
      <c r="D107" s="148">
        <f t="shared" si="8"/>
        <v>351.39</v>
      </c>
      <c r="E107" s="148">
        <v>0</v>
      </c>
      <c r="F107" s="148">
        <f t="shared" si="9"/>
        <v>99.332862190812719</v>
      </c>
      <c r="G107" s="149">
        <v>0</v>
      </c>
      <c r="H107" s="149">
        <v>550</v>
      </c>
      <c r="I107" s="149">
        <v>0</v>
      </c>
      <c r="J107" s="149" t="s">
        <v>48</v>
      </c>
      <c r="K107" s="149" t="s">
        <v>48</v>
      </c>
      <c r="L107" s="149" t="s">
        <v>48</v>
      </c>
      <c r="M107" s="148">
        <f t="shared" si="10"/>
        <v>550</v>
      </c>
      <c r="N107" s="150">
        <f t="shared" si="7"/>
        <v>1</v>
      </c>
    </row>
    <row r="108" spans="1:14" ht="21" customHeight="1">
      <c r="A108" s="146">
        <f t="shared" si="11"/>
        <v>42984</v>
      </c>
      <c r="B108" s="147">
        <v>718.93</v>
      </c>
      <c r="C108" s="147">
        <v>379.35</v>
      </c>
      <c r="D108" s="148">
        <f t="shared" si="8"/>
        <v>351.04</v>
      </c>
      <c r="E108" s="148">
        <v>0</v>
      </c>
      <c r="F108" s="148">
        <f t="shared" si="9"/>
        <v>99.233922261484111</v>
      </c>
      <c r="G108" s="149">
        <v>0</v>
      </c>
      <c r="H108" s="149">
        <v>550</v>
      </c>
      <c r="I108" s="149">
        <v>0</v>
      </c>
      <c r="J108" s="149" t="s">
        <v>48</v>
      </c>
      <c r="K108" s="149" t="s">
        <v>48</v>
      </c>
      <c r="L108" s="149" t="s">
        <v>48</v>
      </c>
      <c r="M108" s="148">
        <f t="shared" si="10"/>
        <v>550</v>
      </c>
      <c r="N108" s="150">
        <f t="shared" si="7"/>
        <v>0.83</v>
      </c>
    </row>
    <row r="109" spans="1:14" ht="21" customHeight="1">
      <c r="A109" s="146">
        <f t="shared" si="11"/>
        <v>42985</v>
      </c>
      <c r="B109" s="147">
        <v>718.9</v>
      </c>
      <c r="C109" s="147">
        <v>378.83</v>
      </c>
      <c r="D109" s="148">
        <f t="shared" si="8"/>
        <v>350.52</v>
      </c>
      <c r="E109" s="148">
        <v>0</v>
      </c>
      <c r="F109" s="148">
        <f t="shared" si="9"/>
        <v>99.086925795052991</v>
      </c>
      <c r="G109" s="149">
        <v>0</v>
      </c>
      <c r="H109" s="149">
        <v>550</v>
      </c>
      <c r="I109" s="149">
        <v>0</v>
      </c>
      <c r="J109" s="149" t="s">
        <v>48</v>
      </c>
      <c r="K109" s="149" t="s">
        <v>48</v>
      </c>
      <c r="L109" s="149" t="s">
        <v>48</v>
      </c>
      <c r="M109" s="148">
        <f t="shared" si="10"/>
        <v>550</v>
      </c>
      <c r="N109" s="150">
        <f t="shared" ref="N109:N140" si="12">ROUND((C109-C108)+(M109*0.002447),2)</f>
        <v>0.83</v>
      </c>
    </row>
    <row r="110" spans="1:14" ht="21" customHeight="1">
      <c r="A110" s="146">
        <f t="shared" si="11"/>
        <v>42986</v>
      </c>
      <c r="B110" s="147">
        <v>718.86</v>
      </c>
      <c r="C110" s="147">
        <v>378.13</v>
      </c>
      <c r="D110" s="148">
        <f t="shared" si="8"/>
        <v>349.82</v>
      </c>
      <c r="E110" s="191">
        <v>0</v>
      </c>
      <c r="F110" s="148">
        <f t="shared" si="9"/>
        <v>98.88904593639576</v>
      </c>
      <c r="G110" s="149">
        <v>0</v>
      </c>
      <c r="H110" s="149">
        <v>550</v>
      </c>
      <c r="I110" s="149">
        <v>0</v>
      </c>
      <c r="J110" s="149" t="s">
        <v>48</v>
      </c>
      <c r="K110" s="149" t="s">
        <v>48</v>
      </c>
      <c r="L110" s="149" t="s">
        <v>48</v>
      </c>
      <c r="M110" s="148">
        <f t="shared" si="10"/>
        <v>550</v>
      </c>
      <c r="N110" s="150">
        <f t="shared" si="12"/>
        <v>0.65</v>
      </c>
    </row>
    <row r="111" spans="1:14" ht="21" customHeight="1">
      <c r="A111" s="146">
        <f t="shared" si="11"/>
        <v>42987</v>
      </c>
      <c r="B111" s="147">
        <v>718.8</v>
      </c>
      <c r="C111" s="147">
        <v>377.07</v>
      </c>
      <c r="D111" s="148">
        <f t="shared" si="8"/>
        <v>348.76</v>
      </c>
      <c r="E111" s="148">
        <v>8</v>
      </c>
      <c r="F111" s="148">
        <f t="shared" si="9"/>
        <v>98.58939929328622</v>
      </c>
      <c r="G111" s="149">
        <v>0</v>
      </c>
      <c r="H111" s="149">
        <v>550</v>
      </c>
      <c r="I111" s="149">
        <v>0</v>
      </c>
      <c r="J111" s="149" t="s">
        <v>48</v>
      </c>
      <c r="K111" s="149" t="s">
        <v>48</v>
      </c>
      <c r="L111" s="149" t="s">
        <v>48</v>
      </c>
      <c r="M111" s="148">
        <f t="shared" si="10"/>
        <v>550</v>
      </c>
      <c r="N111" s="150">
        <f t="shared" si="12"/>
        <v>0.28999999999999998</v>
      </c>
    </row>
    <row r="112" spans="1:14" ht="21" customHeight="1">
      <c r="A112" s="146">
        <f t="shared" si="11"/>
        <v>42988</v>
      </c>
      <c r="B112" s="147">
        <v>718.75</v>
      </c>
      <c r="C112" s="147">
        <v>376.2</v>
      </c>
      <c r="D112" s="148">
        <f t="shared" si="8"/>
        <v>347.89</v>
      </c>
      <c r="E112" s="148">
        <v>2</v>
      </c>
      <c r="F112" s="148">
        <f t="shared" si="9"/>
        <v>98.343462897526507</v>
      </c>
      <c r="G112" s="149">
        <v>0</v>
      </c>
      <c r="H112" s="149">
        <v>550</v>
      </c>
      <c r="I112" s="149">
        <v>0</v>
      </c>
      <c r="J112" s="149" t="s">
        <v>48</v>
      </c>
      <c r="K112" s="149" t="s">
        <v>48</v>
      </c>
      <c r="L112" s="149" t="s">
        <v>48</v>
      </c>
      <c r="M112" s="148">
        <f t="shared" si="10"/>
        <v>550</v>
      </c>
      <c r="N112" s="150">
        <v>0</v>
      </c>
    </row>
    <row r="113" spans="1:14" ht="21" customHeight="1">
      <c r="A113" s="146">
        <f t="shared" si="11"/>
        <v>42989</v>
      </c>
      <c r="B113" s="147">
        <v>718.68</v>
      </c>
      <c r="C113" s="147">
        <v>374.98</v>
      </c>
      <c r="D113" s="148">
        <f t="shared" si="8"/>
        <v>346.67</v>
      </c>
      <c r="E113" s="148">
        <v>0</v>
      </c>
      <c r="F113" s="148">
        <f t="shared" si="9"/>
        <v>97.998586572438157</v>
      </c>
      <c r="G113" s="149">
        <v>0</v>
      </c>
      <c r="H113" s="149">
        <v>550</v>
      </c>
      <c r="I113" s="149">
        <v>0</v>
      </c>
      <c r="J113" s="149" t="s">
        <v>48</v>
      </c>
      <c r="K113" s="149" t="s">
        <v>48</v>
      </c>
      <c r="L113" s="149" t="s">
        <v>48</v>
      </c>
      <c r="M113" s="148">
        <f t="shared" si="10"/>
        <v>550</v>
      </c>
      <c r="N113" s="150">
        <f t="shared" si="12"/>
        <v>0.13</v>
      </c>
    </row>
    <row r="114" spans="1:14" ht="21" customHeight="1">
      <c r="A114" s="146">
        <f t="shared" si="11"/>
        <v>42990</v>
      </c>
      <c r="B114" s="147">
        <v>718.63</v>
      </c>
      <c r="C114" s="147">
        <v>374.1</v>
      </c>
      <c r="D114" s="148">
        <f t="shared" si="8"/>
        <v>345.79</v>
      </c>
      <c r="E114" s="148">
        <v>0</v>
      </c>
      <c r="F114" s="148">
        <f t="shared" si="9"/>
        <v>97.749823321554771</v>
      </c>
      <c r="G114" s="149">
        <v>0</v>
      </c>
      <c r="H114" s="149">
        <v>550</v>
      </c>
      <c r="I114" s="149">
        <v>0</v>
      </c>
      <c r="J114" s="149" t="s">
        <v>48</v>
      </c>
      <c r="K114" s="149" t="s">
        <v>48</v>
      </c>
      <c r="L114" s="149" t="s">
        <v>48</v>
      </c>
      <c r="M114" s="148">
        <f t="shared" si="10"/>
        <v>550</v>
      </c>
      <c r="N114" s="150">
        <f t="shared" si="12"/>
        <v>0.47</v>
      </c>
    </row>
    <row r="115" spans="1:14" ht="21" customHeight="1">
      <c r="A115" s="146">
        <f t="shared" si="11"/>
        <v>42991</v>
      </c>
      <c r="B115" s="147">
        <v>718.54</v>
      </c>
      <c r="C115" s="147">
        <v>372.53</v>
      </c>
      <c r="D115" s="148">
        <f t="shared" si="8"/>
        <v>344.21999999999997</v>
      </c>
      <c r="E115" s="148">
        <v>0</v>
      </c>
      <c r="F115" s="148">
        <f t="shared" si="9"/>
        <v>97.306007067137799</v>
      </c>
      <c r="G115" s="149">
        <v>0</v>
      </c>
      <c r="H115" s="149">
        <v>550</v>
      </c>
      <c r="I115" s="149">
        <v>0</v>
      </c>
      <c r="J115" s="149" t="s">
        <v>48</v>
      </c>
      <c r="K115" s="149" t="s">
        <v>48</v>
      </c>
      <c r="L115" s="149" t="s">
        <v>48</v>
      </c>
      <c r="M115" s="148">
        <v>550</v>
      </c>
      <c r="N115" s="150">
        <f t="shared" si="12"/>
        <v>-0.22</v>
      </c>
    </row>
    <row r="116" spans="1:14" ht="21" customHeight="1">
      <c r="A116" s="146">
        <f t="shared" si="11"/>
        <v>42992</v>
      </c>
      <c r="B116" s="147">
        <v>718.46</v>
      </c>
      <c r="C116" s="147">
        <v>371.13</v>
      </c>
      <c r="D116" s="148">
        <f t="shared" si="8"/>
        <v>342.82</v>
      </c>
      <c r="E116" s="148">
        <v>26</v>
      </c>
      <c r="F116" s="148">
        <f t="shared" si="9"/>
        <v>96.910247349823322</v>
      </c>
      <c r="G116" s="149">
        <v>0</v>
      </c>
      <c r="H116" s="149">
        <v>550</v>
      </c>
      <c r="I116" s="149">
        <v>0</v>
      </c>
      <c r="J116" s="149" t="s">
        <v>48</v>
      </c>
      <c r="K116" s="149" t="s">
        <v>48</v>
      </c>
      <c r="L116" s="149" t="s">
        <v>48</v>
      </c>
      <c r="M116" s="148">
        <f t="shared" si="10"/>
        <v>550</v>
      </c>
      <c r="N116" s="150">
        <f t="shared" si="12"/>
        <v>-0.05</v>
      </c>
    </row>
    <row r="117" spans="1:14" ht="21" customHeight="1">
      <c r="A117" s="146">
        <f t="shared" si="11"/>
        <v>42993</v>
      </c>
      <c r="B117" s="147">
        <v>718.48</v>
      </c>
      <c r="C117" s="147">
        <v>371.48</v>
      </c>
      <c r="D117" s="148">
        <f t="shared" si="8"/>
        <v>343.17</v>
      </c>
      <c r="E117" s="148">
        <v>3</v>
      </c>
      <c r="F117" s="148">
        <f t="shared" si="9"/>
        <v>97.009187279151945</v>
      </c>
      <c r="G117" s="149">
        <v>0</v>
      </c>
      <c r="H117" s="149">
        <v>0</v>
      </c>
      <c r="I117" s="149">
        <v>0</v>
      </c>
      <c r="J117" s="149" t="s">
        <v>48</v>
      </c>
      <c r="K117" s="149" t="s">
        <v>48</v>
      </c>
      <c r="L117" s="149" t="s">
        <v>48</v>
      </c>
      <c r="M117" s="148">
        <f t="shared" si="10"/>
        <v>0</v>
      </c>
      <c r="N117" s="150">
        <f t="shared" si="12"/>
        <v>0.35</v>
      </c>
    </row>
    <row r="118" spans="1:14" ht="21" customHeight="1">
      <c r="A118" s="146">
        <f t="shared" si="11"/>
        <v>42994</v>
      </c>
      <c r="B118" s="147">
        <v>718.45</v>
      </c>
      <c r="C118" s="147">
        <v>371.83</v>
      </c>
      <c r="D118" s="148">
        <f t="shared" si="8"/>
        <v>343.52</v>
      </c>
      <c r="E118" s="148">
        <v>0</v>
      </c>
      <c r="F118" s="148">
        <f t="shared" si="9"/>
        <v>97.108127208480553</v>
      </c>
      <c r="G118" s="149">
        <v>0</v>
      </c>
      <c r="H118" s="149">
        <v>0</v>
      </c>
      <c r="I118" s="149">
        <v>0</v>
      </c>
      <c r="J118" s="149" t="s">
        <v>48</v>
      </c>
      <c r="K118" s="149" t="s">
        <v>48</v>
      </c>
      <c r="L118" s="149" t="s">
        <v>48</v>
      </c>
      <c r="M118" s="148">
        <f t="shared" si="10"/>
        <v>0</v>
      </c>
      <c r="N118" s="150">
        <f t="shared" si="12"/>
        <v>0.35</v>
      </c>
    </row>
    <row r="119" spans="1:14" ht="21" customHeight="1">
      <c r="A119" s="146">
        <f t="shared" si="11"/>
        <v>42995</v>
      </c>
      <c r="B119" s="147">
        <v>718.53</v>
      </c>
      <c r="C119" s="147">
        <v>372.35</v>
      </c>
      <c r="D119" s="148">
        <f t="shared" si="8"/>
        <v>344.04</v>
      </c>
      <c r="E119" s="148">
        <v>2</v>
      </c>
      <c r="F119" s="148">
        <f t="shared" si="9"/>
        <v>97.255123674911673</v>
      </c>
      <c r="G119" s="149">
        <v>0</v>
      </c>
      <c r="H119" s="149">
        <v>0</v>
      </c>
      <c r="I119" s="149">
        <v>0</v>
      </c>
      <c r="J119" s="149" t="s">
        <v>48</v>
      </c>
      <c r="K119" s="149" t="s">
        <v>48</v>
      </c>
      <c r="L119" s="149" t="s">
        <v>48</v>
      </c>
      <c r="M119" s="148">
        <f t="shared" si="10"/>
        <v>0</v>
      </c>
      <c r="N119" s="150">
        <f t="shared" si="12"/>
        <v>0.52</v>
      </c>
    </row>
    <row r="120" spans="1:14" ht="21" customHeight="1">
      <c r="A120" s="146">
        <f t="shared" si="11"/>
        <v>42996</v>
      </c>
      <c r="B120" s="147">
        <v>718.55</v>
      </c>
      <c r="C120" s="147">
        <v>372.7</v>
      </c>
      <c r="D120" s="148">
        <f t="shared" si="8"/>
        <v>344.39</v>
      </c>
      <c r="E120" s="148">
        <v>9</v>
      </c>
      <c r="F120" s="148">
        <f t="shared" si="9"/>
        <v>97.354063604240281</v>
      </c>
      <c r="G120" s="149">
        <v>0</v>
      </c>
      <c r="H120" s="149">
        <v>0</v>
      </c>
      <c r="I120" s="149">
        <v>0</v>
      </c>
      <c r="J120" s="149" t="s">
        <v>48</v>
      </c>
      <c r="K120" s="149" t="s">
        <v>48</v>
      </c>
      <c r="L120" s="149" t="s">
        <v>48</v>
      </c>
      <c r="M120" s="148">
        <f t="shared" si="10"/>
        <v>0</v>
      </c>
      <c r="N120" s="150">
        <f t="shared" si="12"/>
        <v>0.35</v>
      </c>
    </row>
    <row r="121" spans="1:14" ht="21" customHeight="1">
      <c r="A121" s="146">
        <f t="shared" si="11"/>
        <v>42997</v>
      </c>
      <c r="B121" s="147">
        <v>718.57</v>
      </c>
      <c r="C121" s="147">
        <v>373.05</v>
      </c>
      <c r="D121" s="148">
        <f t="shared" si="8"/>
        <v>344.74</v>
      </c>
      <c r="E121" s="148">
        <v>1</v>
      </c>
      <c r="F121" s="148">
        <f t="shared" si="9"/>
        <v>97.453003533568904</v>
      </c>
      <c r="G121" s="149">
        <v>0</v>
      </c>
      <c r="H121" s="149">
        <v>0</v>
      </c>
      <c r="I121" s="149">
        <v>0</v>
      </c>
      <c r="J121" s="149" t="s">
        <v>48</v>
      </c>
      <c r="K121" s="149" t="s">
        <v>48</v>
      </c>
      <c r="L121" s="149" t="s">
        <v>48</v>
      </c>
      <c r="M121" s="148">
        <f t="shared" si="10"/>
        <v>0</v>
      </c>
      <c r="N121" s="150">
        <f t="shared" si="12"/>
        <v>0.35</v>
      </c>
    </row>
    <row r="122" spans="1:14" ht="21" customHeight="1">
      <c r="A122" s="146">
        <f t="shared" si="11"/>
        <v>42998</v>
      </c>
      <c r="B122" s="147">
        <v>718.96</v>
      </c>
      <c r="C122" s="147">
        <v>379.88</v>
      </c>
      <c r="D122" s="148">
        <f t="shared" si="8"/>
        <v>351.57</v>
      </c>
      <c r="E122" s="148">
        <v>60</v>
      </c>
      <c r="F122" s="148">
        <f t="shared" si="9"/>
        <v>99.383745583038859</v>
      </c>
      <c r="G122" s="149">
        <v>0</v>
      </c>
      <c r="H122" s="149">
        <v>0</v>
      </c>
      <c r="I122" s="149">
        <v>0</v>
      </c>
      <c r="J122" s="149" t="s">
        <v>48</v>
      </c>
      <c r="K122" s="149" t="s">
        <v>48</v>
      </c>
      <c r="L122" s="149" t="s">
        <v>48</v>
      </c>
      <c r="M122" s="148">
        <f t="shared" si="10"/>
        <v>0</v>
      </c>
      <c r="N122" s="150">
        <f t="shared" si="12"/>
        <v>6.83</v>
      </c>
    </row>
    <row r="123" spans="1:14" ht="21" customHeight="1">
      <c r="A123" s="146">
        <f t="shared" si="11"/>
        <v>42999</v>
      </c>
      <c r="B123" s="147">
        <v>719.11</v>
      </c>
      <c r="C123" s="147">
        <v>381.94</v>
      </c>
      <c r="D123" s="148">
        <f t="shared" si="8"/>
        <v>353.63</v>
      </c>
      <c r="E123" s="148">
        <v>23</v>
      </c>
      <c r="F123" s="148">
        <f t="shared" si="9"/>
        <v>99.966077738515907</v>
      </c>
      <c r="G123" s="149">
        <v>3009</v>
      </c>
      <c r="H123" s="149">
        <v>550</v>
      </c>
      <c r="I123" s="149">
        <v>0</v>
      </c>
      <c r="J123" s="149" t="s">
        <v>48</v>
      </c>
      <c r="K123" s="149" t="s">
        <v>48</v>
      </c>
      <c r="L123" s="149" t="s">
        <v>48</v>
      </c>
      <c r="M123" s="148">
        <f t="shared" si="10"/>
        <v>3559</v>
      </c>
      <c r="N123" s="150">
        <f t="shared" si="12"/>
        <v>10.77</v>
      </c>
    </row>
    <row r="124" spans="1:14" ht="21" customHeight="1">
      <c r="A124" s="146">
        <f t="shared" si="11"/>
        <v>43000</v>
      </c>
      <c r="B124" s="147">
        <v>719.15</v>
      </c>
      <c r="C124" s="147">
        <v>382.06</v>
      </c>
      <c r="D124" s="148">
        <f t="shared" si="8"/>
        <v>353.75</v>
      </c>
      <c r="E124" s="148">
        <v>25</v>
      </c>
      <c r="F124" s="148">
        <f t="shared" si="9"/>
        <v>100</v>
      </c>
      <c r="G124" s="149">
        <v>6845</v>
      </c>
      <c r="H124" s="149">
        <v>550</v>
      </c>
      <c r="I124" s="149">
        <v>0</v>
      </c>
      <c r="J124" s="149" t="s">
        <v>48</v>
      </c>
      <c r="K124" s="149" t="s">
        <v>48</v>
      </c>
      <c r="L124" s="149" t="s">
        <v>48</v>
      </c>
      <c r="M124" s="148">
        <f t="shared" si="10"/>
        <v>7395</v>
      </c>
      <c r="N124" s="150">
        <f t="shared" si="12"/>
        <v>18.22</v>
      </c>
    </row>
    <row r="125" spans="1:14" ht="21" customHeight="1">
      <c r="A125" s="146">
        <f t="shared" si="11"/>
        <v>43001</v>
      </c>
      <c r="B125" s="147">
        <v>719.11</v>
      </c>
      <c r="C125" s="147">
        <v>381.94</v>
      </c>
      <c r="D125" s="148">
        <f t="shared" si="8"/>
        <v>353.63</v>
      </c>
      <c r="E125" s="148">
        <v>0</v>
      </c>
      <c r="F125" s="148">
        <f t="shared" si="9"/>
        <v>99.966077738515907</v>
      </c>
      <c r="G125" s="149">
        <v>0</v>
      </c>
      <c r="H125" s="149">
        <v>0</v>
      </c>
      <c r="I125" s="149">
        <v>0</v>
      </c>
      <c r="J125" s="149" t="s">
        <v>48</v>
      </c>
      <c r="K125" s="149" t="s">
        <v>48</v>
      </c>
      <c r="L125" s="149" t="s">
        <v>48</v>
      </c>
      <c r="M125" s="148">
        <f t="shared" si="10"/>
        <v>0</v>
      </c>
      <c r="N125" s="150">
        <f t="shared" si="12"/>
        <v>-0.12</v>
      </c>
    </row>
    <row r="126" spans="1:14" ht="21" customHeight="1">
      <c r="A126" s="146">
        <f t="shared" si="11"/>
        <v>43002</v>
      </c>
      <c r="B126" s="147">
        <v>719.15</v>
      </c>
      <c r="C126" s="147">
        <v>382.06</v>
      </c>
      <c r="D126" s="148">
        <f t="shared" si="8"/>
        <v>353.75</v>
      </c>
      <c r="E126" s="148">
        <v>0</v>
      </c>
      <c r="F126" s="148">
        <f t="shared" si="9"/>
        <v>100</v>
      </c>
      <c r="G126" s="149">
        <v>0</v>
      </c>
      <c r="H126" s="149">
        <v>550</v>
      </c>
      <c r="I126" s="149">
        <v>0</v>
      </c>
      <c r="J126" s="149" t="s">
        <v>48</v>
      </c>
      <c r="K126" s="149" t="s">
        <v>48</v>
      </c>
      <c r="L126" s="149" t="s">
        <v>48</v>
      </c>
      <c r="M126" s="148">
        <f t="shared" si="10"/>
        <v>550</v>
      </c>
      <c r="N126" s="150">
        <f t="shared" si="12"/>
        <v>1.47</v>
      </c>
    </row>
    <row r="127" spans="1:14" ht="21" customHeight="1">
      <c r="A127" s="146">
        <f t="shared" si="11"/>
        <v>43003</v>
      </c>
      <c r="B127" s="147">
        <v>719.15</v>
      </c>
      <c r="C127" s="147">
        <v>382.06</v>
      </c>
      <c r="D127" s="148">
        <f t="shared" si="8"/>
        <v>353.75</v>
      </c>
      <c r="E127" s="148">
        <v>0</v>
      </c>
      <c r="F127" s="148">
        <f t="shared" si="9"/>
        <v>100</v>
      </c>
      <c r="G127" s="149">
        <v>0</v>
      </c>
      <c r="H127" s="149">
        <v>550</v>
      </c>
      <c r="I127" s="149">
        <v>0</v>
      </c>
      <c r="J127" s="149" t="s">
        <v>48</v>
      </c>
      <c r="K127" s="149" t="s">
        <v>48</v>
      </c>
      <c r="L127" s="149" t="s">
        <v>48</v>
      </c>
      <c r="M127" s="148">
        <f t="shared" si="10"/>
        <v>550</v>
      </c>
      <c r="N127" s="150">
        <f t="shared" si="12"/>
        <v>1.35</v>
      </c>
    </row>
    <row r="128" spans="1:14" ht="21" customHeight="1">
      <c r="A128" s="146">
        <f t="shared" si="11"/>
        <v>43004</v>
      </c>
      <c r="B128" s="147">
        <v>719.15</v>
      </c>
      <c r="C128" s="147">
        <v>382.06</v>
      </c>
      <c r="D128" s="148">
        <f t="shared" si="8"/>
        <v>353.75</v>
      </c>
      <c r="E128" s="148">
        <v>0</v>
      </c>
      <c r="F128" s="148">
        <f t="shared" si="9"/>
        <v>100</v>
      </c>
      <c r="G128" s="149">
        <v>0</v>
      </c>
      <c r="H128" s="149">
        <v>550</v>
      </c>
      <c r="I128" s="149">
        <v>0</v>
      </c>
      <c r="J128" s="149" t="s">
        <v>48</v>
      </c>
      <c r="K128" s="149" t="s">
        <v>48</v>
      </c>
      <c r="L128" s="149" t="s">
        <v>48</v>
      </c>
      <c r="M128" s="148">
        <f t="shared" si="10"/>
        <v>550</v>
      </c>
      <c r="N128" s="150">
        <f t="shared" si="12"/>
        <v>1.35</v>
      </c>
    </row>
    <row r="129" spans="1:14" ht="21" customHeight="1">
      <c r="A129" s="146">
        <f t="shared" si="11"/>
        <v>43005</v>
      </c>
      <c r="B129" s="147">
        <v>719.15</v>
      </c>
      <c r="C129" s="147">
        <v>382.06</v>
      </c>
      <c r="D129" s="148">
        <f t="shared" si="8"/>
        <v>353.75</v>
      </c>
      <c r="E129" s="148">
        <v>0</v>
      </c>
      <c r="F129" s="148">
        <f t="shared" si="9"/>
        <v>100</v>
      </c>
      <c r="G129" s="149">
        <v>0</v>
      </c>
      <c r="H129" s="149">
        <v>550</v>
      </c>
      <c r="I129" s="149">
        <v>0</v>
      </c>
      <c r="J129" s="149" t="s">
        <v>48</v>
      </c>
      <c r="K129" s="149" t="s">
        <v>48</v>
      </c>
      <c r="L129" s="149" t="s">
        <v>48</v>
      </c>
      <c r="M129" s="148">
        <f t="shared" si="10"/>
        <v>550</v>
      </c>
      <c r="N129" s="150">
        <f t="shared" si="12"/>
        <v>1.35</v>
      </c>
    </row>
    <row r="130" spans="1:14" ht="21" customHeight="1">
      <c r="A130" s="146">
        <f t="shared" si="11"/>
        <v>43006</v>
      </c>
      <c r="B130" s="147">
        <v>719.1</v>
      </c>
      <c r="C130" s="147">
        <v>381.87</v>
      </c>
      <c r="D130" s="148">
        <f t="shared" si="8"/>
        <v>353.56</v>
      </c>
      <c r="E130" s="148">
        <v>0</v>
      </c>
      <c r="F130" s="148">
        <f t="shared" si="9"/>
        <v>99.946289752650173</v>
      </c>
      <c r="G130" s="149">
        <v>0</v>
      </c>
      <c r="H130" s="149">
        <v>550</v>
      </c>
      <c r="I130" s="149">
        <v>0</v>
      </c>
      <c r="J130" s="149" t="s">
        <v>48</v>
      </c>
      <c r="K130" s="149" t="s">
        <v>48</v>
      </c>
      <c r="L130" s="149" t="s">
        <v>48</v>
      </c>
      <c r="M130" s="148">
        <f t="shared" si="10"/>
        <v>550</v>
      </c>
      <c r="N130" s="150">
        <f t="shared" si="12"/>
        <v>1.1599999999999999</v>
      </c>
    </row>
    <row r="131" spans="1:14" ht="21" customHeight="1">
      <c r="A131" s="146">
        <f t="shared" si="11"/>
        <v>43007</v>
      </c>
      <c r="B131" s="147">
        <v>719</v>
      </c>
      <c r="C131" s="147">
        <v>380.49</v>
      </c>
      <c r="D131" s="148">
        <f t="shared" si="8"/>
        <v>352.18</v>
      </c>
      <c r="E131" s="148">
        <v>0</v>
      </c>
      <c r="F131" s="148">
        <f t="shared" si="9"/>
        <v>99.556183745583041</v>
      </c>
      <c r="G131" s="149">
        <v>0</v>
      </c>
      <c r="H131" s="149">
        <v>550</v>
      </c>
      <c r="I131" s="149">
        <v>0</v>
      </c>
      <c r="J131" s="149" t="s">
        <v>48</v>
      </c>
      <c r="K131" s="149" t="s">
        <v>48</v>
      </c>
      <c r="L131" s="149" t="s">
        <v>48</v>
      </c>
      <c r="M131" s="148">
        <f t="shared" si="10"/>
        <v>550</v>
      </c>
      <c r="N131" s="150">
        <f t="shared" si="12"/>
        <v>-0.03</v>
      </c>
    </row>
    <row r="132" spans="1:14" ht="21" customHeight="1">
      <c r="A132" s="146">
        <f t="shared" si="11"/>
        <v>43008</v>
      </c>
      <c r="B132" s="147">
        <v>718.98</v>
      </c>
      <c r="C132" s="147">
        <v>380.23</v>
      </c>
      <c r="D132" s="148">
        <f t="shared" si="8"/>
        <v>351.92</v>
      </c>
      <c r="E132" s="148">
        <v>0</v>
      </c>
      <c r="F132" s="148">
        <f t="shared" si="9"/>
        <v>99.482685512367496</v>
      </c>
      <c r="G132" s="149">
        <v>0</v>
      </c>
      <c r="H132" s="149">
        <v>0</v>
      </c>
      <c r="I132" s="149">
        <v>0</v>
      </c>
      <c r="J132" s="149" t="s">
        <v>48</v>
      </c>
      <c r="K132" s="149" t="s">
        <v>48</v>
      </c>
      <c r="L132" s="149" t="s">
        <v>48</v>
      </c>
      <c r="M132" s="148">
        <f t="shared" si="10"/>
        <v>0</v>
      </c>
      <c r="N132" s="150">
        <f t="shared" si="12"/>
        <v>-0.26</v>
      </c>
    </row>
    <row r="133" spans="1:14" ht="21" customHeight="1">
      <c r="A133" s="146">
        <f t="shared" si="11"/>
        <v>43009</v>
      </c>
      <c r="B133" s="147">
        <v>718.98</v>
      </c>
      <c r="C133" s="147">
        <v>380.23</v>
      </c>
      <c r="D133" s="148">
        <f t="shared" si="8"/>
        <v>351.92</v>
      </c>
      <c r="E133" s="148">
        <v>0</v>
      </c>
      <c r="F133" s="148">
        <f t="shared" si="9"/>
        <v>99.482685512367496</v>
      </c>
      <c r="G133" s="149">
        <v>0</v>
      </c>
      <c r="H133" s="149">
        <v>0</v>
      </c>
      <c r="I133" s="149">
        <v>0</v>
      </c>
      <c r="J133" s="149" t="s">
        <v>48</v>
      </c>
      <c r="K133" s="149" t="s">
        <v>48</v>
      </c>
      <c r="L133" s="149" t="s">
        <v>48</v>
      </c>
      <c r="M133" s="148">
        <f t="shared" si="10"/>
        <v>0</v>
      </c>
      <c r="N133" s="150">
        <f t="shared" si="12"/>
        <v>0</v>
      </c>
    </row>
    <row r="134" spans="1:14" ht="21" customHeight="1">
      <c r="A134" s="146">
        <f t="shared" si="11"/>
        <v>43010</v>
      </c>
      <c r="B134" s="147">
        <v>718.98</v>
      </c>
      <c r="C134" s="147">
        <v>380.23</v>
      </c>
      <c r="D134" s="148">
        <f t="shared" si="8"/>
        <v>351.92</v>
      </c>
      <c r="E134" s="148">
        <v>0</v>
      </c>
      <c r="F134" s="148">
        <f t="shared" si="9"/>
        <v>99.482685512367496</v>
      </c>
      <c r="G134" s="149">
        <v>0</v>
      </c>
      <c r="H134" s="149">
        <v>0</v>
      </c>
      <c r="I134" s="149">
        <v>0</v>
      </c>
      <c r="J134" s="149" t="s">
        <v>48</v>
      </c>
      <c r="K134" s="149" t="s">
        <v>48</v>
      </c>
      <c r="L134" s="149" t="s">
        <v>48</v>
      </c>
      <c r="M134" s="148">
        <f t="shared" si="10"/>
        <v>0</v>
      </c>
      <c r="N134" s="150">
        <f t="shared" si="12"/>
        <v>0</v>
      </c>
    </row>
    <row r="135" spans="1:14" ht="21" customHeight="1">
      <c r="A135" s="146">
        <f t="shared" si="11"/>
        <v>43011</v>
      </c>
      <c r="B135" s="147">
        <v>718.98</v>
      </c>
      <c r="C135" s="147">
        <v>380.23</v>
      </c>
      <c r="D135" s="148">
        <f t="shared" si="8"/>
        <v>351.92</v>
      </c>
      <c r="E135" s="148">
        <v>0</v>
      </c>
      <c r="F135" s="148">
        <f t="shared" si="9"/>
        <v>99.482685512367496</v>
      </c>
      <c r="G135" s="149">
        <v>0</v>
      </c>
      <c r="H135" s="149">
        <v>0</v>
      </c>
      <c r="I135" s="149">
        <v>0</v>
      </c>
      <c r="J135" s="149" t="s">
        <v>48</v>
      </c>
      <c r="K135" s="149" t="s">
        <v>48</v>
      </c>
      <c r="L135" s="149" t="s">
        <v>48</v>
      </c>
      <c r="M135" s="148">
        <f t="shared" si="10"/>
        <v>0</v>
      </c>
      <c r="N135" s="150">
        <f t="shared" si="12"/>
        <v>0</v>
      </c>
    </row>
    <row r="136" spans="1:14" ht="21" customHeight="1">
      <c r="A136" s="146">
        <f t="shared" si="11"/>
        <v>43012</v>
      </c>
      <c r="B136" s="147">
        <v>718.98</v>
      </c>
      <c r="C136" s="147">
        <v>380.23</v>
      </c>
      <c r="D136" s="148">
        <f t="shared" si="8"/>
        <v>351.92</v>
      </c>
      <c r="E136" s="148">
        <v>0</v>
      </c>
      <c r="F136" s="148">
        <f t="shared" si="9"/>
        <v>99.482685512367496</v>
      </c>
      <c r="G136" s="149">
        <v>0</v>
      </c>
      <c r="H136" s="149">
        <v>0</v>
      </c>
      <c r="I136" s="149">
        <v>0</v>
      </c>
      <c r="J136" s="149" t="s">
        <v>48</v>
      </c>
      <c r="K136" s="149" t="s">
        <v>48</v>
      </c>
      <c r="L136" s="149" t="s">
        <v>48</v>
      </c>
      <c r="M136" s="148">
        <f t="shared" si="10"/>
        <v>0</v>
      </c>
      <c r="N136" s="150">
        <f t="shared" si="12"/>
        <v>0</v>
      </c>
    </row>
    <row r="137" spans="1:14" ht="21" customHeight="1">
      <c r="A137" s="146">
        <f t="shared" si="11"/>
        <v>43013</v>
      </c>
      <c r="B137" s="147">
        <v>718.97</v>
      </c>
      <c r="C137" s="147">
        <v>380.05</v>
      </c>
      <c r="D137" s="148">
        <f t="shared" si="8"/>
        <v>351.74</v>
      </c>
      <c r="E137" s="148">
        <v>0</v>
      </c>
      <c r="F137" s="148">
        <f t="shared" si="9"/>
        <v>99.431802120141342</v>
      </c>
      <c r="G137" s="149">
        <v>0</v>
      </c>
      <c r="H137" s="149">
        <v>0</v>
      </c>
      <c r="I137" s="149">
        <v>0</v>
      </c>
      <c r="J137" s="149" t="s">
        <v>48</v>
      </c>
      <c r="K137" s="149" t="s">
        <v>48</v>
      </c>
      <c r="L137" s="149" t="s">
        <v>48</v>
      </c>
      <c r="M137" s="148">
        <f t="shared" si="10"/>
        <v>0</v>
      </c>
      <c r="N137" s="150">
        <f t="shared" si="12"/>
        <v>-0.18</v>
      </c>
    </row>
    <row r="138" spans="1:14" ht="21" customHeight="1">
      <c r="A138" s="146">
        <f t="shared" si="11"/>
        <v>43014</v>
      </c>
      <c r="B138" s="147">
        <v>718.97</v>
      </c>
      <c r="C138" s="147">
        <v>380.05</v>
      </c>
      <c r="D138" s="148">
        <f t="shared" si="8"/>
        <v>351.74</v>
      </c>
      <c r="E138" s="148">
        <v>0</v>
      </c>
      <c r="F138" s="148">
        <f t="shared" si="9"/>
        <v>99.431802120141342</v>
      </c>
      <c r="G138" s="149">
        <v>0</v>
      </c>
      <c r="H138" s="149">
        <v>0</v>
      </c>
      <c r="I138" s="149">
        <v>0</v>
      </c>
      <c r="J138" s="149" t="s">
        <v>48</v>
      </c>
      <c r="K138" s="149" t="s">
        <v>48</v>
      </c>
      <c r="L138" s="149" t="s">
        <v>48</v>
      </c>
      <c r="M138" s="148">
        <f t="shared" si="10"/>
        <v>0</v>
      </c>
      <c r="N138" s="150">
        <f t="shared" si="12"/>
        <v>0</v>
      </c>
    </row>
    <row r="139" spans="1:14" ht="21" customHeight="1">
      <c r="A139" s="146">
        <f t="shared" si="11"/>
        <v>43015</v>
      </c>
      <c r="B139" s="147">
        <v>718.97</v>
      </c>
      <c r="C139" s="147">
        <v>380.05</v>
      </c>
      <c r="D139" s="148">
        <f t="shared" si="8"/>
        <v>351.74</v>
      </c>
      <c r="E139" s="148">
        <v>8</v>
      </c>
      <c r="F139" s="148">
        <f t="shared" si="9"/>
        <v>99.431802120141342</v>
      </c>
      <c r="G139" s="149">
        <v>0</v>
      </c>
      <c r="H139" s="149">
        <v>0</v>
      </c>
      <c r="I139" s="149">
        <v>0</v>
      </c>
      <c r="J139" s="149" t="s">
        <v>48</v>
      </c>
      <c r="K139" s="149" t="s">
        <v>48</v>
      </c>
      <c r="L139" s="149" t="s">
        <v>48</v>
      </c>
      <c r="M139" s="148">
        <f t="shared" si="10"/>
        <v>0</v>
      </c>
      <c r="N139" s="150">
        <f t="shared" si="12"/>
        <v>0</v>
      </c>
    </row>
    <row r="140" spans="1:14" ht="21" customHeight="1">
      <c r="A140" s="146">
        <f t="shared" si="11"/>
        <v>43016</v>
      </c>
      <c r="B140" s="147">
        <v>719</v>
      </c>
      <c r="C140" s="147">
        <v>380.49</v>
      </c>
      <c r="D140" s="148">
        <f t="shared" ref="D140:D164" si="13">C140-28.31</f>
        <v>352.18</v>
      </c>
      <c r="E140" s="148">
        <v>13</v>
      </c>
      <c r="F140" s="148">
        <f t="shared" ref="F140:F163" si="14">D140/353.75*100</f>
        <v>99.556183745583041</v>
      </c>
      <c r="G140" s="149">
        <v>0</v>
      </c>
      <c r="H140" s="149">
        <v>0</v>
      </c>
      <c r="I140" s="149">
        <v>0</v>
      </c>
      <c r="J140" s="149" t="s">
        <v>48</v>
      </c>
      <c r="K140" s="149" t="s">
        <v>48</v>
      </c>
      <c r="L140" s="149" t="s">
        <v>48</v>
      </c>
      <c r="M140" s="148">
        <f t="shared" ref="M140:M163" si="15">G140+H140+I140</f>
        <v>0</v>
      </c>
      <c r="N140" s="150">
        <f t="shared" si="12"/>
        <v>0.44</v>
      </c>
    </row>
    <row r="141" spans="1:14" ht="21" customHeight="1">
      <c r="A141" s="146">
        <f t="shared" ref="A141:A163" si="16">+A140+1</f>
        <v>43017</v>
      </c>
      <c r="B141" s="147">
        <v>719.15</v>
      </c>
      <c r="C141" s="147">
        <v>382.06</v>
      </c>
      <c r="D141" s="148">
        <f t="shared" si="13"/>
        <v>353.75</v>
      </c>
      <c r="E141" s="148">
        <v>43</v>
      </c>
      <c r="F141" s="148">
        <f t="shared" si="14"/>
        <v>100</v>
      </c>
      <c r="G141" s="149">
        <v>500</v>
      </c>
      <c r="H141" s="149">
        <v>0</v>
      </c>
      <c r="I141" s="149">
        <v>0</v>
      </c>
      <c r="J141" s="149" t="s">
        <v>48</v>
      </c>
      <c r="K141" s="149" t="s">
        <v>48</v>
      </c>
      <c r="L141" s="149" t="s">
        <v>48</v>
      </c>
      <c r="M141" s="148">
        <f t="shared" si="15"/>
        <v>500</v>
      </c>
      <c r="N141" s="150">
        <f t="shared" ref="N141:N163" si="17">ROUND((C141-C140)+(M141*0.002447),2)</f>
        <v>2.79</v>
      </c>
    </row>
    <row r="142" spans="1:14" ht="21" customHeight="1">
      <c r="A142" s="146">
        <f t="shared" si="16"/>
        <v>43018</v>
      </c>
      <c r="B142" s="147">
        <v>719.15</v>
      </c>
      <c r="C142" s="147">
        <v>382.06</v>
      </c>
      <c r="D142" s="148">
        <f t="shared" si="13"/>
        <v>353.75</v>
      </c>
      <c r="E142" s="148">
        <v>6</v>
      </c>
      <c r="F142" s="148">
        <f t="shared" si="14"/>
        <v>100</v>
      </c>
      <c r="G142" s="149">
        <v>550</v>
      </c>
      <c r="H142" s="149">
        <v>0</v>
      </c>
      <c r="I142" s="149">
        <v>0</v>
      </c>
      <c r="J142" s="149" t="s">
        <v>48</v>
      </c>
      <c r="K142" s="149" t="s">
        <v>48</v>
      </c>
      <c r="L142" s="149" t="s">
        <v>48</v>
      </c>
      <c r="M142" s="148">
        <f t="shared" si="15"/>
        <v>550</v>
      </c>
      <c r="N142" s="150">
        <f t="shared" si="17"/>
        <v>1.35</v>
      </c>
    </row>
    <row r="143" spans="1:14" ht="21" customHeight="1">
      <c r="A143" s="146">
        <f t="shared" si="16"/>
        <v>43019</v>
      </c>
      <c r="B143" s="147">
        <v>719.15</v>
      </c>
      <c r="C143" s="147">
        <v>382.06</v>
      </c>
      <c r="D143" s="148">
        <f t="shared" si="13"/>
        <v>353.75</v>
      </c>
      <c r="E143" s="148">
        <v>5</v>
      </c>
      <c r="F143" s="148">
        <f t="shared" si="14"/>
        <v>100</v>
      </c>
      <c r="G143" s="149">
        <v>550</v>
      </c>
      <c r="H143" s="149">
        <v>0</v>
      </c>
      <c r="I143" s="149">
        <v>0</v>
      </c>
      <c r="J143" s="149" t="s">
        <v>48</v>
      </c>
      <c r="K143" s="149" t="s">
        <v>48</v>
      </c>
      <c r="L143" s="149" t="s">
        <v>48</v>
      </c>
      <c r="M143" s="148">
        <f t="shared" si="15"/>
        <v>550</v>
      </c>
      <c r="N143" s="150">
        <f t="shared" si="17"/>
        <v>1.35</v>
      </c>
    </row>
    <row r="144" spans="1:14" ht="21" customHeight="1">
      <c r="A144" s="146">
        <f t="shared" si="16"/>
        <v>43020</v>
      </c>
      <c r="B144" s="147">
        <v>719.15</v>
      </c>
      <c r="C144" s="147">
        <v>382.06</v>
      </c>
      <c r="D144" s="148">
        <f t="shared" si="13"/>
        <v>353.75</v>
      </c>
      <c r="E144" s="148">
        <v>11</v>
      </c>
      <c r="F144" s="148">
        <f t="shared" si="14"/>
        <v>100</v>
      </c>
      <c r="G144" s="149">
        <v>550</v>
      </c>
      <c r="H144" s="149">
        <v>0</v>
      </c>
      <c r="I144" s="149">
        <v>0</v>
      </c>
      <c r="J144" s="149" t="s">
        <v>48</v>
      </c>
      <c r="K144" s="149" t="s">
        <v>48</v>
      </c>
      <c r="L144" s="149" t="s">
        <v>48</v>
      </c>
      <c r="M144" s="148">
        <f t="shared" si="15"/>
        <v>550</v>
      </c>
      <c r="N144" s="150">
        <f t="shared" si="17"/>
        <v>1.35</v>
      </c>
    </row>
    <row r="145" spans="1:14" ht="21" customHeight="1">
      <c r="A145" s="146">
        <f t="shared" si="16"/>
        <v>43021</v>
      </c>
      <c r="B145" s="147">
        <v>719.15</v>
      </c>
      <c r="C145" s="147">
        <v>382.06</v>
      </c>
      <c r="D145" s="148">
        <f t="shared" si="13"/>
        <v>353.75</v>
      </c>
      <c r="E145" s="148">
        <v>0</v>
      </c>
      <c r="F145" s="148">
        <f t="shared" si="14"/>
        <v>100</v>
      </c>
      <c r="G145" s="149">
        <v>550</v>
      </c>
      <c r="H145" s="149">
        <v>0</v>
      </c>
      <c r="I145" s="149">
        <v>0</v>
      </c>
      <c r="J145" s="149" t="s">
        <v>48</v>
      </c>
      <c r="K145" s="149" t="s">
        <v>48</v>
      </c>
      <c r="L145" s="149" t="s">
        <v>48</v>
      </c>
      <c r="M145" s="148">
        <f t="shared" si="15"/>
        <v>550</v>
      </c>
      <c r="N145" s="150">
        <f t="shared" si="17"/>
        <v>1.35</v>
      </c>
    </row>
    <row r="146" spans="1:14" ht="21" customHeight="1">
      <c r="A146" s="146">
        <f t="shared" si="16"/>
        <v>43022</v>
      </c>
      <c r="B146" s="147">
        <v>719.15</v>
      </c>
      <c r="C146" s="147">
        <v>382.06</v>
      </c>
      <c r="D146" s="148">
        <f t="shared" si="13"/>
        <v>353.75</v>
      </c>
      <c r="E146" s="148">
        <v>25</v>
      </c>
      <c r="F146" s="148">
        <f t="shared" si="14"/>
        <v>100</v>
      </c>
      <c r="G146" s="149">
        <v>550</v>
      </c>
      <c r="H146" s="149">
        <v>0</v>
      </c>
      <c r="I146" s="149">
        <v>0</v>
      </c>
      <c r="J146" s="149" t="s">
        <v>48</v>
      </c>
      <c r="K146" s="149" t="s">
        <v>48</v>
      </c>
      <c r="L146" s="149" t="s">
        <v>48</v>
      </c>
      <c r="M146" s="148">
        <f t="shared" si="15"/>
        <v>550</v>
      </c>
      <c r="N146" s="150">
        <f t="shared" si="17"/>
        <v>1.35</v>
      </c>
    </row>
    <row r="147" spans="1:14" ht="21" customHeight="1">
      <c r="A147" s="146">
        <f t="shared" si="16"/>
        <v>43023</v>
      </c>
      <c r="B147" s="147">
        <v>719.15</v>
      </c>
      <c r="C147" s="147">
        <v>382.06</v>
      </c>
      <c r="D147" s="148">
        <f t="shared" si="13"/>
        <v>353.75</v>
      </c>
      <c r="E147" s="148">
        <v>1</v>
      </c>
      <c r="F147" s="148">
        <f t="shared" si="14"/>
        <v>100</v>
      </c>
      <c r="G147" s="149">
        <v>550</v>
      </c>
      <c r="H147" s="149">
        <v>0</v>
      </c>
      <c r="I147" s="149">
        <v>0</v>
      </c>
      <c r="J147" s="149" t="s">
        <v>48</v>
      </c>
      <c r="K147" s="149" t="s">
        <v>48</v>
      </c>
      <c r="L147" s="149" t="s">
        <v>48</v>
      </c>
      <c r="M147" s="148">
        <f t="shared" si="15"/>
        <v>550</v>
      </c>
      <c r="N147" s="150">
        <f t="shared" si="17"/>
        <v>1.35</v>
      </c>
    </row>
    <row r="148" spans="1:14" ht="21" customHeight="1">
      <c r="A148" s="146">
        <f t="shared" si="16"/>
        <v>43024</v>
      </c>
      <c r="B148" s="147">
        <v>719.15</v>
      </c>
      <c r="C148" s="147">
        <v>382.06</v>
      </c>
      <c r="D148" s="148">
        <f t="shared" si="13"/>
        <v>353.75</v>
      </c>
      <c r="E148" s="148">
        <v>3</v>
      </c>
      <c r="F148" s="148">
        <f t="shared" si="14"/>
        <v>100</v>
      </c>
      <c r="G148" s="149">
        <v>550</v>
      </c>
      <c r="H148" s="149">
        <v>0</v>
      </c>
      <c r="I148" s="149">
        <v>0</v>
      </c>
      <c r="J148" s="149" t="s">
        <v>48</v>
      </c>
      <c r="K148" s="149" t="s">
        <v>48</v>
      </c>
      <c r="L148" s="149" t="s">
        <v>48</v>
      </c>
      <c r="M148" s="148">
        <f t="shared" si="15"/>
        <v>550</v>
      </c>
      <c r="N148" s="150">
        <f t="shared" si="17"/>
        <v>1.35</v>
      </c>
    </row>
    <row r="149" spans="1:14" ht="21" customHeight="1">
      <c r="A149" s="146">
        <f t="shared" si="16"/>
        <v>43025</v>
      </c>
      <c r="B149" s="147">
        <v>719.15</v>
      </c>
      <c r="C149" s="147">
        <v>382.06</v>
      </c>
      <c r="D149" s="148">
        <f t="shared" si="13"/>
        <v>353.75</v>
      </c>
      <c r="E149" s="148">
        <v>0</v>
      </c>
      <c r="F149" s="148">
        <f t="shared" si="14"/>
        <v>100</v>
      </c>
      <c r="G149" s="149">
        <v>550</v>
      </c>
      <c r="H149" s="149">
        <v>0</v>
      </c>
      <c r="I149" s="149">
        <v>0</v>
      </c>
      <c r="J149" s="149" t="s">
        <v>48</v>
      </c>
      <c r="K149" s="149" t="s">
        <v>48</v>
      </c>
      <c r="L149" s="149" t="s">
        <v>48</v>
      </c>
      <c r="M149" s="148">
        <f t="shared" si="15"/>
        <v>550</v>
      </c>
      <c r="N149" s="150">
        <f t="shared" si="17"/>
        <v>1.35</v>
      </c>
    </row>
    <row r="150" spans="1:14" ht="21" customHeight="1">
      <c r="A150" s="146">
        <f t="shared" si="16"/>
        <v>43026</v>
      </c>
      <c r="B150" s="147">
        <v>719.15</v>
      </c>
      <c r="C150" s="147">
        <v>382.06</v>
      </c>
      <c r="D150" s="148">
        <f t="shared" si="13"/>
        <v>353.75</v>
      </c>
      <c r="E150" s="148">
        <v>0</v>
      </c>
      <c r="F150" s="148">
        <f t="shared" si="14"/>
        <v>100</v>
      </c>
      <c r="G150" s="149">
        <v>0</v>
      </c>
      <c r="H150" s="149">
        <v>0</v>
      </c>
      <c r="I150" s="149">
        <v>0</v>
      </c>
      <c r="J150" s="149" t="s">
        <v>48</v>
      </c>
      <c r="K150" s="149" t="s">
        <v>48</v>
      </c>
      <c r="L150" s="149" t="s">
        <v>48</v>
      </c>
      <c r="M150" s="148">
        <f t="shared" si="15"/>
        <v>0</v>
      </c>
      <c r="N150" s="150">
        <f t="shared" si="17"/>
        <v>0</v>
      </c>
    </row>
    <row r="151" spans="1:14" ht="21" customHeight="1">
      <c r="A151" s="146">
        <f t="shared" si="16"/>
        <v>43027</v>
      </c>
      <c r="B151" s="147">
        <v>719.15</v>
      </c>
      <c r="C151" s="147">
        <v>382.06</v>
      </c>
      <c r="D151" s="148">
        <f t="shared" si="13"/>
        <v>353.75</v>
      </c>
      <c r="E151" s="148">
        <v>0</v>
      </c>
      <c r="F151" s="148">
        <f t="shared" si="14"/>
        <v>100</v>
      </c>
      <c r="G151" s="149">
        <v>0</v>
      </c>
      <c r="H151" s="149">
        <v>0</v>
      </c>
      <c r="I151" s="149">
        <v>0</v>
      </c>
      <c r="J151" s="149" t="s">
        <v>48</v>
      </c>
      <c r="K151" s="149" t="s">
        <v>48</v>
      </c>
      <c r="L151" s="149" t="s">
        <v>48</v>
      </c>
      <c r="M151" s="148">
        <f t="shared" si="15"/>
        <v>0</v>
      </c>
      <c r="N151" s="150">
        <f t="shared" si="17"/>
        <v>0</v>
      </c>
    </row>
    <row r="152" spans="1:14" ht="21" customHeight="1">
      <c r="A152" s="146">
        <f t="shared" si="16"/>
        <v>43028</v>
      </c>
      <c r="B152" s="147">
        <v>719.15</v>
      </c>
      <c r="C152" s="147">
        <v>382.06</v>
      </c>
      <c r="D152" s="148">
        <f t="shared" si="13"/>
        <v>353.75</v>
      </c>
      <c r="E152" s="148">
        <v>0</v>
      </c>
      <c r="F152" s="148">
        <f t="shared" si="14"/>
        <v>100</v>
      </c>
      <c r="G152" s="149">
        <v>0</v>
      </c>
      <c r="H152" s="149">
        <v>0</v>
      </c>
      <c r="I152" s="149">
        <v>0</v>
      </c>
      <c r="J152" s="149" t="s">
        <v>48</v>
      </c>
      <c r="K152" s="149" t="s">
        <v>48</v>
      </c>
      <c r="L152" s="149" t="s">
        <v>48</v>
      </c>
      <c r="M152" s="148">
        <f t="shared" si="15"/>
        <v>0</v>
      </c>
      <c r="N152" s="150">
        <f t="shared" si="17"/>
        <v>0</v>
      </c>
    </row>
    <row r="153" spans="1:14" ht="21" customHeight="1">
      <c r="A153" s="146">
        <f t="shared" si="16"/>
        <v>43029</v>
      </c>
      <c r="B153" s="147">
        <v>719.15</v>
      </c>
      <c r="C153" s="147">
        <v>382.06</v>
      </c>
      <c r="D153" s="148">
        <f t="shared" si="13"/>
        <v>353.75</v>
      </c>
      <c r="E153" s="148">
        <v>0</v>
      </c>
      <c r="F153" s="148">
        <f t="shared" si="14"/>
        <v>100</v>
      </c>
      <c r="G153" s="149">
        <v>0</v>
      </c>
      <c r="H153" s="149">
        <v>0</v>
      </c>
      <c r="I153" s="149">
        <v>0</v>
      </c>
      <c r="J153" s="149" t="s">
        <v>48</v>
      </c>
      <c r="K153" s="149" t="s">
        <v>48</v>
      </c>
      <c r="L153" s="149" t="s">
        <v>48</v>
      </c>
      <c r="M153" s="148">
        <f t="shared" si="15"/>
        <v>0</v>
      </c>
      <c r="N153" s="150">
        <f t="shared" si="17"/>
        <v>0</v>
      </c>
    </row>
    <row r="154" spans="1:14" ht="21" customHeight="1">
      <c r="A154" s="146">
        <f t="shared" si="16"/>
        <v>43030</v>
      </c>
      <c r="B154" s="147">
        <v>719.15</v>
      </c>
      <c r="C154" s="147">
        <v>382.06</v>
      </c>
      <c r="D154" s="148">
        <f t="shared" si="13"/>
        <v>353.75</v>
      </c>
      <c r="E154" s="148">
        <v>0</v>
      </c>
      <c r="F154" s="148">
        <f t="shared" si="14"/>
        <v>100</v>
      </c>
      <c r="G154" s="149">
        <v>0</v>
      </c>
      <c r="H154" s="149">
        <v>0</v>
      </c>
      <c r="I154" s="149">
        <v>0</v>
      </c>
      <c r="J154" s="149" t="s">
        <v>48</v>
      </c>
      <c r="K154" s="149" t="s">
        <v>48</v>
      </c>
      <c r="L154" s="149" t="s">
        <v>48</v>
      </c>
      <c r="M154" s="148">
        <f t="shared" si="15"/>
        <v>0</v>
      </c>
      <c r="N154" s="150">
        <f t="shared" si="17"/>
        <v>0</v>
      </c>
    </row>
    <row r="155" spans="1:14" ht="21" customHeight="1">
      <c r="A155" s="146">
        <f t="shared" si="16"/>
        <v>43031</v>
      </c>
      <c r="B155" s="147">
        <v>719.13</v>
      </c>
      <c r="C155" s="147">
        <v>381.92</v>
      </c>
      <c r="D155" s="148">
        <f t="shared" si="13"/>
        <v>353.61</v>
      </c>
      <c r="E155" s="148">
        <v>0</v>
      </c>
      <c r="F155" s="148">
        <f t="shared" si="14"/>
        <v>99.960424028268562</v>
      </c>
      <c r="G155" s="149">
        <v>0</v>
      </c>
      <c r="H155" s="149">
        <v>0</v>
      </c>
      <c r="I155" s="149">
        <v>0</v>
      </c>
      <c r="J155" s="149" t="s">
        <v>48</v>
      </c>
      <c r="K155" s="149" t="s">
        <v>48</v>
      </c>
      <c r="L155" s="149" t="s">
        <v>48</v>
      </c>
      <c r="M155" s="148">
        <f t="shared" si="15"/>
        <v>0</v>
      </c>
      <c r="N155" s="150">
        <f t="shared" si="17"/>
        <v>-0.14000000000000001</v>
      </c>
    </row>
    <row r="156" spans="1:14" ht="21" customHeight="1">
      <c r="A156" s="146">
        <f t="shared" si="16"/>
        <v>43032</v>
      </c>
      <c r="B156" s="147">
        <v>719.13</v>
      </c>
      <c r="C156" s="147">
        <v>381.92</v>
      </c>
      <c r="D156" s="148">
        <f t="shared" si="13"/>
        <v>353.61</v>
      </c>
      <c r="E156" s="148">
        <v>0</v>
      </c>
      <c r="F156" s="148">
        <f t="shared" si="14"/>
        <v>99.960424028268562</v>
      </c>
      <c r="G156" s="149">
        <v>0</v>
      </c>
      <c r="H156" s="149">
        <v>0</v>
      </c>
      <c r="I156" s="149">
        <v>0</v>
      </c>
      <c r="J156" s="149" t="s">
        <v>48</v>
      </c>
      <c r="K156" s="149" t="s">
        <v>48</v>
      </c>
      <c r="L156" s="149" t="s">
        <v>48</v>
      </c>
      <c r="M156" s="148">
        <f t="shared" si="15"/>
        <v>0</v>
      </c>
      <c r="N156" s="150">
        <v>0</v>
      </c>
    </row>
    <row r="157" spans="1:14" ht="21" customHeight="1">
      <c r="A157" s="146">
        <f t="shared" si="16"/>
        <v>43033</v>
      </c>
      <c r="B157" s="147">
        <v>719.13</v>
      </c>
      <c r="C157" s="147">
        <v>381.92</v>
      </c>
      <c r="D157" s="148">
        <f t="shared" si="13"/>
        <v>353.61</v>
      </c>
      <c r="E157" s="148">
        <v>0</v>
      </c>
      <c r="F157" s="148">
        <f t="shared" si="14"/>
        <v>99.960424028268562</v>
      </c>
      <c r="G157" s="149">
        <v>0</v>
      </c>
      <c r="H157" s="149">
        <v>0</v>
      </c>
      <c r="I157" s="149">
        <v>0</v>
      </c>
      <c r="J157" s="149" t="s">
        <v>48</v>
      </c>
      <c r="K157" s="149" t="s">
        <v>48</v>
      </c>
      <c r="L157" s="149" t="s">
        <v>48</v>
      </c>
      <c r="M157" s="148">
        <f t="shared" si="15"/>
        <v>0</v>
      </c>
      <c r="N157" s="150">
        <f t="shared" si="17"/>
        <v>0</v>
      </c>
    </row>
    <row r="158" spans="1:14" ht="21" customHeight="1">
      <c r="A158" s="146">
        <f t="shared" si="16"/>
        <v>43034</v>
      </c>
      <c r="B158" s="147">
        <v>719.13</v>
      </c>
      <c r="C158" s="147">
        <v>381.92</v>
      </c>
      <c r="D158" s="148">
        <f t="shared" si="13"/>
        <v>353.61</v>
      </c>
      <c r="E158" s="148">
        <v>0</v>
      </c>
      <c r="F158" s="148">
        <f t="shared" si="14"/>
        <v>99.960424028268562</v>
      </c>
      <c r="G158" s="149">
        <v>0</v>
      </c>
      <c r="H158" s="149">
        <v>0</v>
      </c>
      <c r="I158" s="149">
        <v>0</v>
      </c>
      <c r="J158" s="149" t="s">
        <v>48</v>
      </c>
      <c r="K158" s="149" t="s">
        <v>48</v>
      </c>
      <c r="L158" s="149" t="s">
        <v>48</v>
      </c>
      <c r="M158" s="148">
        <f t="shared" si="15"/>
        <v>0</v>
      </c>
      <c r="N158" s="150">
        <f t="shared" si="17"/>
        <v>0</v>
      </c>
    </row>
    <row r="159" spans="1:14" ht="21" customHeight="1">
      <c r="A159" s="146">
        <f t="shared" si="16"/>
        <v>43035</v>
      </c>
      <c r="B159" s="147">
        <v>719.13</v>
      </c>
      <c r="C159" s="147">
        <v>381.92</v>
      </c>
      <c r="D159" s="148">
        <f t="shared" si="13"/>
        <v>353.61</v>
      </c>
      <c r="E159" s="148">
        <v>0</v>
      </c>
      <c r="F159" s="148">
        <f t="shared" si="14"/>
        <v>99.960424028268562</v>
      </c>
      <c r="G159" s="149">
        <v>0</v>
      </c>
      <c r="H159" s="149">
        <v>0</v>
      </c>
      <c r="I159" s="149">
        <v>0</v>
      </c>
      <c r="J159" s="149" t="s">
        <v>48</v>
      </c>
      <c r="K159" s="149" t="s">
        <v>48</v>
      </c>
      <c r="L159" s="149" t="s">
        <v>48</v>
      </c>
      <c r="M159" s="148">
        <f t="shared" si="15"/>
        <v>0</v>
      </c>
      <c r="N159" s="150">
        <f t="shared" si="17"/>
        <v>0</v>
      </c>
    </row>
    <row r="160" spans="1:14" ht="21" customHeight="1">
      <c r="A160" s="146">
        <f t="shared" si="16"/>
        <v>43036</v>
      </c>
      <c r="B160" s="147">
        <v>719.13</v>
      </c>
      <c r="C160" s="147">
        <v>381.92</v>
      </c>
      <c r="D160" s="148">
        <f t="shared" si="13"/>
        <v>353.61</v>
      </c>
      <c r="E160" s="148">
        <v>0</v>
      </c>
      <c r="F160" s="148">
        <f t="shared" si="14"/>
        <v>99.960424028268562</v>
      </c>
      <c r="G160" s="149">
        <v>0</v>
      </c>
      <c r="H160" s="149">
        <v>0</v>
      </c>
      <c r="I160" s="149">
        <v>0</v>
      </c>
      <c r="J160" s="149" t="s">
        <v>48</v>
      </c>
      <c r="K160" s="149" t="s">
        <v>48</v>
      </c>
      <c r="L160" s="149" t="s">
        <v>48</v>
      </c>
      <c r="M160" s="148">
        <f t="shared" si="15"/>
        <v>0</v>
      </c>
      <c r="N160" s="150">
        <f t="shared" si="17"/>
        <v>0</v>
      </c>
    </row>
    <row r="161" spans="1:16" ht="21" customHeight="1">
      <c r="A161" s="146">
        <f t="shared" si="16"/>
        <v>43037</v>
      </c>
      <c r="B161" s="147">
        <v>719.12</v>
      </c>
      <c r="C161" s="147">
        <v>381.85</v>
      </c>
      <c r="D161" s="148">
        <f t="shared" si="13"/>
        <v>353.54</v>
      </c>
      <c r="E161" s="148">
        <v>0</v>
      </c>
      <c r="F161" s="148">
        <f t="shared" si="14"/>
        <v>99.940636042402829</v>
      </c>
      <c r="G161" s="149">
        <v>0</v>
      </c>
      <c r="H161" s="149">
        <v>0</v>
      </c>
      <c r="I161" s="149">
        <v>0</v>
      </c>
      <c r="J161" s="149" t="s">
        <v>48</v>
      </c>
      <c r="K161" s="149" t="s">
        <v>48</v>
      </c>
      <c r="L161" s="149" t="s">
        <v>48</v>
      </c>
      <c r="M161" s="148">
        <f t="shared" si="15"/>
        <v>0</v>
      </c>
      <c r="N161" s="150">
        <f t="shared" si="17"/>
        <v>-7.0000000000000007E-2</v>
      </c>
    </row>
    <row r="162" spans="1:16" ht="21" customHeight="1">
      <c r="A162" s="146">
        <f t="shared" si="16"/>
        <v>43038</v>
      </c>
      <c r="B162" s="147">
        <v>719.12</v>
      </c>
      <c r="C162" s="147">
        <v>381.85</v>
      </c>
      <c r="D162" s="148">
        <f t="shared" si="13"/>
        <v>353.54</v>
      </c>
      <c r="E162" s="148">
        <v>0</v>
      </c>
      <c r="F162" s="148">
        <f t="shared" si="14"/>
        <v>99.940636042402829</v>
      </c>
      <c r="G162" s="149">
        <v>0</v>
      </c>
      <c r="H162" s="149">
        <v>0</v>
      </c>
      <c r="I162" s="149">
        <v>0</v>
      </c>
      <c r="J162" s="149" t="s">
        <v>48</v>
      </c>
      <c r="K162" s="149" t="s">
        <v>48</v>
      </c>
      <c r="L162" s="149" t="s">
        <v>48</v>
      </c>
      <c r="M162" s="148">
        <f t="shared" si="15"/>
        <v>0</v>
      </c>
      <c r="N162" s="150">
        <v>0</v>
      </c>
    </row>
    <row r="163" spans="1:16" ht="21" customHeight="1">
      <c r="A163" s="146">
        <f t="shared" si="16"/>
        <v>43039</v>
      </c>
      <c r="B163" s="147">
        <v>719.12</v>
      </c>
      <c r="C163" s="147">
        <v>381.85</v>
      </c>
      <c r="D163" s="148">
        <f t="shared" si="13"/>
        <v>353.54</v>
      </c>
      <c r="E163" s="148">
        <v>0</v>
      </c>
      <c r="F163" s="148">
        <f t="shared" si="14"/>
        <v>99.940636042402829</v>
      </c>
      <c r="G163" s="149">
        <v>0</v>
      </c>
      <c r="H163" s="149">
        <v>0</v>
      </c>
      <c r="I163" s="149">
        <v>0</v>
      </c>
      <c r="J163" s="149" t="s">
        <v>48</v>
      </c>
      <c r="K163" s="149" t="s">
        <v>48</v>
      </c>
      <c r="L163" s="149" t="s">
        <v>48</v>
      </c>
      <c r="M163" s="148">
        <f t="shared" si="15"/>
        <v>0</v>
      </c>
      <c r="N163" s="150">
        <f t="shared" si="17"/>
        <v>0</v>
      </c>
    </row>
    <row r="164" spans="1:16" ht="21" customHeight="1">
      <c r="A164" s="276"/>
      <c r="B164" s="259">
        <v>719.15</v>
      </c>
      <c r="C164" s="260">
        <v>382.06</v>
      </c>
      <c r="D164" s="148">
        <f t="shared" si="13"/>
        <v>353.75</v>
      </c>
      <c r="E164" s="261"/>
      <c r="F164" s="270"/>
      <c r="G164" s="271"/>
      <c r="H164" s="271"/>
      <c r="I164" s="272"/>
      <c r="J164" s="273"/>
      <c r="K164" s="274"/>
      <c r="L164" s="275"/>
      <c r="M164" s="148"/>
      <c r="N164" s="150"/>
    </row>
    <row r="165" spans="1:16" ht="30.75" customHeight="1">
      <c r="A165" s="324" t="s">
        <v>106</v>
      </c>
      <c r="B165" s="325"/>
      <c r="C165" s="325"/>
      <c r="D165" s="325"/>
      <c r="E165" s="325"/>
      <c r="F165" s="325"/>
      <c r="G165" s="325"/>
      <c r="H165" s="325"/>
      <c r="I165" s="377"/>
      <c r="J165" s="319" t="s">
        <v>82</v>
      </c>
      <c r="K165" s="320"/>
      <c r="L165" s="321"/>
      <c r="M165" s="159">
        <f>SUM(M11:M163)</f>
        <v>114717</v>
      </c>
      <c r="N165" s="133">
        <f>SUM(N11:N163)</f>
        <v>624.98000000000047</v>
      </c>
      <c r="O165" s="36">
        <v>21620</v>
      </c>
      <c r="P165" s="36">
        <v>240.42</v>
      </c>
    </row>
    <row r="166" spans="1:16" ht="37.5" customHeight="1">
      <c r="A166" s="326"/>
      <c r="B166" s="327"/>
      <c r="C166" s="327"/>
      <c r="D166" s="327"/>
      <c r="E166" s="327"/>
      <c r="F166" s="327"/>
      <c r="G166" s="327"/>
      <c r="H166" s="327"/>
      <c r="I166" s="383"/>
      <c r="J166" s="358">
        <f>C163-C11</f>
        <v>345.41</v>
      </c>
      <c r="K166" s="391"/>
      <c r="L166" s="359"/>
      <c r="M166" s="133">
        <f>M165*0.002447</f>
        <v>280.71249899999998</v>
      </c>
      <c r="N166" s="162">
        <f>M166+J166</f>
        <v>626.12249900000006</v>
      </c>
    </row>
    <row r="167" spans="1:16" ht="113.25" customHeight="1">
      <c r="A167" s="366" t="s">
        <v>85</v>
      </c>
      <c r="B167" s="366"/>
      <c r="C167" s="137" t="s">
        <v>86</v>
      </c>
      <c r="D167" s="137" t="s">
        <v>87</v>
      </c>
      <c r="E167" s="137" t="s">
        <v>88</v>
      </c>
      <c r="F167" s="322" t="s">
        <v>89</v>
      </c>
      <c r="G167" s="322"/>
      <c r="H167" s="322" t="s">
        <v>90</v>
      </c>
      <c r="I167" s="322"/>
      <c r="J167" s="322" t="s">
        <v>91</v>
      </c>
      <c r="K167" s="322"/>
      <c r="L167" s="343" t="s">
        <v>102</v>
      </c>
      <c r="M167" s="343"/>
      <c r="N167" s="123" t="s">
        <v>92</v>
      </c>
    </row>
    <row r="168" spans="1:16" ht="14">
      <c r="A168" s="362" t="s">
        <v>84</v>
      </c>
      <c r="B168" s="363"/>
      <c r="C168" s="164">
        <f>SUM(E11:E40)</f>
        <v>340</v>
      </c>
      <c r="D168" s="164">
        <f>SUM(E41:E71)</f>
        <v>558</v>
      </c>
      <c r="E168" s="164">
        <f>SUM(E72:E102)</f>
        <v>280</v>
      </c>
      <c r="F168" s="350">
        <f>SUM(E103:E132)</f>
        <v>165</v>
      </c>
      <c r="G168" s="351"/>
      <c r="H168" s="350">
        <f>SUM(E133:E163)</f>
        <v>115</v>
      </c>
      <c r="I168" s="351"/>
      <c r="J168" s="350">
        <f>C168+D168+E168+F168+H168</f>
        <v>1458</v>
      </c>
      <c r="K168" s="352"/>
      <c r="L168" s="344">
        <f>+N165-N166</f>
        <v>-1.1424989999995887</v>
      </c>
      <c r="M168" s="345"/>
      <c r="N168" s="373">
        <f>N166</f>
        <v>626.12249900000006</v>
      </c>
    </row>
    <row r="169" spans="1:16" ht="14">
      <c r="A169" s="362" t="s">
        <v>93</v>
      </c>
      <c r="B169" s="363"/>
      <c r="C169" s="164">
        <f>SUM(N11:N40)</f>
        <v>22.650000000000002</v>
      </c>
      <c r="D169" s="164">
        <f>SUM(N41:N71)</f>
        <v>347.34999999999991</v>
      </c>
      <c r="E169" s="164">
        <f>SUM(N72:N102)</f>
        <v>184.79000000000002</v>
      </c>
      <c r="F169" s="350">
        <f>SUM(N103:N132)</f>
        <v>56.550000000000004</v>
      </c>
      <c r="G169" s="351"/>
      <c r="H169" s="350">
        <f>SUM(N133:N163)</f>
        <v>13.639999999999997</v>
      </c>
      <c r="I169" s="351"/>
      <c r="J169" s="350">
        <f>C169+D169+E169+F169+H169</f>
        <v>624.9799999999999</v>
      </c>
      <c r="K169" s="352"/>
      <c r="L169" s="346"/>
      <c r="M169" s="347"/>
      <c r="N169" s="374"/>
    </row>
    <row r="170" spans="1:16" ht="17.5">
      <c r="A170" s="31"/>
      <c r="B170" s="31"/>
      <c r="C170" s="34"/>
      <c r="D170" s="32"/>
      <c r="E170" s="32"/>
      <c r="F170" s="32"/>
      <c r="G170" s="32"/>
      <c r="H170" s="32"/>
      <c r="I170" s="32"/>
      <c r="J170" s="32"/>
      <c r="K170" s="50"/>
      <c r="L170" s="50"/>
    </row>
    <row r="171" spans="1:16" ht="20">
      <c r="A171" s="31"/>
      <c r="B171" s="31"/>
      <c r="C171" s="31"/>
      <c r="D171" s="31"/>
      <c r="E171" s="67">
        <v>1458</v>
      </c>
      <c r="F171" s="31">
        <v>1343</v>
      </c>
      <c r="G171" s="67">
        <f>E171-F171</f>
        <v>115</v>
      </c>
      <c r="H171" s="31"/>
      <c r="I171" s="31"/>
      <c r="J171" s="31"/>
      <c r="K171" s="31"/>
      <c r="L171" s="31"/>
      <c r="M171" s="3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  <row r="174" spans="1:16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</row>
  </sheetData>
  <mergeCells count="39"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  <mergeCell ref="A167:B167"/>
    <mergeCell ref="J165:L165"/>
    <mergeCell ref="J166:L166"/>
    <mergeCell ref="N168:N169"/>
    <mergeCell ref="F169:G169"/>
    <mergeCell ref="H169:I169"/>
    <mergeCell ref="J169:K169"/>
    <mergeCell ref="J167:K167"/>
    <mergeCell ref="L167:M167"/>
    <mergeCell ref="A1:N1"/>
    <mergeCell ref="A169:B169"/>
    <mergeCell ref="A168:B168"/>
    <mergeCell ref="F168:G168"/>
    <mergeCell ref="H168:I168"/>
    <mergeCell ref="F167:G167"/>
    <mergeCell ref="H167:I167"/>
    <mergeCell ref="J168:K168"/>
    <mergeCell ref="L168:M169"/>
    <mergeCell ref="A6:N6"/>
    <mergeCell ref="A7:A8"/>
    <mergeCell ref="B7:B8"/>
    <mergeCell ref="C7:C8"/>
    <mergeCell ref="D7:D8"/>
    <mergeCell ref="E7:E8"/>
    <mergeCell ref="A165:I166"/>
  </mergeCells>
  <pageMargins left="0.9" right="0.5" top="0.45" bottom="0.4" header="0.3" footer="0.25"/>
  <pageSetup paperSize="9" scale="71" orientation="portrait" r:id="rId1"/>
  <headerFooter>
    <oddHeader>&amp;C5.Dimbhe</oddHeader>
    <oddFooter xml:space="preserve">&amp;C&amp;"DVB-TTSurekh,Normal"&amp;18 </oddFooter>
  </headerFooter>
  <rowBreaks count="3" manualBreakCount="3">
    <brk id="50" max="13" man="1"/>
    <brk id="95" max="13" man="1"/>
    <brk id="141" max="1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T173"/>
  <sheetViews>
    <sheetView zoomScaleSheetLayoutView="85" workbookViewId="0">
      <selection activeCell="A55" sqref="A55:XFD55"/>
    </sheetView>
  </sheetViews>
  <sheetFormatPr defaultColWidth="9.1796875" defaultRowHeight="12.5"/>
  <cols>
    <col min="1" max="1" width="12.81640625" style="33" customWidth="1"/>
    <col min="2" max="2" width="9.26953125" style="75" customWidth="1"/>
    <col min="3" max="3" width="9.81640625" style="33" customWidth="1"/>
    <col min="4" max="4" width="9.1796875" style="33" customWidth="1"/>
    <col min="5" max="5" width="8" style="33" customWidth="1"/>
    <col min="6" max="6" width="8.54296875" style="33" customWidth="1"/>
    <col min="7" max="7" width="9" style="33" customWidth="1"/>
    <col min="8" max="8" width="8.1796875" style="33" customWidth="1"/>
    <col min="9" max="9" width="7.81640625" style="33" customWidth="1"/>
    <col min="10" max="10" width="5.1796875" style="33" customWidth="1"/>
    <col min="11" max="11" width="4.7265625" style="33" customWidth="1"/>
    <col min="12" max="12" width="8.26953125" style="33" customWidth="1"/>
    <col min="13" max="13" width="12.81640625" style="33" customWidth="1"/>
    <col min="14" max="14" width="11" style="33" customWidth="1"/>
    <col min="15" max="16384" width="9.1796875" style="33"/>
  </cols>
  <sheetData>
    <row r="1" spans="1:17" ht="18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7" ht="23">
      <c r="A2" s="328" t="s">
        <v>81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4"/>
    </row>
    <row r="3" spans="1:17" ht="19.5" customHeight="1">
      <c r="A3" s="331" t="s">
        <v>56</v>
      </c>
      <c r="B3" s="333" t="s">
        <v>57</v>
      </c>
      <c r="C3" s="333"/>
      <c r="D3" s="335" t="s">
        <v>59</v>
      </c>
      <c r="E3" s="336"/>
      <c r="F3" s="338" t="s">
        <v>58</v>
      </c>
      <c r="G3" s="341"/>
      <c r="H3" s="341"/>
      <c r="I3" s="341"/>
      <c r="J3" s="341"/>
      <c r="K3" s="341"/>
      <c r="L3" s="341"/>
      <c r="M3" s="341"/>
      <c r="N3" s="339"/>
      <c r="O3" s="36"/>
    </row>
    <row r="4" spans="1:17" ht="39.75" customHeight="1">
      <c r="A4" s="332"/>
      <c r="B4" s="334"/>
      <c r="C4" s="334"/>
      <c r="D4" s="335"/>
      <c r="E4" s="337"/>
      <c r="F4" s="342" t="s">
        <v>60</v>
      </c>
      <c r="G4" s="342"/>
      <c r="H4" s="342" t="s">
        <v>61</v>
      </c>
      <c r="I4" s="342"/>
      <c r="J4" s="356" t="s">
        <v>62</v>
      </c>
      <c r="K4" s="357"/>
      <c r="L4" s="119" t="s">
        <v>65</v>
      </c>
      <c r="M4" s="120" t="s">
        <v>63</v>
      </c>
      <c r="N4" s="119" t="s">
        <v>64</v>
      </c>
      <c r="O4" s="36"/>
    </row>
    <row r="5" spans="1:17" ht="21.75" customHeight="1">
      <c r="A5" s="332"/>
      <c r="B5" s="334"/>
      <c r="C5" s="334"/>
      <c r="D5" s="338"/>
      <c r="E5" s="339"/>
      <c r="F5" s="387">
        <v>548.64</v>
      </c>
      <c r="G5" s="388"/>
      <c r="H5" s="387">
        <v>216.3</v>
      </c>
      <c r="I5" s="388"/>
      <c r="J5" s="387">
        <v>154.80000000000001</v>
      </c>
      <c r="K5" s="388"/>
      <c r="L5" s="143">
        <v>61.5</v>
      </c>
      <c r="M5" s="142">
        <v>57250</v>
      </c>
      <c r="N5" s="144">
        <v>525</v>
      </c>
    </row>
    <row r="6" spans="1:17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7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7" ht="60" customHeight="1">
      <c r="A8" s="318"/>
      <c r="B8" s="365"/>
      <c r="C8" s="318"/>
      <c r="D8" s="318"/>
      <c r="E8" s="318"/>
      <c r="F8" s="355"/>
      <c r="G8" s="57" t="s">
        <v>72</v>
      </c>
      <c r="H8" s="57" t="s">
        <v>73</v>
      </c>
      <c r="I8" s="57" t="s">
        <v>74</v>
      </c>
      <c r="J8" s="57" t="s">
        <v>80</v>
      </c>
      <c r="K8" s="57" t="s">
        <v>75</v>
      </c>
      <c r="L8" s="57" t="s">
        <v>76</v>
      </c>
      <c r="M8" s="57" t="s">
        <v>77</v>
      </c>
      <c r="N8" s="318"/>
    </row>
    <row r="9" spans="1:17">
      <c r="A9" s="123">
        <v>1</v>
      </c>
      <c r="B9" s="124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5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>+L9+1</f>
        <v>13</v>
      </c>
      <c r="N9" s="123">
        <f t="shared" si="0"/>
        <v>14</v>
      </c>
    </row>
    <row r="10" spans="1:17">
      <c r="A10" s="123"/>
      <c r="B10" s="280">
        <v>525</v>
      </c>
      <c r="C10" s="128">
        <v>0</v>
      </c>
      <c r="D10" s="128">
        <v>0</v>
      </c>
      <c r="E10" s="123"/>
      <c r="F10" s="125"/>
      <c r="G10" s="123"/>
      <c r="H10" s="123"/>
      <c r="I10" s="123"/>
      <c r="J10" s="123"/>
      <c r="K10" s="123"/>
      <c r="L10" s="123"/>
      <c r="M10" s="123"/>
      <c r="N10" s="154"/>
    </row>
    <row r="11" spans="1:17">
      <c r="A11" s="126">
        <v>42887</v>
      </c>
      <c r="B11" s="127">
        <v>540.12</v>
      </c>
      <c r="C11" s="127">
        <v>51.69</v>
      </c>
      <c r="D11" s="128">
        <v>0</v>
      </c>
      <c r="E11" s="128">
        <v>0</v>
      </c>
      <c r="F11" s="129">
        <f>D11/154.8*100</f>
        <v>0</v>
      </c>
      <c r="G11" s="130">
        <v>0</v>
      </c>
      <c r="H11" s="128">
        <v>0</v>
      </c>
      <c r="I11" s="128">
        <v>0</v>
      </c>
      <c r="J11" s="130" t="s">
        <v>48</v>
      </c>
      <c r="K11" s="130" t="s">
        <v>48</v>
      </c>
      <c r="L11" s="130" t="s">
        <v>48</v>
      </c>
      <c r="M11" s="128">
        <f>G11+H11+I11</f>
        <v>0</v>
      </c>
      <c r="N11" s="131">
        <v>0</v>
      </c>
      <c r="P11" s="75"/>
      <c r="Q11" s="75"/>
    </row>
    <row r="12" spans="1:17">
      <c r="A12" s="126">
        <f>+A11+1</f>
        <v>42888</v>
      </c>
      <c r="B12" s="127">
        <v>540.09</v>
      </c>
      <c r="C12" s="127">
        <v>51.31</v>
      </c>
      <c r="D12" s="128">
        <v>0</v>
      </c>
      <c r="E12" s="128">
        <v>0</v>
      </c>
      <c r="F12" s="129">
        <f t="shared" ref="F12:F75" si="1">D12/154.8*100</f>
        <v>0</v>
      </c>
      <c r="G12" s="130">
        <v>0</v>
      </c>
      <c r="H12" s="128">
        <v>0</v>
      </c>
      <c r="I12" s="128">
        <v>0</v>
      </c>
      <c r="J12" s="130" t="s">
        <v>48</v>
      </c>
      <c r="K12" s="130" t="s">
        <v>48</v>
      </c>
      <c r="L12" s="130" t="s">
        <v>48</v>
      </c>
      <c r="M12" s="128">
        <f t="shared" ref="M12:M75" si="2">G12+H12+I12</f>
        <v>0</v>
      </c>
      <c r="N12" s="131">
        <v>0</v>
      </c>
      <c r="P12" s="75"/>
    </row>
    <row r="13" spans="1:17">
      <c r="A13" s="126">
        <f t="shared" ref="A13:A76" si="3">+A12+1</f>
        <v>42889</v>
      </c>
      <c r="B13" s="127">
        <v>540.04999999999995</v>
      </c>
      <c r="C13" s="127">
        <v>50.95</v>
      </c>
      <c r="D13" s="128">
        <v>0</v>
      </c>
      <c r="E13" s="128">
        <v>0</v>
      </c>
      <c r="F13" s="129">
        <f t="shared" si="1"/>
        <v>0</v>
      </c>
      <c r="G13" s="130">
        <v>0</v>
      </c>
      <c r="H13" s="128">
        <v>0</v>
      </c>
      <c r="I13" s="128">
        <v>0</v>
      </c>
      <c r="J13" s="130" t="s">
        <v>48</v>
      </c>
      <c r="K13" s="130" t="s">
        <v>48</v>
      </c>
      <c r="L13" s="130" t="s">
        <v>48</v>
      </c>
      <c r="M13" s="128">
        <f t="shared" si="2"/>
        <v>0</v>
      </c>
      <c r="N13" s="131">
        <v>0</v>
      </c>
    </row>
    <row r="14" spans="1:17">
      <c r="A14" s="126">
        <f t="shared" si="3"/>
        <v>42890</v>
      </c>
      <c r="B14" s="127">
        <v>540.21</v>
      </c>
      <c r="C14" s="127">
        <v>52.61</v>
      </c>
      <c r="D14" s="128">
        <v>0</v>
      </c>
      <c r="E14" s="128">
        <v>45</v>
      </c>
      <c r="F14" s="129">
        <f t="shared" si="1"/>
        <v>0</v>
      </c>
      <c r="G14" s="130">
        <v>0</v>
      </c>
      <c r="H14" s="128">
        <v>0</v>
      </c>
      <c r="I14" s="128">
        <v>0</v>
      </c>
      <c r="J14" s="130" t="s">
        <v>48</v>
      </c>
      <c r="K14" s="130" t="s">
        <v>48</v>
      </c>
      <c r="L14" s="130" t="s">
        <v>48</v>
      </c>
      <c r="M14" s="128">
        <f t="shared" si="2"/>
        <v>0</v>
      </c>
      <c r="N14" s="131">
        <v>0</v>
      </c>
    </row>
    <row r="15" spans="1:17">
      <c r="A15" s="126">
        <f t="shared" si="3"/>
        <v>42891</v>
      </c>
      <c r="B15" s="127">
        <v>540.23</v>
      </c>
      <c r="C15" s="127">
        <v>52.77</v>
      </c>
      <c r="D15" s="128">
        <v>0</v>
      </c>
      <c r="E15" s="128">
        <v>0</v>
      </c>
      <c r="F15" s="129">
        <f t="shared" si="1"/>
        <v>0</v>
      </c>
      <c r="G15" s="130">
        <v>0</v>
      </c>
      <c r="H15" s="128">
        <v>0</v>
      </c>
      <c r="I15" s="128">
        <v>0</v>
      </c>
      <c r="J15" s="130" t="s">
        <v>48</v>
      </c>
      <c r="K15" s="130" t="s">
        <v>48</v>
      </c>
      <c r="L15" s="130" t="s">
        <v>48</v>
      </c>
      <c r="M15" s="128">
        <f t="shared" si="2"/>
        <v>0</v>
      </c>
      <c r="N15" s="131">
        <f>ROUND((C15-C14)+(M15*0.002447),2)</f>
        <v>0.16</v>
      </c>
    </row>
    <row r="16" spans="1:17">
      <c r="A16" s="126">
        <f t="shared" si="3"/>
        <v>42892</v>
      </c>
      <c r="B16" s="127">
        <v>540.22</v>
      </c>
      <c r="C16" s="127">
        <v>52.74</v>
      </c>
      <c r="D16" s="128">
        <v>0</v>
      </c>
      <c r="E16" s="128">
        <v>0</v>
      </c>
      <c r="F16" s="129">
        <f t="shared" si="1"/>
        <v>0</v>
      </c>
      <c r="G16" s="130">
        <v>0</v>
      </c>
      <c r="H16" s="128">
        <v>0</v>
      </c>
      <c r="I16" s="128">
        <v>0</v>
      </c>
      <c r="J16" s="130" t="s">
        <v>48</v>
      </c>
      <c r="K16" s="130" t="s">
        <v>48</v>
      </c>
      <c r="L16" s="130" t="s">
        <v>48</v>
      </c>
      <c r="M16" s="128">
        <f t="shared" si="2"/>
        <v>0</v>
      </c>
      <c r="N16" s="131">
        <f>ROUND((C16-C15)+(M16*0.002447),2)</f>
        <v>-0.03</v>
      </c>
    </row>
    <row r="17" spans="1:20">
      <c r="A17" s="126">
        <f t="shared" si="3"/>
        <v>42893</v>
      </c>
      <c r="B17" s="127">
        <v>540.21</v>
      </c>
      <c r="C17" s="127">
        <v>52.61</v>
      </c>
      <c r="D17" s="128">
        <v>0</v>
      </c>
      <c r="E17" s="128">
        <v>0</v>
      </c>
      <c r="F17" s="129">
        <f t="shared" si="1"/>
        <v>0</v>
      </c>
      <c r="G17" s="130">
        <v>0</v>
      </c>
      <c r="H17" s="128">
        <v>0</v>
      </c>
      <c r="I17" s="128">
        <v>0</v>
      </c>
      <c r="J17" s="130" t="s">
        <v>48</v>
      </c>
      <c r="K17" s="130" t="s">
        <v>48</v>
      </c>
      <c r="L17" s="130" t="s">
        <v>48</v>
      </c>
      <c r="M17" s="128">
        <f t="shared" si="2"/>
        <v>0</v>
      </c>
      <c r="N17" s="131">
        <v>0</v>
      </c>
    </row>
    <row r="18" spans="1:20">
      <c r="A18" s="126">
        <f t="shared" si="3"/>
        <v>42894</v>
      </c>
      <c r="B18" s="127">
        <v>540.20000000000005</v>
      </c>
      <c r="C18" s="127">
        <v>52.52</v>
      </c>
      <c r="D18" s="128">
        <v>0</v>
      </c>
      <c r="E18" s="128">
        <v>0</v>
      </c>
      <c r="F18" s="129">
        <f t="shared" si="1"/>
        <v>0</v>
      </c>
      <c r="G18" s="130">
        <v>0</v>
      </c>
      <c r="H18" s="128">
        <v>0</v>
      </c>
      <c r="I18" s="128">
        <v>0</v>
      </c>
      <c r="J18" s="130" t="s">
        <v>48</v>
      </c>
      <c r="K18" s="130" t="s">
        <v>48</v>
      </c>
      <c r="L18" s="130" t="s">
        <v>48</v>
      </c>
      <c r="M18" s="128">
        <f t="shared" si="2"/>
        <v>0</v>
      </c>
      <c r="N18" s="131">
        <v>0</v>
      </c>
    </row>
    <row r="19" spans="1:20">
      <c r="A19" s="126">
        <f t="shared" si="3"/>
        <v>42895</v>
      </c>
      <c r="B19" s="127">
        <v>540.20000000000005</v>
      </c>
      <c r="C19" s="127">
        <v>52.52</v>
      </c>
      <c r="D19" s="128">
        <v>0</v>
      </c>
      <c r="E19" s="128">
        <v>12</v>
      </c>
      <c r="F19" s="129">
        <f t="shared" si="1"/>
        <v>0</v>
      </c>
      <c r="G19" s="130">
        <v>0</v>
      </c>
      <c r="H19" s="128">
        <v>0</v>
      </c>
      <c r="I19" s="128">
        <v>0</v>
      </c>
      <c r="J19" s="130" t="s">
        <v>48</v>
      </c>
      <c r="K19" s="130" t="s">
        <v>48</v>
      </c>
      <c r="L19" s="130" t="s">
        <v>48</v>
      </c>
      <c r="M19" s="128">
        <f t="shared" si="2"/>
        <v>0</v>
      </c>
      <c r="N19" s="131">
        <v>0</v>
      </c>
    </row>
    <row r="20" spans="1:20">
      <c r="A20" s="126">
        <f t="shared" si="3"/>
        <v>42896</v>
      </c>
      <c r="B20" s="127">
        <v>540.20000000000005</v>
      </c>
      <c r="C20" s="127">
        <v>52.52</v>
      </c>
      <c r="D20" s="128">
        <v>0</v>
      </c>
      <c r="E20" s="128">
        <v>0</v>
      </c>
      <c r="F20" s="129">
        <f t="shared" si="1"/>
        <v>0</v>
      </c>
      <c r="G20" s="130">
        <v>0</v>
      </c>
      <c r="H20" s="128">
        <v>0</v>
      </c>
      <c r="I20" s="128">
        <v>0</v>
      </c>
      <c r="J20" s="130" t="s">
        <v>48</v>
      </c>
      <c r="K20" s="130" t="s">
        <v>48</v>
      </c>
      <c r="L20" s="130" t="s">
        <v>48</v>
      </c>
      <c r="M20" s="128">
        <f t="shared" si="2"/>
        <v>0</v>
      </c>
      <c r="N20" s="131">
        <v>0</v>
      </c>
    </row>
    <row r="21" spans="1:20">
      <c r="A21" s="126">
        <f t="shared" si="3"/>
        <v>42897</v>
      </c>
      <c r="B21" s="127">
        <v>540.20000000000005</v>
      </c>
      <c r="C21" s="127">
        <v>52.52</v>
      </c>
      <c r="D21" s="128">
        <v>0</v>
      </c>
      <c r="E21" s="128">
        <v>0</v>
      </c>
      <c r="F21" s="129">
        <f t="shared" si="1"/>
        <v>0</v>
      </c>
      <c r="G21" s="130">
        <v>0</v>
      </c>
      <c r="H21" s="128">
        <v>0</v>
      </c>
      <c r="I21" s="128">
        <v>0</v>
      </c>
      <c r="J21" s="130" t="s">
        <v>48</v>
      </c>
      <c r="K21" s="130" t="s">
        <v>48</v>
      </c>
      <c r="L21" s="130" t="s">
        <v>48</v>
      </c>
      <c r="M21" s="128">
        <f t="shared" si="2"/>
        <v>0</v>
      </c>
      <c r="N21" s="131">
        <v>0</v>
      </c>
    </row>
    <row r="22" spans="1:20">
      <c r="A22" s="126">
        <f t="shared" si="3"/>
        <v>42898</v>
      </c>
      <c r="B22" s="127">
        <v>540.20000000000005</v>
      </c>
      <c r="C22" s="127">
        <v>52.52</v>
      </c>
      <c r="D22" s="128">
        <v>0</v>
      </c>
      <c r="E22" s="128">
        <v>0</v>
      </c>
      <c r="F22" s="129">
        <f t="shared" si="1"/>
        <v>0</v>
      </c>
      <c r="G22" s="130">
        <v>0</v>
      </c>
      <c r="H22" s="128">
        <v>0</v>
      </c>
      <c r="I22" s="128">
        <v>0</v>
      </c>
      <c r="J22" s="130" t="s">
        <v>48</v>
      </c>
      <c r="K22" s="130" t="s">
        <v>48</v>
      </c>
      <c r="L22" s="130" t="s">
        <v>48</v>
      </c>
      <c r="M22" s="128">
        <f t="shared" si="2"/>
        <v>0</v>
      </c>
      <c r="N22" s="131">
        <v>0</v>
      </c>
    </row>
    <row r="23" spans="1:20">
      <c r="A23" s="126">
        <f t="shared" si="3"/>
        <v>42899</v>
      </c>
      <c r="B23" s="127">
        <v>540.22</v>
      </c>
      <c r="C23" s="127">
        <v>52.67</v>
      </c>
      <c r="D23" s="128">
        <v>0</v>
      </c>
      <c r="E23" s="128">
        <v>22</v>
      </c>
      <c r="F23" s="129">
        <f t="shared" si="1"/>
        <v>0</v>
      </c>
      <c r="G23" s="130">
        <v>0</v>
      </c>
      <c r="H23" s="128">
        <v>0</v>
      </c>
      <c r="I23" s="128">
        <v>0</v>
      </c>
      <c r="J23" s="130" t="s">
        <v>48</v>
      </c>
      <c r="K23" s="130" t="s">
        <v>48</v>
      </c>
      <c r="L23" s="130" t="s">
        <v>48</v>
      </c>
      <c r="M23" s="128">
        <f t="shared" si="2"/>
        <v>0</v>
      </c>
      <c r="N23" s="131">
        <v>0</v>
      </c>
    </row>
    <row r="24" spans="1:20">
      <c r="A24" s="126">
        <f t="shared" si="3"/>
        <v>42900</v>
      </c>
      <c r="B24" s="127">
        <v>540.23</v>
      </c>
      <c r="C24" s="127">
        <v>52.77</v>
      </c>
      <c r="D24" s="128">
        <v>0</v>
      </c>
      <c r="E24" s="128">
        <v>0</v>
      </c>
      <c r="F24" s="129">
        <f t="shared" si="1"/>
        <v>0</v>
      </c>
      <c r="G24" s="130">
        <v>0</v>
      </c>
      <c r="H24" s="128">
        <v>0</v>
      </c>
      <c r="I24" s="128">
        <v>0</v>
      </c>
      <c r="J24" s="130" t="s">
        <v>48</v>
      </c>
      <c r="K24" s="130" t="s">
        <v>48</v>
      </c>
      <c r="L24" s="130" t="s">
        <v>48</v>
      </c>
      <c r="M24" s="128">
        <f t="shared" si="2"/>
        <v>0</v>
      </c>
      <c r="N24" s="131">
        <v>0</v>
      </c>
    </row>
    <row r="25" spans="1:20">
      <c r="A25" s="126">
        <f t="shared" si="3"/>
        <v>42901</v>
      </c>
      <c r="B25" s="127">
        <v>540.24</v>
      </c>
      <c r="C25" s="127">
        <v>52.9</v>
      </c>
      <c r="D25" s="128">
        <v>0</v>
      </c>
      <c r="E25" s="128">
        <v>5</v>
      </c>
      <c r="F25" s="129">
        <f t="shared" si="1"/>
        <v>0</v>
      </c>
      <c r="G25" s="130">
        <v>0</v>
      </c>
      <c r="H25" s="128">
        <v>0</v>
      </c>
      <c r="I25" s="128">
        <v>0</v>
      </c>
      <c r="J25" s="130" t="s">
        <v>48</v>
      </c>
      <c r="K25" s="130" t="s">
        <v>48</v>
      </c>
      <c r="L25" s="130" t="s">
        <v>48</v>
      </c>
      <c r="M25" s="128">
        <f t="shared" si="2"/>
        <v>0</v>
      </c>
      <c r="N25" s="131">
        <v>0</v>
      </c>
    </row>
    <row r="26" spans="1:20">
      <c r="A26" s="126">
        <f t="shared" si="3"/>
        <v>42902</v>
      </c>
      <c r="B26" s="127">
        <v>540.24</v>
      </c>
      <c r="C26" s="127">
        <v>52.9</v>
      </c>
      <c r="D26" s="128">
        <v>0</v>
      </c>
      <c r="E26" s="128">
        <v>0</v>
      </c>
      <c r="F26" s="129">
        <f t="shared" si="1"/>
        <v>0</v>
      </c>
      <c r="G26" s="130">
        <v>0</v>
      </c>
      <c r="H26" s="128">
        <v>0</v>
      </c>
      <c r="I26" s="128">
        <v>0</v>
      </c>
      <c r="J26" s="130" t="s">
        <v>48</v>
      </c>
      <c r="K26" s="130" t="s">
        <v>48</v>
      </c>
      <c r="L26" s="130" t="s">
        <v>48</v>
      </c>
      <c r="M26" s="128">
        <f t="shared" si="2"/>
        <v>0</v>
      </c>
      <c r="N26" s="131">
        <v>0</v>
      </c>
    </row>
    <row r="27" spans="1:20">
      <c r="A27" s="126">
        <f t="shared" si="3"/>
        <v>42903</v>
      </c>
      <c r="B27" s="127">
        <v>540.24</v>
      </c>
      <c r="C27" s="127">
        <v>52.9</v>
      </c>
      <c r="D27" s="128">
        <v>0</v>
      </c>
      <c r="E27" s="128">
        <v>0</v>
      </c>
      <c r="F27" s="129">
        <f t="shared" si="1"/>
        <v>0</v>
      </c>
      <c r="G27" s="130">
        <v>0</v>
      </c>
      <c r="H27" s="128">
        <v>0</v>
      </c>
      <c r="I27" s="128">
        <v>0</v>
      </c>
      <c r="J27" s="130" t="s">
        <v>48</v>
      </c>
      <c r="K27" s="130" t="s">
        <v>48</v>
      </c>
      <c r="L27" s="130" t="s">
        <v>48</v>
      </c>
      <c r="M27" s="128">
        <f t="shared" si="2"/>
        <v>0</v>
      </c>
      <c r="N27" s="131">
        <v>0</v>
      </c>
    </row>
    <row r="28" spans="1:20">
      <c r="A28" s="126">
        <f t="shared" si="3"/>
        <v>42904</v>
      </c>
      <c r="B28" s="127">
        <v>540.24</v>
      </c>
      <c r="C28" s="127">
        <v>52.9</v>
      </c>
      <c r="D28" s="128">
        <v>0</v>
      </c>
      <c r="E28" s="128">
        <v>0</v>
      </c>
      <c r="F28" s="129">
        <f t="shared" si="1"/>
        <v>0</v>
      </c>
      <c r="G28" s="130">
        <v>0</v>
      </c>
      <c r="H28" s="128">
        <v>0</v>
      </c>
      <c r="I28" s="128">
        <v>0</v>
      </c>
      <c r="J28" s="130" t="s">
        <v>48</v>
      </c>
      <c r="K28" s="130" t="s">
        <v>48</v>
      </c>
      <c r="L28" s="130" t="s">
        <v>48</v>
      </c>
      <c r="M28" s="128">
        <f t="shared" si="2"/>
        <v>0</v>
      </c>
      <c r="N28" s="131">
        <v>0</v>
      </c>
    </row>
    <row r="29" spans="1:20">
      <c r="A29" s="126">
        <f t="shared" si="3"/>
        <v>42905</v>
      </c>
      <c r="B29" s="127">
        <v>540.22</v>
      </c>
      <c r="C29" s="127">
        <v>52.74</v>
      </c>
      <c r="D29" s="128">
        <v>0</v>
      </c>
      <c r="E29" s="128">
        <v>0</v>
      </c>
      <c r="F29" s="129">
        <f t="shared" si="1"/>
        <v>0</v>
      </c>
      <c r="G29" s="130">
        <v>0</v>
      </c>
      <c r="H29" s="128">
        <v>0</v>
      </c>
      <c r="I29" s="128">
        <v>0</v>
      </c>
      <c r="J29" s="130" t="s">
        <v>48</v>
      </c>
      <c r="K29" s="130" t="s">
        <v>48</v>
      </c>
      <c r="L29" s="130" t="s">
        <v>48</v>
      </c>
      <c r="M29" s="128">
        <f t="shared" si="2"/>
        <v>0</v>
      </c>
      <c r="N29" s="131">
        <v>0</v>
      </c>
    </row>
    <row r="30" spans="1:20">
      <c r="A30" s="126">
        <f t="shared" si="3"/>
        <v>42906</v>
      </c>
      <c r="B30" s="127">
        <v>540.21</v>
      </c>
      <c r="C30" s="127">
        <v>52.58</v>
      </c>
      <c r="D30" s="128">
        <v>0</v>
      </c>
      <c r="E30" s="128">
        <v>0</v>
      </c>
      <c r="F30" s="129">
        <f t="shared" si="1"/>
        <v>0</v>
      </c>
      <c r="G30" s="130">
        <v>0</v>
      </c>
      <c r="H30" s="128">
        <v>0</v>
      </c>
      <c r="I30" s="128">
        <v>0</v>
      </c>
      <c r="J30" s="130" t="s">
        <v>48</v>
      </c>
      <c r="K30" s="130" t="s">
        <v>48</v>
      </c>
      <c r="L30" s="130" t="s">
        <v>48</v>
      </c>
      <c r="M30" s="128">
        <f t="shared" si="2"/>
        <v>0</v>
      </c>
      <c r="N30" s="131">
        <v>0</v>
      </c>
    </row>
    <row r="31" spans="1:20" ht="17.5">
      <c r="A31" s="126">
        <f t="shared" si="3"/>
        <v>42907</v>
      </c>
      <c r="B31" s="127">
        <v>540.17999999999995</v>
      </c>
      <c r="C31" s="127">
        <v>52.33</v>
      </c>
      <c r="D31" s="128">
        <v>0</v>
      </c>
      <c r="E31" s="128">
        <v>0</v>
      </c>
      <c r="F31" s="129">
        <f t="shared" si="1"/>
        <v>0</v>
      </c>
      <c r="G31" s="130">
        <v>0</v>
      </c>
      <c r="H31" s="128">
        <v>0</v>
      </c>
      <c r="I31" s="128">
        <v>0</v>
      </c>
      <c r="J31" s="130" t="s">
        <v>48</v>
      </c>
      <c r="K31" s="130" t="s">
        <v>48</v>
      </c>
      <c r="L31" s="130" t="s">
        <v>48</v>
      </c>
      <c r="M31" s="128">
        <f t="shared" si="2"/>
        <v>0</v>
      </c>
      <c r="N31" s="131">
        <v>0</v>
      </c>
      <c r="S31" s="30">
        <v>15.12</v>
      </c>
      <c r="T31" s="78">
        <f>+S31-61.5</f>
        <v>-46.38</v>
      </c>
    </row>
    <row r="32" spans="1:20" ht="17.5">
      <c r="A32" s="126">
        <f t="shared" si="3"/>
        <v>42908</v>
      </c>
      <c r="B32" s="127">
        <v>540.16</v>
      </c>
      <c r="C32" s="127">
        <v>52.04</v>
      </c>
      <c r="D32" s="128">
        <v>0</v>
      </c>
      <c r="E32" s="128">
        <v>0</v>
      </c>
      <c r="F32" s="129">
        <f t="shared" si="1"/>
        <v>0</v>
      </c>
      <c r="G32" s="130">
        <v>0</v>
      </c>
      <c r="H32" s="128">
        <v>0</v>
      </c>
      <c r="I32" s="128">
        <v>0</v>
      </c>
      <c r="J32" s="130" t="s">
        <v>48</v>
      </c>
      <c r="K32" s="130" t="s">
        <v>48</v>
      </c>
      <c r="L32" s="130" t="s">
        <v>48</v>
      </c>
      <c r="M32" s="128">
        <f t="shared" si="2"/>
        <v>0</v>
      </c>
      <c r="N32" s="131">
        <v>0</v>
      </c>
      <c r="S32" s="30">
        <v>15.12</v>
      </c>
      <c r="T32" s="78">
        <f>+S32-61.5</f>
        <v>-46.38</v>
      </c>
    </row>
    <row r="33" spans="1:20" ht="17.5">
      <c r="A33" s="126">
        <f t="shared" si="3"/>
        <v>42909</v>
      </c>
      <c r="B33" s="127">
        <v>540.13</v>
      </c>
      <c r="C33" s="127">
        <v>51.72</v>
      </c>
      <c r="D33" s="128">
        <v>0</v>
      </c>
      <c r="E33" s="128">
        <v>0</v>
      </c>
      <c r="F33" s="129">
        <f t="shared" si="1"/>
        <v>0</v>
      </c>
      <c r="G33" s="130">
        <v>0</v>
      </c>
      <c r="H33" s="128">
        <v>0</v>
      </c>
      <c r="I33" s="128">
        <v>0</v>
      </c>
      <c r="J33" s="130" t="s">
        <v>48</v>
      </c>
      <c r="K33" s="130" t="s">
        <v>48</v>
      </c>
      <c r="L33" s="130" t="s">
        <v>48</v>
      </c>
      <c r="M33" s="128">
        <f t="shared" si="2"/>
        <v>0</v>
      </c>
      <c r="N33" s="131">
        <v>0</v>
      </c>
      <c r="S33" s="30">
        <v>15.99</v>
      </c>
      <c r="T33" s="78">
        <f>+S33-61.5</f>
        <v>-45.51</v>
      </c>
    </row>
    <row r="34" spans="1:20" ht="17.5">
      <c r="A34" s="126">
        <f t="shared" si="3"/>
        <v>42910</v>
      </c>
      <c r="B34" s="127">
        <v>540.1</v>
      </c>
      <c r="C34" s="127">
        <v>51.4</v>
      </c>
      <c r="D34" s="128">
        <v>0</v>
      </c>
      <c r="E34" s="128">
        <v>0</v>
      </c>
      <c r="F34" s="129">
        <f t="shared" si="1"/>
        <v>0</v>
      </c>
      <c r="G34" s="130">
        <v>0</v>
      </c>
      <c r="H34" s="128">
        <v>0</v>
      </c>
      <c r="I34" s="128">
        <v>0</v>
      </c>
      <c r="J34" s="130" t="s">
        <v>48</v>
      </c>
      <c r="K34" s="130" t="s">
        <v>48</v>
      </c>
      <c r="L34" s="130" t="s">
        <v>48</v>
      </c>
      <c r="M34" s="128">
        <f t="shared" si="2"/>
        <v>0</v>
      </c>
      <c r="N34" s="131">
        <v>0</v>
      </c>
      <c r="S34" s="30">
        <v>16.21</v>
      </c>
      <c r="T34" s="78">
        <f t="shared" ref="T34:T57" si="4">+S34-61.5</f>
        <v>-45.29</v>
      </c>
    </row>
    <row r="35" spans="1:20" ht="17.5">
      <c r="A35" s="126">
        <f t="shared" si="3"/>
        <v>42911</v>
      </c>
      <c r="B35" s="127">
        <v>540.07000000000005</v>
      </c>
      <c r="C35" s="127">
        <v>51.09</v>
      </c>
      <c r="D35" s="128">
        <v>0</v>
      </c>
      <c r="E35" s="128">
        <v>0</v>
      </c>
      <c r="F35" s="129">
        <f t="shared" si="1"/>
        <v>0</v>
      </c>
      <c r="G35" s="130">
        <v>0</v>
      </c>
      <c r="H35" s="128">
        <v>0</v>
      </c>
      <c r="I35" s="128">
        <v>0</v>
      </c>
      <c r="J35" s="130" t="s">
        <v>48</v>
      </c>
      <c r="K35" s="130" t="s">
        <v>48</v>
      </c>
      <c r="L35" s="130" t="s">
        <v>48</v>
      </c>
      <c r="M35" s="128">
        <f t="shared" si="2"/>
        <v>0</v>
      </c>
      <c r="N35" s="131">
        <v>0</v>
      </c>
      <c r="S35" s="30">
        <v>16.28</v>
      </c>
      <c r="T35" s="78">
        <f t="shared" si="4"/>
        <v>-45.22</v>
      </c>
    </row>
    <row r="36" spans="1:20" ht="17.5">
      <c r="A36" s="126">
        <f t="shared" si="3"/>
        <v>42912</v>
      </c>
      <c r="B36" s="127">
        <v>540.04</v>
      </c>
      <c r="C36" s="127">
        <v>50.79</v>
      </c>
      <c r="D36" s="128">
        <v>0</v>
      </c>
      <c r="E36" s="128">
        <v>0</v>
      </c>
      <c r="F36" s="129">
        <f t="shared" si="1"/>
        <v>0</v>
      </c>
      <c r="G36" s="130">
        <v>0</v>
      </c>
      <c r="H36" s="128">
        <v>0</v>
      </c>
      <c r="I36" s="128">
        <v>0</v>
      </c>
      <c r="J36" s="130" t="s">
        <v>48</v>
      </c>
      <c r="K36" s="130" t="s">
        <v>48</v>
      </c>
      <c r="L36" s="130" t="s">
        <v>48</v>
      </c>
      <c r="M36" s="128">
        <f t="shared" si="2"/>
        <v>0</v>
      </c>
      <c r="N36" s="131">
        <v>0</v>
      </c>
      <c r="S36" s="30">
        <v>16.28</v>
      </c>
      <c r="T36" s="78">
        <f t="shared" si="4"/>
        <v>-45.22</v>
      </c>
    </row>
    <row r="37" spans="1:20" ht="17.5">
      <c r="A37" s="126">
        <f t="shared" si="3"/>
        <v>42913</v>
      </c>
      <c r="B37" s="127">
        <v>540.01</v>
      </c>
      <c r="C37" s="127">
        <v>50.49</v>
      </c>
      <c r="D37" s="128">
        <v>0</v>
      </c>
      <c r="E37" s="128">
        <v>0</v>
      </c>
      <c r="F37" s="129">
        <f t="shared" si="1"/>
        <v>0</v>
      </c>
      <c r="G37" s="130">
        <v>0</v>
      </c>
      <c r="H37" s="128">
        <v>0</v>
      </c>
      <c r="I37" s="128">
        <v>0</v>
      </c>
      <c r="J37" s="130" t="s">
        <v>48</v>
      </c>
      <c r="K37" s="130" t="s">
        <v>48</v>
      </c>
      <c r="L37" s="130" t="s">
        <v>48</v>
      </c>
      <c r="M37" s="128">
        <f t="shared" si="2"/>
        <v>0</v>
      </c>
      <c r="N37" s="131">
        <v>0</v>
      </c>
      <c r="S37" s="30">
        <v>16.43</v>
      </c>
      <c r="T37" s="78">
        <f t="shared" si="4"/>
        <v>-45.07</v>
      </c>
    </row>
    <row r="38" spans="1:20" ht="17.5">
      <c r="A38" s="126">
        <f t="shared" si="3"/>
        <v>42914</v>
      </c>
      <c r="B38" s="127">
        <v>539.97</v>
      </c>
      <c r="C38" s="127">
        <v>50.18</v>
      </c>
      <c r="D38" s="128">
        <v>0</v>
      </c>
      <c r="E38" s="128">
        <v>0</v>
      </c>
      <c r="F38" s="129">
        <f t="shared" si="1"/>
        <v>0</v>
      </c>
      <c r="G38" s="130">
        <v>0</v>
      </c>
      <c r="H38" s="128">
        <v>0</v>
      </c>
      <c r="I38" s="128">
        <v>0</v>
      </c>
      <c r="J38" s="130" t="s">
        <v>48</v>
      </c>
      <c r="K38" s="130" t="s">
        <v>48</v>
      </c>
      <c r="L38" s="130" t="s">
        <v>48</v>
      </c>
      <c r="M38" s="128">
        <f t="shared" si="2"/>
        <v>0</v>
      </c>
      <c r="N38" s="131">
        <v>0</v>
      </c>
      <c r="S38" s="30">
        <v>16.43</v>
      </c>
      <c r="T38" s="78">
        <f t="shared" si="4"/>
        <v>-45.07</v>
      </c>
    </row>
    <row r="39" spans="1:20" ht="17.5">
      <c r="A39" s="126">
        <f t="shared" si="3"/>
        <v>42915</v>
      </c>
      <c r="B39" s="127">
        <v>539.94000000000005</v>
      </c>
      <c r="C39" s="127">
        <v>49.88</v>
      </c>
      <c r="D39" s="128">
        <v>0</v>
      </c>
      <c r="E39" s="128">
        <v>0</v>
      </c>
      <c r="F39" s="129">
        <f t="shared" si="1"/>
        <v>0</v>
      </c>
      <c r="G39" s="130">
        <v>0</v>
      </c>
      <c r="H39" s="128">
        <v>0</v>
      </c>
      <c r="I39" s="128">
        <v>0</v>
      </c>
      <c r="J39" s="130" t="s">
        <v>48</v>
      </c>
      <c r="K39" s="130" t="s">
        <v>48</v>
      </c>
      <c r="L39" s="130" t="s">
        <v>48</v>
      </c>
      <c r="M39" s="128">
        <f t="shared" si="2"/>
        <v>0</v>
      </c>
      <c r="N39" s="131">
        <v>0</v>
      </c>
      <c r="S39" s="30">
        <v>16.43</v>
      </c>
      <c r="T39" s="78">
        <f t="shared" si="4"/>
        <v>-45.07</v>
      </c>
    </row>
    <row r="40" spans="1:20" ht="17.5">
      <c r="A40" s="126">
        <f t="shared" si="3"/>
        <v>42916</v>
      </c>
      <c r="B40" s="127">
        <v>539.91999999999996</v>
      </c>
      <c r="C40" s="127">
        <v>49.64</v>
      </c>
      <c r="D40" s="128">
        <v>0</v>
      </c>
      <c r="E40" s="128">
        <v>0</v>
      </c>
      <c r="F40" s="129">
        <f t="shared" si="1"/>
        <v>0</v>
      </c>
      <c r="G40" s="130">
        <v>0</v>
      </c>
      <c r="H40" s="128">
        <v>0</v>
      </c>
      <c r="I40" s="128">
        <v>0</v>
      </c>
      <c r="J40" s="130" t="s">
        <v>48</v>
      </c>
      <c r="K40" s="130" t="s">
        <v>48</v>
      </c>
      <c r="L40" s="130" t="s">
        <v>48</v>
      </c>
      <c r="M40" s="128">
        <f t="shared" si="2"/>
        <v>0</v>
      </c>
      <c r="N40" s="131">
        <v>0</v>
      </c>
      <c r="S40" s="30">
        <v>16.43</v>
      </c>
      <c r="T40" s="78">
        <f t="shared" si="4"/>
        <v>-45.07</v>
      </c>
    </row>
    <row r="41" spans="1:20" ht="17.5">
      <c r="A41" s="126">
        <f t="shared" si="3"/>
        <v>42917</v>
      </c>
      <c r="B41" s="127">
        <v>539.92999999999995</v>
      </c>
      <c r="C41" s="127">
        <v>49.73</v>
      </c>
      <c r="D41" s="128">
        <v>0</v>
      </c>
      <c r="E41" s="128">
        <v>0</v>
      </c>
      <c r="F41" s="129">
        <f t="shared" si="1"/>
        <v>0</v>
      </c>
      <c r="G41" s="130">
        <v>0</v>
      </c>
      <c r="H41" s="128">
        <v>0</v>
      </c>
      <c r="I41" s="128">
        <v>0</v>
      </c>
      <c r="J41" s="130" t="s">
        <v>48</v>
      </c>
      <c r="K41" s="130" t="s">
        <v>48</v>
      </c>
      <c r="L41" s="130" t="s">
        <v>48</v>
      </c>
      <c r="M41" s="128">
        <f t="shared" si="2"/>
        <v>0</v>
      </c>
      <c r="N41" s="131">
        <v>0</v>
      </c>
      <c r="S41" s="30">
        <v>16.43</v>
      </c>
      <c r="T41" s="78">
        <f t="shared" si="4"/>
        <v>-45.07</v>
      </c>
    </row>
    <row r="42" spans="1:20" ht="17.5">
      <c r="A42" s="126">
        <f t="shared" si="3"/>
        <v>42918</v>
      </c>
      <c r="B42" s="127">
        <v>539.94000000000005</v>
      </c>
      <c r="C42" s="127">
        <v>49.88</v>
      </c>
      <c r="D42" s="128">
        <v>0</v>
      </c>
      <c r="E42" s="128">
        <v>0</v>
      </c>
      <c r="F42" s="129">
        <f t="shared" si="1"/>
        <v>0</v>
      </c>
      <c r="G42" s="130">
        <v>0</v>
      </c>
      <c r="H42" s="128">
        <v>0</v>
      </c>
      <c r="I42" s="128">
        <v>0</v>
      </c>
      <c r="J42" s="130" t="s">
        <v>48</v>
      </c>
      <c r="K42" s="130" t="s">
        <v>48</v>
      </c>
      <c r="L42" s="130" t="s">
        <v>48</v>
      </c>
      <c r="M42" s="128">
        <f t="shared" si="2"/>
        <v>0</v>
      </c>
      <c r="N42" s="131">
        <v>0</v>
      </c>
      <c r="S42" s="30">
        <v>16.43</v>
      </c>
      <c r="T42" s="78">
        <f t="shared" si="4"/>
        <v>-45.07</v>
      </c>
    </row>
    <row r="43" spans="1:20" ht="17.5">
      <c r="A43" s="126">
        <f t="shared" si="3"/>
        <v>42919</v>
      </c>
      <c r="B43" s="127">
        <v>539.98</v>
      </c>
      <c r="C43" s="127">
        <v>50.27</v>
      </c>
      <c r="D43" s="128">
        <v>0</v>
      </c>
      <c r="E43" s="128">
        <v>0</v>
      </c>
      <c r="F43" s="129">
        <f t="shared" si="1"/>
        <v>0</v>
      </c>
      <c r="G43" s="130">
        <v>0</v>
      </c>
      <c r="H43" s="128">
        <v>0</v>
      </c>
      <c r="I43" s="128">
        <v>0</v>
      </c>
      <c r="J43" s="130" t="s">
        <v>48</v>
      </c>
      <c r="K43" s="130" t="s">
        <v>48</v>
      </c>
      <c r="L43" s="130" t="s">
        <v>48</v>
      </c>
      <c r="M43" s="128">
        <f t="shared" si="2"/>
        <v>0</v>
      </c>
      <c r="N43" s="131">
        <v>0</v>
      </c>
      <c r="S43" s="30">
        <v>16.57</v>
      </c>
      <c r="T43" s="78">
        <f t="shared" si="4"/>
        <v>-44.93</v>
      </c>
    </row>
    <row r="44" spans="1:20" ht="17.5">
      <c r="A44" s="126">
        <f t="shared" si="3"/>
        <v>42920</v>
      </c>
      <c r="B44" s="127">
        <v>540.12</v>
      </c>
      <c r="C44" s="127">
        <v>51.66</v>
      </c>
      <c r="D44" s="128">
        <v>0</v>
      </c>
      <c r="E44" s="128">
        <v>0</v>
      </c>
      <c r="F44" s="129">
        <f t="shared" si="1"/>
        <v>0</v>
      </c>
      <c r="G44" s="130">
        <v>0</v>
      </c>
      <c r="H44" s="128">
        <v>0</v>
      </c>
      <c r="I44" s="128">
        <v>0</v>
      </c>
      <c r="J44" s="130" t="s">
        <v>48</v>
      </c>
      <c r="K44" s="130" t="s">
        <v>48</v>
      </c>
      <c r="L44" s="130" t="s">
        <v>48</v>
      </c>
      <c r="M44" s="128">
        <f t="shared" si="2"/>
        <v>0</v>
      </c>
      <c r="N44" s="131">
        <v>0</v>
      </c>
      <c r="S44" s="30">
        <v>16.57</v>
      </c>
      <c r="T44" s="78">
        <f t="shared" si="4"/>
        <v>-44.93</v>
      </c>
    </row>
    <row r="45" spans="1:20" ht="17.5">
      <c r="A45" s="126">
        <f t="shared" si="3"/>
        <v>42921</v>
      </c>
      <c r="B45" s="127">
        <v>540.32000000000005</v>
      </c>
      <c r="C45" s="127">
        <v>53.73</v>
      </c>
      <c r="D45" s="128">
        <v>0</v>
      </c>
      <c r="E45" s="128">
        <v>0</v>
      </c>
      <c r="F45" s="129">
        <f t="shared" si="1"/>
        <v>0</v>
      </c>
      <c r="G45" s="130">
        <v>0</v>
      </c>
      <c r="H45" s="128">
        <v>0</v>
      </c>
      <c r="I45" s="128">
        <v>0</v>
      </c>
      <c r="J45" s="130" t="s">
        <v>48</v>
      </c>
      <c r="K45" s="130" t="s">
        <v>48</v>
      </c>
      <c r="L45" s="130" t="s">
        <v>48</v>
      </c>
      <c r="M45" s="128">
        <f t="shared" si="2"/>
        <v>0</v>
      </c>
      <c r="N45" s="131">
        <v>0</v>
      </c>
      <c r="S45" s="30">
        <v>16.57</v>
      </c>
      <c r="T45" s="78">
        <f t="shared" si="4"/>
        <v>-44.93</v>
      </c>
    </row>
    <row r="46" spans="1:20" ht="17.5">
      <c r="A46" s="126">
        <f t="shared" si="3"/>
        <v>42922</v>
      </c>
      <c r="B46" s="127">
        <v>540.4</v>
      </c>
      <c r="C46" s="127">
        <v>54.59</v>
      </c>
      <c r="D46" s="128">
        <v>0</v>
      </c>
      <c r="E46" s="128">
        <v>0</v>
      </c>
      <c r="F46" s="129">
        <f t="shared" si="1"/>
        <v>0</v>
      </c>
      <c r="G46" s="130">
        <v>0</v>
      </c>
      <c r="H46" s="128">
        <v>0</v>
      </c>
      <c r="I46" s="128">
        <v>0</v>
      </c>
      <c r="J46" s="130" t="s">
        <v>48</v>
      </c>
      <c r="K46" s="130" t="s">
        <v>48</v>
      </c>
      <c r="L46" s="130" t="s">
        <v>48</v>
      </c>
      <c r="M46" s="128">
        <f t="shared" si="2"/>
        <v>0</v>
      </c>
      <c r="N46" s="131">
        <v>0</v>
      </c>
      <c r="S46" s="30">
        <v>16.78</v>
      </c>
      <c r="T46" s="78">
        <f t="shared" si="4"/>
        <v>-44.72</v>
      </c>
    </row>
    <row r="47" spans="1:20" ht="17.5">
      <c r="A47" s="126">
        <f t="shared" si="3"/>
        <v>42923</v>
      </c>
      <c r="B47" s="127">
        <v>540.46</v>
      </c>
      <c r="C47" s="127">
        <v>55.26</v>
      </c>
      <c r="D47" s="128">
        <v>0</v>
      </c>
      <c r="E47" s="128">
        <v>0</v>
      </c>
      <c r="F47" s="129">
        <f t="shared" si="1"/>
        <v>0</v>
      </c>
      <c r="G47" s="130">
        <v>0</v>
      </c>
      <c r="H47" s="128">
        <v>0</v>
      </c>
      <c r="I47" s="128">
        <v>0</v>
      </c>
      <c r="J47" s="130" t="s">
        <v>48</v>
      </c>
      <c r="K47" s="130" t="s">
        <v>48</v>
      </c>
      <c r="L47" s="130" t="s">
        <v>48</v>
      </c>
      <c r="M47" s="128">
        <f t="shared" si="2"/>
        <v>0</v>
      </c>
      <c r="N47" s="131">
        <v>0</v>
      </c>
      <c r="S47" s="30">
        <v>16.96</v>
      </c>
      <c r="T47" s="78">
        <f t="shared" si="4"/>
        <v>-44.54</v>
      </c>
    </row>
    <row r="48" spans="1:20" ht="17.5">
      <c r="A48" s="126">
        <f t="shared" si="3"/>
        <v>42924</v>
      </c>
      <c r="B48" s="127">
        <v>540.48</v>
      </c>
      <c r="C48" s="127">
        <v>55.49</v>
      </c>
      <c r="D48" s="128">
        <v>0</v>
      </c>
      <c r="E48" s="128">
        <v>0</v>
      </c>
      <c r="F48" s="129">
        <f t="shared" si="1"/>
        <v>0</v>
      </c>
      <c r="G48" s="130">
        <v>0</v>
      </c>
      <c r="H48" s="128">
        <v>0</v>
      </c>
      <c r="I48" s="128">
        <v>0</v>
      </c>
      <c r="J48" s="130" t="s">
        <v>48</v>
      </c>
      <c r="K48" s="130" t="s">
        <v>48</v>
      </c>
      <c r="L48" s="130" t="s">
        <v>48</v>
      </c>
      <c r="M48" s="128">
        <f t="shared" si="2"/>
        <v>0</v>
      </c>
      <c r="N48" s="131">
        <v>0</v>
      </c>
      <c r="S48" s="30">
        <v>18.940000000000001</v>
      </c>
      <c r="T48" s="78">
        <f t="shared" si="4"/>
        <v>-42.56</v>
      </c>
    </row>
    <row r="49" spans="1:20" ht="17.5">
      <c r="A49" s="126">
        <f t="shared" si="3"/>
        <v>42925</v>
      </c>
      <c r="B49" s="127">
        <v>540.5</v>
      </c>
      <c r="C49" s="127">
        <v>55.66</v>
      </c>
      <c r="D49" s="128">
        <v>0</v>
      </c>
      <c r="E49" s="128">
        <v>0</v>
      </c>
      <c r="F49" s="129">
        <f t="shared" si="1"/>
        <v>0</v>
      </c>
      <c r="G49" s="130">
        <v>0</v>
      </c>
      <c r="H49" s="128">
        <v>0</v>
      </c>
      <c r="I49" s="128">
        <v>0</v>
      </c>
      <c r="J49" s="130" t="s">
        <v>48</v>
      </c>
      <c r="K49" s="130" t="s">
        <v>48</v>
      </c>
      <c r="L49" s="130" t="s">
        <v>48</v>
      </c>
      <c r="M49" s="128">
        <f t="shared" si="2"/>
        <v>0</v>
      </c>
      <c r="N49" s="131">
        <v>0</v>
      </c>
      <c r="S49" s="30">
        <v>20.399999999999999</v>
      </c>
      <c r="T49" s="78">
        <f t="shared" si="4"/>
        <v>-41.1</v>
      </c>
    </row>
    <row r="50" spans="1:20" ht="17.5">
      <c r="A50" s="126">
        <f t="shared" si="3"/>
        <v>42926</v>
      </c>
      <c r="B50" s="127">
        <v>540.49</v>
      </c>
      <c r="C50" s="127">
        <v>55.55</v>
      </c>
      <c r="D50" s="128">
        <v>0</v>
      </c>
      <c r="E50" s="128">
        <v>0</v>
      </c>
      <c r="F50" s="129">
        <f t="shared" si="1"/>
        <v>0</v>
      </c>
      <c r="G50" s="130">
        <v>0</v>
      </c>
      <c r="H50" s="128">
        <v>0</v>
      </c>
      <c r="I50" s="128">
        <v>0</v>
      </c>
      <c r="J50" s="130" t="s">
        <v>48</v>
      </c>
      <c r="K50" s="130" t="s">
        <v>48</v>
      </c>
      <c r="L50" s="130" t="s">
        <v>48</v>
      </c>
      <c r="M50" s="128">
        <f t="shared" si="2"/>
        <v>0</v>
      </c>
      <c r="N50" s="131">
        <f t="shared" ref="N50:N71" si="5">ROUND((C50-C49)+(M50*0.002447),2)</f>
        <v>-0.11</v>
      </c>
      <c r="S50" s="30">
        <v>19.850000000000001</v>
      </c>
      <c r="T50" s="78">
        <f t="shared" si="4"/>
        <v>-41.65</v>
      </c>
    </row>
    <row r="51" spans="1:20" ht="17.5">
      <c r="A51" s="126">
        <f t="shared" si="3"/>
        <v>42927</v>
      </c>
      <c r="B51" s="127">
        <v>540.47</v>
      </c>
      <c r="C51" s="127">
        <v>55.35</v>
      </c>
      <c r="D51" s="128">
        <v>0</v>
      </c>
      <c r="E51" s="128">
        <v>0</v>
      </c>
      <c r="F51" s="129">
        <f t="shared" si="1"/>
        <v>0</v>
      </c>
      <c r="G51" s="130">
        <v>0</v>
      </c>
      <c r="H51" s="128">
        <v>0</v>
      </c>
      <c r="I51" s="128">
        <v>0</v>
      </c>
      <c r="J51" s="130" t="s">
        <v>48</v>
      </c>
      <c r="K51" s="130" t="s">
        <v>48</v>
      </c>
      <c r="L51" s="130" t="s">
        <v>48</v>
      </c>
      <c r="M51" s="128">
        <f t="shared" si="2"/>
        <v>0</v>
      </c>
      <c r="N51" s="131">
        <f t="shared" si="5"/>
        <v>-0.2</v>
      </c>
      <c r="S51" s="30">
        <v>19.850000000000001</v>
      </c>
      <c r="T51" s="78">
        <f t="shared" si="4"/>
        <v>-41.65</v>
      </c>
    </row>
    <row r="52" spans="1:20" ht="17.5">
      <c r="A52" s="126">
        <f t="shared" si="3"/>
        <v>42928</v>
      </c>
      <c r="B52" s="127">
        <v>540.45000000000005</v>
      </c>
      <c r="C52" s="127">
        <v>55.15</v>
      </c>
      <c r="D52" s="128">
        <v>0</v>
      </c>
      <c r="E52" s="128">
        <v>0</v>
      </c>
      <c r="F52" s="129">
        <f t="shared" si="1"/>
        <v>0</v>
      </c>
      <c r="G52" s="130">
        <v>0</v>
      </c>
      <c r="H52" s="128">
        <v>0</v>
      </c>
      <c r="I52" s="128">
        <v>0</v>
      </c>
      <c r="J52" s="130" t="s">
        <v>48</v>
      </c>
      <c r="K52" s="130" t="s">
        <v>48</v>
      </c>
      <c r="L52" s="130" t="s">
        <v>48</v>
      </c>
      <c r="M52" s="128">
        <f t="shared" si="2"/>
        <v>0</v>
      </c>
      <c r="N52" s="131">
        <f t="shared" si="5"/>
        <v>-0.2</v>
      </c>
      <c r="S52" s="30">
        <v>20.09</v>
      </c>
      <c r="T52" s="78">
        <f t="shared" si="4"/>
        <v>-41.41</v>
      </c>
    </row>
    <row r="53" spans="1:20" ht="17.5">
      <c r="A53" s="126">
        <f t="shared" si="3"/>
        <v>42929</v>
      </c>
      <c r="B53" s="127">
        <v>540.42999999999995</v>
      </c>
      <c r="C53" s="127">
        <v>54.92</v>
      </c>
      <c r="D53" s="128">
        <v>0</v>
      </c>
      <c r="E53" s="128">
        <v>0</v>
      </c>
      <c r="F53" s="129">
        <f t="shared" si="1"/>
        <v>0</v>
      </c>
      <c r="G53" s="130">
        <v>0</v>
      </c>
      <c r="H53" s="128">
        <v>0</v>
      </c>
      <c r="I53" s="128">
        <v>0</v>
      </c>
      <c r="J53" s="130" t="s">
        <v>48</v>
      </c>
      <c r="K53" s="130" t="s">
        <v>48</v>
      </c>
      <c r="L53" s="130" t="s">
        <v>48</v>
      </c>
      <c r="M53" s="128">
        <f t="shared" si="2"/>
        <v>0</v>
      </c>
      <c r="N53" s="131">
        <f t="shared" si="5"/>
        <v>-0.23</v>
      </c>
      <c r="S53" s="30">
        <v>20.149999999999999</v>
      </c>
      <c r="T53" s="78">
        <f t="shared" si="4"/>
        <v>-41.35</v>
      </c>
    </row>
    <row r="54" spans="1:20" ht="17.5">
      <c r="A54" s="126">
        <f t="shared" si="3"/>
        <v>42930</v>
      </c>
      <c r="B54" s="127">
        <v>540.41</v>
      </c>
      <c r="C54" s="127">
        <v>54.66</v>
      </c>
      <c r="D54" s="128">
        <v>0</v>
      </c>
      <c r="E54" s="128">
        <v>2</v>
      </c>
      <c r="F54" s="129">
        <f t="shared" si="1"/>
        <v>0</v>
      </c>
      <c r="G54" s="130">
        <v>0</v>
      </c>
      <c r="H54" s="128">
        <v>0</v>
      </c>
      <c r="I54" s="128">
        <v>0</v>
      </c>
      <c r="J54" s="130" t="s">
        <v>48</v>
      </c>
      <c r="K54" s="130" t="s">
        <v>48</v>
      </c>
      <c r="L54" s="130" t="s">
        <v>48</v>
      </c>
      <c r="M54" s="128">
        <f t="shared" si="2"/>
        <v>0</v>
      </c>
      <c r="N54" s="131">
        <f t="shared" si="5"/>
        <v>-0.26</v>
      </c>
      <c r="S54" s="30">
        <v>20.149999999999999</v>
      </c>
      <c r="T54" s="78">
        <f t="shared" si="4"/>
        <v>-41.35</v>
      </c>
    </row>
    <row r="55" spans="1:20" ht="17.5">
      <c r="A55" s="126">
        <f t="shared" si="3"/>
        <v>42931</v>
      </c>
      <c r="B55" s="127">
        <v>540.4</v>
      </c>
      <c r="C55" s="127">
        <v>54.53</v>
      </c>
      <c r="D55" s="128">
        <v>0</v>
      </c>
      <c r="E55" s="128">
        <v>5</v>
      </c>
      <c r="F55" s="129">
        <f t="shared" si="1"/>
        <v>0</v>
      </c>
      <c r="G55" s="130">
        <v>0</v>
      </c>
      <c r="H55" s="128">
        <v>0</v>
      </c>
      <c r="I55" s="128">
        <v>0</v>
      </c>
      <c r="J55" s="130" t="s">
        <v>48</v>
      </c>
      <c r="K55" s="130" t="s">
        <v>48</v>
      </c>
      <c r="L55" s="130" t="s">
        <v>48</v>
      </c>
      <c r="M55" s="128">
        <f t="shared" si="2"/>
        <v>0</v>
      </c>
      <c r="N55" s="131">
        <f t="shared" si="5"/>
        <v>-0.13</v>
      </c>
      <c r="S55" s="30">
        <v>20.399999999999999</v>
      </c>
      <c r="T55" s="78">
        <f t="shared" si="4"/>
        <v>-41.1</v>
      </c>
    </row>
    <row r="56" spans="1:20" ht="17.5">
      <c r="A56" s="126">
        <f t="shared" si="3"/>
        <v>42932</v>
      </c>
      <c r="B56" s="127">
        <v>541.1</v>
      </c>
      <c r="C56" s="127">
        <v>62.43</v>
      </c>
      <c r="D56" s="128">
        <f t="shared" ref="D56:D75" si="6">C56-61.5</f>
        <v>0.92999999999999972</v>
      </c>
      <c r="E56" s="128">
        <v>0</v>
      </c>
      <c r="F56" s="129">
        <f t="shared" si="1"/>
        <v>0.60077519379844935</v>
      </c>
      <c r="G56" s="130">
        <v>0</v>
      </c>
      <c r="H56" s="128">
        <v>0</v>
      </c>
      <c r="I56" s="128">
        <v>0</v>
      </c>
      <c r="J56" s="130" t="s">
        <v>48</v>
      </c>
      <c r="K56" s="130" t="s">
        <v>48</v>
      </c>
      <c r="L56" s="130" t="s">
        <v>48</v>
      </c>
      <c r="M56" s="128">
        <f t="shared" si="2"/>
        <v>0</v>
      </c>
      <c r="N56" s="131">
        <f t="shared" si="5"/>
        <v>7.9</v>
      </c>
      <c r="S56" s="30">
        <v>49.66</v>
      </c>
      <c r="T56" s="78">
        <f t="shared" si="4"/>
        <v>-11.840000000000003</v>
      </c>
    </row>
    <row r="57" spans="1:20" ht="17.5">
      <c r="A57" s="126">
        <f t="shared" si="3"/>
        <v>42933</v>
      </c>
      <c r="B57" s="253">
        <v>542.21</v>
      </c>
      <c r="C57" s="127">
        <v>76.680000000000007</v>
      </c>
      <c r="D57" s="128">
        <f t="shared" si="6"/>
        <v>15.180000000000007</v>
      </c>
      <c r="E57" s="128">
        <v>0</v>
      </c>
      <c r="F57" s="129">
        <f t="shared" si="1"/>
        <v>9.8062015503876019</v>
      </c>
      <c r="G57" s="130">
        <v>0</v>
      </c>
      <c r="H57" s="128">
        <v>0</v>
      </c>
      <c r="I57" s="128">
        <v>0</v>
      </c>
      <c r="J57" s="130" t="s">
        <v>48</v>
      </c>
      <c r="K57" s="130" t="s">
        <v>48</v>
      </c>
      <c r="L57" s="130" t="s">
        <v>48</v>
      </c>
      <c r="M57" s="128">
        <f t="shared" si="2"/>
        <v>0</v>
      </c>
      <c r="N57" s="131">
        <f t="shared" si="5"/>
        <v>14.25</v>
      </c>
      <c r="S57" s="30">
        <v>55.39</v>
      </c>
      <c r="T57" s="78">
        <f t="shared" si="4"/>
        <v>-6.1099999999999994</v>
      </c>
    </row>
    <row r="58" spans="1:20">
      <c r="A58" s="126">
        <f t="shared" si="3"/>
        <v>42934</v>
      </c>
      <c r="B58" s="127">
        <v>542.79999999999995</v>
      </c>
      <c r="C58" s="127">
        <v>85.2</v>
      </c>
      <c r="D58" s="128">
        <f t="shared" si="6"/>
        <v>23.700000000000003</v>
      </c>
      <c r="E58" s="128">
        <v>0</v>
      </c>
      <c r="F58" s="129">
        <f t="shared" si="1"/>
        <v>15.310077519379844</v>
      </c>
      <c r="G58" s="130">
        <v>0</v>
      </c>
      <c r="H58" s="128">
        <v>0</v>
      </c>
      <c r="I58" s="128">
        <v>0</v>
      </c>
      <c r="J58" s="130" t="s">
        <v>48</v>
      </c>
      <c r="K58" s="130" t="s">
        <v>48</v>
      </c>
      <c r="L58" s="130" t="s">
        <v>48</v>
      </c>
      <c r="M58" s="128">
        <f t="shared" si="2"/>
        <v>0</v>
      </c>
      <c r="N58" s="131">
        <f t="shared" si="5"/>
        <v>8.52</v>
      </c>
    </row>
    <row r="59" spans="1:20">
      <c r="A59" s="126">
        <f t="shared" si="3"/>
        <v>42935</v>
      </c>
      <c r="B59" s="127">
        <v>543.17999999999995</v>
      </c>
      <c r="C59" s="127">
        <v>91.07</v>
      </c>
      <c r="D59" s="128">
        <f t="shared" si="6"/>
        <v>29.569999999999993</v>
      </c>
      <c r="E59" s="128">
        <v>0</v>
      </c>
      <c r="F59" s="129">
        <f t="shared" si="1"/>
        <v>19.102067183462527</v>
      </c>
      <c r="G59" s="130">
        <v>0</v>
      </c>
      <c r="H59" s="128">
        <v>0</v>
      </c>
      <c r="I59" s="128">
        <v>0</v>
      </c>
      <c r="J59" s="130" t="s">
        <v>48</v>
      </c>
      <c r="K59" s="130" t="s">
        <v>48</v>
      </c>
      <c r="L59" s="130" t="s">
        <v>48</v>
      </c>
      <c r="M59" s="128">
        <f t="shared" si="2"/>
        <v>0</v>
      </c>
      <c r="N59" s="131">
        <f t="shared" si="5"/>
        <v>5.87</v>
      </c>
    </row>
    <row r="60" spans="1:20">
      <c r="A60" s="126">
        <f t="shared" si="3"/>
        <v>42936</v>
      </c>
      <c r="B60" s="127">
        <v>543.53</v>
      </c>
      <c r="C60" s="127">
        <v>96.77</v>
      </c>
      <c r="D60" s="128">
        <f t="shared" si="6"/>
        <v>35.269999999999996</v>
      </c>
      <c r="E60" s="128">
        <v>0</v>
      </c>
      <c r="F60" s="129">
        <f t="shared" si="1"/>
        <v>22.784237726098187</v>
      </c>
      <c r="G60" s="130">
        <v>0</v>
      </c>
      <c r="H60" s="128">
        <v>0</v>
      </c>
      <c r="I60" s="128">
        <v>0</v>
      </c>
      <c r="J60" s="130" t="s">
        <v>48</v>
      </c>
      <c r="K60" s="130" t="s">
        <v>48</v>
      </c>
      <c r="L60" s="130" t="s">
        <v>48</v>
      </c>
      <c r="M60" s="128">
        <f t="shared" si="2"/>
        <v>0</v>
      </c>
      <c r="N60" s="131">
        <f t="shared" si="5"/>
        <v>5.7</v>
      </c>
    </row>
    <row r="61" spans="1:20">
      <c r="A61" s="126">
        <f t="shared" si="3"/>
        <v>42937</v>
      </c>
      <c r="B61" s="127">
        <v>543.80999999999995</v>
      </c>
      <c r="C61" s="127">
        <v>101.47</v>
      </c>
      <c r="D61" s="128">
        <f t="shared" si="6"/>
        <v>39.97</v>
      </c>
      <c r="E61" s="128">
        <v>0</v>
      </c>
      <c r="F61" s="129">
        <f t="shared" si="1"/>
        <v>25.820413436692501</v>
      </c>
      <c r="G61" s="130">
        <v>0</v>
      </c>
      <c r="H61" s="128">
        <v>0</v>
      </c>
      <c r="I61" s="128">
        <v>0</v>
      </c>
      <c r="J61" s="130" t="s">
        <v>48</v>
      </c>
      <c r="K61" s="130" t="s">
        <v>48</v>
      </c>
      <c r="L61" s="130" t="s">
        <v>48</v>
      </c>
      <c r="M61" s="128">
        <f t="shared" si="2"/>
        <v>0</v>
      </c>
      <c r="N61" s="131">
        <f t="shared" si="5"/>
        <v>4.7</v>
      </c>
    </row>
    <row r="62" spans="1:20">
      <c r="A62" s="126">
        <f t="shared" si="3"/>
        <v>42938</v>
      </c>
      <c r="B62" s="127">
        <v>544.1</v>
      </c>
      <c r="C62" s="127">
        <v>106.52</v>
      </c>
      <c r="D62" s="128">
        <f t="shared" si="6"/>
        <v>45.019999999999996</v>
      </c>
      <c r="E62" s="128">
        <v>6</v>
      </c>
      <c r="F62" s="129">
        <f t="shared" si="1"/>
        <v>29.082687338501291</v>
      </c>
      <c r="G62" s="130">
        <v>0</v>
      </c>
      <c r="H62" s="128">
        <v>0</v>
      </c>
      <c r="I62" s="128">
        <v>0</v>
      </c>
      <c r="J62" s="130" t="s">
        <v>48</v>
      </c>
      <c r="K62" s="130" t="s">
        <v>48</v>
      </c>
      <c r="L62" s="130" t="s">
        <v>48</v>
      </c>
      <c r="M62" s="128">
        <f t="shared" si="2"/>
        <v>0</v>
      </c>
      <c r="N62" s="131">
        <f t="shared" si="5"/>
        <v>5.05</v>
      </c>
    </row>
    <row r="63" spans="1:20">
      <c r="A63" s="126">
        <f t="shared" si="3"/>
        <v>42939</v>
      </c>
      <c r="B63" s="127">
        <v>544.52</v>
      </c>
      <c r="C63" s="127">
        <v>114.46</v>
      </c>
      <c r="D63" s="128">
        <f t="shared" si="6"/>
        <v>52.959999999999994</v>
      </c>
      <c r="E63" s="128">
        <v>0</v>
      </c>
      <c r="F63" s="129">
        <f t="shared" si="1"/>
        <v>34.211886304909555</v>
      </c>
      <c r="G63" s="130">
        <v>0</v>
      </c>
      <c r="H63" s="128">
        <v>200</v>
      </c>
      <c r="I63" s="128">
        <v>50</v>
      </c>
      <c r="J63" s="130" t="s">
        <v>48</v>
      </c>
      <c r="K63" s="130" t="s">
        <v>48</v>
      </c>
      <c r="L63" s="130" t="s">
        <v>48</v>
      </c>
      <c r="M63" s="128">
        <f t="shared" si="2"/>
        <v>250</v>
      </c>
      <c r="N63" s="131">
        <f t="shared" si="5"/>
        <v>8.5500000000000007</v>
      </c>
    </row>
    <row r="64" spans="1:20">
      <c r="A64" s="126">
        <f t="shared" si="3"/>
        <v>42940</v>
      </c>
      <c r="B64" s="127">
        <v>545.66999999999996</v>
      </c>
      <c r="C64" s="127">
        <v>137.94999999999999</v>
      </c>
      <c r="D64" s="128">
        <f t="shared" si="6"/>
        <v>76.449999999999989</v>
      </c>
      <c r="E64" s="128">
        <v>0</v>
      </c>
      <c r="F64" s="129">
        <f t="shared" si="1"/>
        <v>49.386304909560714</v>
      </c>
      <c r="G64" s="130">
        <v>0</v>
      </c>
      <c r="H64" s="128">
        <v>425</v>
      </c>
      <c r="I64" s="128">
        <v>100</v>
      </c>
      <c r="J64" s="130" t="s">
        <v>48</v>
      </c>
      <c r="K64" s="130" t="s">
        <v>48</v>
      </c>
      <c r="L64" s="130" t="s">
        <v>48</v>
      </c>
      <c r="M64" s="128">
        <f t="shared" si="2"/>
        <v>525</v>
      </c>
      <c r="N64" s="131">
        <f t="shared" si="5"/>
        <v>24.77</v>
      </c>
    </row>
    <row r="65" spans="1:14">
      <c r="A65" s="126">
        <f t="shared" si="3"/>
        <v>42941</v>
      </c>
      <c r="B65" s="253">
        <v>546.17999999999995</v>
      </c>
      <c r="C65" s="127">
        <v>149.74</v>
      </c>
      <c r="D65" s="128">
        <f t="shared" si="6"/>
        <v>88.240000000000009</v>
      </c>
      <c r="E65" s="128">
        <v>0</v>
      </c>
      <c r="F65" s="129">
        <f t="shared" si="1"/>
        <v>57.002583979328172</v>
      </c>
      <c r="G65" s="130">
        <v>0</v>
      </c>
      <c r="H65" s="128">
        <v>500</v>
      </c>
      <c r="I65" s="128">
        <v>100</v>
      </c>
      <c r="J65" s="130" t="s">
        <v>48</v>
      </c>
      <c r="K65" s="130" t="s">
        <v>48</v>
      </c>
      <c r="L65" s="130" t="s">
        <v>48</v>
      </c>
      <c r="M65" s="128">
        <f t="shared" si="2"/>
        <v>600</v>
      </c>
      <c r="N65" s="131">
        <f t="shared" si="5"/>
        <v>13.26</v>
      </c>
    </row>
    <row r="66" spans="1:14">
      <c r="A66" s="126">
        <f t="shared" si="3"/>
        <v>42942</v>
      </c>
      <c r="B66" s="127">
        <v>546.54999999999995</v>
      </c>
      <c r="C66" s="127">
        <v>158.53</v>
      </c>
      <c r="D66" s="128">
        <f t="shared" si="6"/>
        <v>97.03</v>
      </c>
      <c r="E66" s="128">
        <v>0</v>
      </c>
      <c r="F66" s="129">
        <f t="shared" si="1"/>
        <v>62.680878552971578</v>
      </c>
      <c r="G66" s="130">
        <v>0</v>
      </c>
      <c r="H66" s="128">
        <v>500</v>
      </c>
      <c r="I66" s="128">
        <v>100</v>
      </c>
      <c r="J66" s="130" t="s">
        <v>48</v>
      </c>
      <c r="K66" s="130" t="s">
        <v>48</v>
      </c>
      <c r="L66" s="130" t="s">
        <v>48</v>
      </c>
      <c r="M66" s="128">
        <f t="shared" si="2"/>
        <v>600</v>
      </c>
      <c r="N66" s="131">
        <f t="shared" si="5"/>
        <v>10.26</v>
      </c>
    </row>
    <row r="67" spans="1:14">
      <c r="A67" s="126">
        <f t="shared" si="3"/>
        <v>42943</v>
      </c>
      <c r="B67" s="127">
        <v>547.09</v>
      </c>
      <c r="C67" s="127">
        <v>172.05</v>
      </c>
      <c r="D67" s="128">
        <f t="shared" si="6"/>
        <v>110.55000000000001</v>
      </c>
      <c r="E67" s="128">
        <v>0</v>
      </c>
      <c r="F67" s="129">
        <f t="shared" si="1"/>
        <v>71.414728682170548</v>
      </c>
      <c r="G67" s="130">
        <v>0</v>
      </c>
      <c r="H67" s="128">
        <v>475</v>
      </c>
      <c r="I67" s="128">
        <v>100</v>
      </c>
      <c r="J67" s="130" t="s">
        <v>48</v>
      </c>
      <c r="K67" s="130" t="s">
        <v>48</v>
      </c>
      <c r="L67" s="130" t="s">
        <v>48</v>
      </c>
      <c r="M67" s="128">
        <f t="shared" si="2"/>
        <v>575</v>
      </c>
      <c r="N67" s="131">
        <f t="shared" si="5"/>
        <v>14.93</v>
      </c>
    </row>
    <row r="68" spans="1:14">
      <c r="A68" s="126">
        <f t="shared" si="3"/>
        <v>42944</v>
      </c>
      <c r="B68" s="127">
        <v>547.32000000000005</v>
      </c>
      <c r="C68" s="127">
        <v>178.52</v>
      </c>
      <c r="D68" s="128">
        <f t="shared" si="6"/>
        <v>117.02000000000001</v>
      </c>
      <c r="E68" s="128">
        <v>0</v>
      </c>
      <c r="F68" s="129">
        <f t="shared" si="1"/>
        <v>75.594315245478043</v>
      </c>
      <c r="G68" s="130">
        <v>1545</v>
      </c>
      <c r="H68" s="128">
        <v>475</v>
      </c>
      <c r="I68" s="128">
        <v>100</v>
      </c>
      <c r="J68" s="130" t="s">
        <v>48</v>
      </c>
      <c r="K68" s="130" t="s">
        <v>48</v>
      </c>
      <c r="L68" s="130" t="s">
        <v>48</v>
      </c>
      <c r="M68" s="128">
        <f t="shared" si="2"/>
        <v>2120</v>
      </c>
      <c r="N68" s="131">
        <f t="shared" si="5"/>
        <v>11.66</v>
      </c>
    </row>
    <row r="69" spans="1:14">
      <c r="A69" s="126">
        <f t="shared" si="3"/>
        <v>42945</v>
      </c>
      <c r="B69" s="127">
        <v>547.57000000000005</v>
      </c>
      <c r="C69" s="127">
        <v>185.07</v>
      </c>
      <c r="D69" s="128">
        <f t="shared" si="6"/>
        <v>123.57</v>
      </c>
      <c r="E69" s="128">
        <v>0</v>
      </c>
      <c r="F69" s="129">
        <f t="shared" si="1"/>
        <v>79.825581395348834</v>
      </c>
      <c r="G69" s="130">
        <v>5200</v>
      </c>
      <c r="H69" s="128">
        <v>475</v>
      </c>
      <c r="I69" s="128">
        <v>100</v>
      </c>
      <c r="J69" s="130" t="s">
        <v>48</v>
      </c>
      <c r="K69" s="130" t="s">
        <v>48</v>
      </c>
      <c r="L69" s="130" t="s">
        <v>48</v>
      </c>
      <c r="M69" s="128">
        <f t="shared" si="2"/>
        <v>5775</v>
      </c>
      <c r="N69" s="131">
        <f t="shared" si="5"/>
        <v>20.68</v>
      </c>
    </row>
    <row r="70" spans="1:14">
      <c r="A70" s="126">
        <f t="shared" si="3"/>
        <v>42946</v>
      </c>
      <c r="B70" s="127">
        <v>548</v>
      </c>
      <c r="C70" s="127">
        <v>197.18</v>
      </c>
      <c r="D70" s="128">
        <f t="shared" si="6"/>
        <v>135.68</v>
      </c>
      <c r="E70" s="128">
        <v>0</v>
      </c>
      <c r="F70" s="129">
        <f t="shared" si="1"/>
        <v>87.648578811369504</v>
      </c>
      <c r="G70" s="130">
        <v>1560</v>
      </c>
      <c r="H70" s="128">
        <v>475</v>
      </c>
      <c r="I70" s="128">
        <v>100</v>
      </c>
      <c r="J70" s="130" t="s">
        <v>48</v>
      </c>
      <c r="K70" s="130" t="s">
        <v>48</v>
      </c>
      <c r="L70" s="130" t="s">
        <v>48</v>
      </c>
      <c r="M70" s="128">
        <f t="shared" si="2"/>
        <v>2135</v>
      </c>
      <c r="N70" s="131">
        <f t="shared" si="5"/>
        <v>17.329999999999998</v>
      </c>
    </row>
    <row r="71" spans="1:14">
      <c r="A71" s="126">
        <f t="shared" si="3"/>
        <v>42947</v>
      </c>
      <c r="B71" s="127">
        <v>548.09</v>
      </c>
      <c r="C71" s="127">
        <v>199.83</v>
      </c>
      <c r="D71" s="128">
        <f t="shared" si="6"/>
        <v>138.33000000000001</v>
      </c>
      <c r="E71" s="128">
        <v>0</v>
      </c>
      <c r="F71" s="129">
        <f t="shared" si="1"/>
        <v>89.360465116279073</v>
      </c>
      <c r="G71" s="130">
        <v>840</v>
      </c>
      <c r="H71" s="128">
        <v>475</v>
      </c>
      <c r="I71" s="128">
        <v>130</v>
      </c>
      <c r="J71" s="130" t="s">
        <v>48</v>
      </c>
      <c r="K71" s="130" t="s">
        <v>48</v>
      </c>
      <c r="L71" s="130" t="s">
        <v>48</v>
      </c>
      <c r="M71" s="128">
        <f t="shared" si="2"/>
        <v>1445</v>
      </c>
      <c r="N71" s="131">
        <f t="shared" si="5"/>
        <v>6.19</v>
      </c>
    </row>
    <row r="72" spans="1:14">
      <c r="A72" s="126">
        <f t="shared" si="3"/>
        <v>42948</v>
      </c>
      <c r="B72" s="127">
        <v>548.09</v>
      </c>
      <c r="C72" s="127">
        <v>199.83</v>
      </c>
      <c r="D72" s="128">
        <f t="shared" si="6"/>
        <v>138.33000000000001</v>
      </c>
      <c r="E72" s="128">
        <v>0</v>
      </c>
      <c r="F72" s="129">
        <f t="shared" si="1"/>
        <v>89.360465116279073</v>
      </c>
      <c r="G72" s="130">
        <v>560</v>
      </c>
      <c r="H72" s="128">
        <v>475</v>
      </c>
      <c r="I72" s="128">
        <v>130</v>
      </c>
      <c r="J72" s="130" t="s">
        <v>48</v>
      </c>
      <c r="K72" s="130" t="s">
        <v>48</v>
      </c>
      <c r="L72" s="130" t="s">
        <v>48</v>
      </c>
      <c r="M72" s="128">
        <f t="shared" si="2"/>
        <v>1165</v>
      </c>
      <c r="N72" s="131">
        <v>0</v>
      </c>
    </row>
    <row r="73" spans="1:14">
      <c r="A73" s="126">
        <f t="shared" si="3"/>
        <v>42949</v>
      </c>
      <c r="B73" s="127">
        <v>548.11</v>
      </c>
      <c r="C73" s="127">
        <v>201.29</v>
      </c>
      <c r="D73" s="128">
        <f t="shared" si="6"/>
        <v>139.79</v>
      </c>
      <c r="E73" s="128">
        <v>0</v>
      </c>
      <c r="F73" s="129">
        <f t="shared" si="1"/>
        <v>90.303617571059419</v>
      </c>
      <c r="G73" s="130">
        <v>0</v>
      </c>
      <c r="H73" s="128">
        <v>475</v>
      </c>
      <c r="I73" s="128">
        <v>130</v>
      </c>
      <c r="J73" s="130" t="s">
        <v>48</v>
      </c>
      <c r="K73" s="130" t="s">
        <v>48</v>
      </c>
      <c r="L73" s="130" t="s">
        <v>48</v>
      </c>
      <c r="M73" s="128">
        <f t="shared" si="2"/>
        <v>605</v>
      </c>
      <c r="N73" s="131">
        <f t="shared" ref="N73:N111" si="7">ROUND((C73-C72)+(M73*0.002447),2)</f>
        <v>2.94</v>
      </c>
    </row>
    <row r="74" spans="1:14">
      <c r="A74" s="126">
        <f t="shared" si="3"/>
        <v>42950</v>
      </c>
      <c r="B74" s="127">
        <v>548.12</v>
      </c>
      <c r="C74" s="127">
        <v>200.75</v>
      </c>
      <c r="D74" s="128">
        <f t="shared" si="6"/>
        <v>139.25</v>
      </c>
      <c r="E74" s="128">
        <v>0</v>
      </c>
      <c r="F74" s="129">
        <f t="shared" si="1"/>
        <v>89.954780361757102</v>
      </c>
      <c r="G74" s="130">
        <v>0</v>
      </c>
      <c r="H74" s="128">
        <v>475</v>
      </c>
      <c r="I74" s="128">
        <v>130</v>
      </c>
      <c r="J74" s="130" t="s">
        <v>48</v>
      </c>
      <c r="K74" s="130" t="s">
        <v>48</v>
      </c>
      <c r="L74" s="130" t="s">
        <v>48</v>
      </c>
      <c r="M74" s="128">
        <f t="shared" si="2"/>
        <v>605</v>
      </c>
      <c r="N74" s="131">
        <f t="shared" si="7"/>
        <v>0.94</v>
      </c>
    </row>
    <row r="75" spans="1:14">
      <c r="A75" s="126">
        <f t="shared" si="3"/>
        <v>42951</v>
      </c>
      <c r="B75" s="127">
        <v>548.13</v>
      </c>
      <c r="C75" s="127">
        <v>201.11</v>
      </c>
      <c r="D75" s="128">
        <f t="shared" si="6"/>
        <v>139.61000000000001</v>
      </c>
      <c r="E75" s="128">
        <v>0</v>
      </c>
      <c r="F75" s="129">
        <f t="shared" si="1"/>
        <v>90.18733850129199</v>
      </c>
      <c r="G75" s="130">
        <v>0</v>
      </c>
      <c r="H75" s="130">
        <v>500</v>
      </c>
      <c r="I75" s="128">
        <v>130</v>
      </c>
      <c r="J75" s="130" t="s">
        <v>48</v>
      </c>
      <c r="K75" s="130" t="s">
        <v>48</v>
      </c>
      <c r="L75" s="130" t="s">
        <v>48</v>
      </c>
      <c r="M75" s="128">
        <f t="shared" si="2"/>
        <v>630</v>
      </c>
      <c r="N75" s="131">
        <f t="shared" si="7"/>
        <v>1.9</v>
      </c>
    </row>
    <row r="76" spans="1:14">
      <c r="A76" s="126">
        <f t="shared" si="3"/>
        <v>42952</v>
      </c>
      <c r="B76" s="127">
        <v>548.13</v>
      </c>
      <c r="C76" s="127">
        <v>201.11</v>
      </c>
      <c r="D76" s="128">
        <f t="shared" ref="D76:D139" si="8">C76-61.5</f>
        <v>139.61000000000001</v>
      </c>
      <c r="E76" s="128">
        <v>0</v>
      </c>
      <c r="F76" s="129">
        <f t="shared" ref="F76:F139" si="9">D76/154.8*100</f>
        <v>90.18733850129199</v>
      </c>
      <c r="G76" s="130">
        <v>0</v>
      </c>
      <c r="H76" s="130">
        <v>500</v>
      </c>
      <c r="I76" s="128">
        <v>130</v>
      </c>
      <c r="J76" s="130" t="s">
        <v>48</v>
      </c>
      <c r="K76" s="130" t="s">
        <v>48</v>
      </c>
      <c r="L76" s="130" t="s">
        <v>48</v>
      </c>
      <c r="M76" s="128">
        <f t="shared" ref="M76:M139" si="10">G76+H76+I76</f>
        <v>630</v>
      </c>
      <c r="N76" s="131">
        <f t="shared" si="7"/>
        <v>1.54</v>
      </c>
    </row>
    <row r="77" spans="1:14">
      <c r="A77" s="126">
        <f t="shared" ref="A77:A140" si="11">+A76+1</f>
        <v>42953</v>
      </c>
      <c r="B77" s="127">
        <v>548.12</v>
      </c>
      <c r="C77" s="127">
        <v>200.84</v>
      </c>
      <c r="D77" s="128">
        <f t="shared" si="8"/>
        <v>139.34</v>
      </c>
      <c r="E77" s="128">
        <v>0</v>
      </c>
      <c r="F77" s="129">
        <f t="shared" si="9"/>
        <v>90.012919896640824</v>
      </c>
      <c r="G77" s="130">
        <v>0</v>
      </c>
      <c r="H77" s="130">
        <v>525</v>
      </c>
      <c r="I77" s="128">
        <v>130</v>
      </c>
      <c r="J77" s="130" t="s">
        <v>48</v>
      </c>
      <c r="K77" s="130" t="s">
        <v>48</v>
      </c>
      <c r="L77" s="130" t="s">
        <v>48</v>
      </c>
      <c r="M77" s="128">
        <f t="shared" si="10"/>
        <v>655</v>
      </c>
      <c r="N77" s="131">
        <f t="shared" si="7"/>
        <v>1.33</v>
      </c>
    </row>
    <row r="78" spans="1:14">
      <c r="A78" s="126">
        <f t="shared" si="11"/>
        <v>42954</v>
      </c>
      <c r="B78" s="127">
        <v>548.1</v>
      </c>
      <c r="C78" s="127">
        <v>200.01</v>
      </c>
      <c r="D78" s="128">
        <f t="shared" si="8"/>
        <v>138.51</v>
      </c>
      <c r="E78" s="128">
        <v>0</v>
      </c>
      <c r="F78" s="129">
        <f t="shared" si="9"/>
        <v>89.476744186046503</v>
      </c>
      <c r="G78" s="130">
        <v>0</v>
      </c>
      <c r="H78" s="130">
        <v>525</v>
      </c>
      <c r="I78" s="128">
        <v>130</v>
      </c>
      <c r="J78" s="130" t="s">
        <v>48</v>
      </c>
      <c r="K78" s="130" t="s">
        <v>48</v>
      </c>
      <c r="L78" s="130" t="s">
        <v>48</v>
      </c>
      <c r="M78" s="128">
        <f t="shared" si="10"/>
        <v>655</v>
      </c>
      <c r="N78" s="131">
        <f t="shared" si="7"/>
        <v>0.77</v>
      </c>
    </row>
    <row r="79" spans="1:14">
      <c r="A79" s="126">
        <f t="shared" si="11"/>
        <v>42955</v>
      </c>
      <c r="B79" s="127">
        <v>548.04999999999995</v>
      </c>
      <c r="C79" s="127">
        <v>198.59</v>
      </c>
      <c r="D79" s="128">
        <f t="shared" si="8"/>
        <v>137.09</v>
      </c>
      <c r="E79" s="128">
        <v>0</v>
      </c>
      <c r="F79" s="129">
        <f t="shared" si="9"/>
        <v>88.559431524547804</v>
      </c>
      <c r="G79" s="130">
        <v>0</v>
      </c>
      <c r="H79" s="130">
        <v>525</v>
      </c>
      <c r="I79" s="128">
        <v>130</v>
      </c>
      <c r="J79" s="130" t="s">
        <v>48</v>
      </c>
      <c r="K79" s="130" t="s">
        <v>48</v>
      </c>
      <c r="L79" s="130" t="s">
        <v>48</v>
      </c>
      <c r="M79" s="128">
        <f t="shared" si="10"/>
        <v>655</v>
      </c>
      <c r="N79" s="131">
        <f t="shared" si="7"/>
        <v>0.18</v>
      </c>
    </row>
    <row r="80" spans="1:14">
      <c r="A80" s="126">
        <f t="shared" si="11"/>
        <v>42956</v>
      </c>
      <c r="B80" s="127">
        <v>548.02</v>
      </c>
      <c r="C80" s="132">
        <v>197.79</v>
      </c>
      <c r="D80" s="128">
        <f t="shared" si="8"/>
        <v>136.29</v>
      </c>
      <c r="E80" s="128">
        <v>0</v>
      </c>
      <c r="F80" s="129">
        <f t="shared" si="9"/>
        <v>88.042635658914719</v>
      </c>
      <c r="G80" s="130">
        <v>0</v>
      </c>
      <c r="H80" s="130">
        <v>525</v>
      </c>
      <c r="I80" s="128">
        <v>130</v>
      </c>
      <c r="J80" s="130" t="s">
        <v>48</v>
      </c>
      <c r="K80" s="130" t="s">
        <v>48</v>
      </c>
      <c r="L80" s="130" t="s">
        <v>48</v>
      </c>
      <c r="M80" s="128">
        <f t="shared" si="10"/>
        <v>655</v>
      </c>
      <c r="N80" s="131">
        <f t="shared" si="7"/>
        <v>0.8</v>
      </c>
    </row>
    <row r="81" spans="1:14">
      <c r="A81" s="126">
        <f t="shared" si="11"/>
        <v>42957</v>
      </c>
      <c r="B81" s="127">
        <v>547.99</v>
      </c>
      <c r="C81" s="127">
        <v>196.83</v>
      </c>
      <c r="D81" s="128">
        <f t="shared" si="8"/>
        <v>135.33000000000001</v>
      </c>
      <c r="E81" s="128">
        <v>0</v>
      </c>
      <c r="F81" s="129">
        <f t="shared" si="9"/>
        <v>87.422480620155042</v>
      </c>
      <c r="G81" s="130">
        <v>0</v>
      </c>
      <c r="H81" s="130">
        <v>525</v>
      </c>
      <c r="I81" s="128">
        <v>130</v>
      </c>
      <c r="J81" s="130" t="s">
        <v>48</v>
      </c>
      <c r="K81" s="130" t="s">
        <v>48</v>
      </c>
      <c r="L81" s="130" t="s">
        <v>48</v>
      </c>
      <c r="M81" s="128">
        <f t="shared" si="10"/>
        <v>655</v>
      </c>
      <c r="N81" s="131">
        <f t="shared" si="7"/>
        <v>0.64</v>
      </c>
    </row>
    <row r="82" spans="1:14">
      <c r="A82" s="126">
        <f t="shared" si="11"/>
        <v>42958</v>
      </c>
      <c r="B82" s="127">
        <v>547.95000000000005</v>
      </c>
      <c r="C82" s="127">
        <v>195.87</v>
      </c>
      <c r="D82" s="128">
        <f t="shared" si="8"/>
        <v>134.37</v>
      </c>
      <c r="E82" s="128">
        <v>0</v>
      </c>
      <c r="F82" s="129">
        <f t="shared" si="9"/>
        <v>86.802325581395351</v>
      </c>
      <c r="G82" s="130">
        <v>0</v>
      </c>
      <c r="H82" s="130">
        <v>525</v>
      </c>
      <c r="I82" s="128">
        <v>130</v>
      </c>
      <c r="J82" s="130" t="s">
        <v>48</v>
      </c>
      <c r="K82" s="130" t="s">
        <v>48</v>
      </c>
      <c r="L82" s="130" t="s">
        <v>48</v>
      </c>
      <c r="M82" s="128">
        <f t="shared" si="10"/>
        <v>655</v>
      </c>
      <c r="N82" s="131">
        <f t="shared" si="7"/>
        <v>0.64</v>
      </c>
    </row>
    <row r="83" spans="1:14">
      <c r="A83" s="126">
        <f t="shared" si="11"/>
        <v>42959</v>
      </c>
      <c r="B83" s="127">
        <v>547.91999999999996</v>
      </c>
      <c r="C83" s="127">
        <v>194.92</v>
      </c>
      <c r="D83" s="128">
        <f t="shared" si="8"/>
        <v>133.41999999999999</v>
      </c>
      <c r="E83" s="128">
        <v>0</v>
      </c>
      <c r="F83" s="129">
        <f t="shared" si="9"/>
        <v>86.188630490956058</v>
      </c>
      <c r="G83" s="130">
        <v>0</v>
      </c>
      <c r="H83" s="130">
        <v>525</v>
      </c>
      <c r="I83" s="128">
        <v>130</v>
      </c>
      <c r="J83" s="130" t="s">
        <v>48</v>
      </c>
      <c r="K83" s="130" t="s">
        <v>48</v>
      </c>
      <c r="L83" s="130" t="s">
        <v>48</v>
      </c>
      <c r="M83" s="128">
        <f t="shared" si="10"/>
        <v>655</v>
      </c>
      <c r="N83" s="131">
        <f t="shared" si="7"/>
        <v>0.65</v>
      </c>
    </row>
    <row r="84" spans="1:14">
      <c r="A84" s="126">
        <f t="shared" si="11"/>
        <v>42960</v>
      </c>
      <c r="B84" s="127">
        <v>547.88</v>
      </c>
      <c r="C84" s="127">
        <v>193.78</v>
      </c>
      <c r="D84" s="128">
        <f t="shared" si="8"/>
        <v>132.28</v>
      </c>
      <c r="E84" s="128">
        <v>0</v>
      </c>
      <c r="F84" s="129">
        <f t="shared" si="9"/>
        <v>85.452196382428937</v>
      </c>
      <c r="G84" s="130">
        <v>0</v>
      </c>
      <c r="H84" s="130">
        <v>525</v>
      </c>
      <c r="I84" s="128">
        <v>130</v>
      </c>
      <c r="J84" s="130" t="s">
        <v>48</v>
      </c>
      <c r="K84" s="130" t="s">
        <v>48</v>
      </c>
      <c r="L84" s="130" t="s">
        <v>48</v>
      </c>
      <c r="M84" s="128">
        <f t="shared" si="10"/>
        <v>655</v>
      </c>
      <c r="N84" s="131">
        <f t="shared" si="7"/>
        <v>0.46</v>
      </c>
    </row>
    <row r="85" spans="1:14">
      <c r="A85" s="126">
        <f t="shared" si="11"/>
        <v>42961</v>
      </c>
      <c r="B85" s="127">
        <v>547.84</v>
      </c>
      <c r="C85" s="127">
        <v>192.74</v>
      </c>
      <c r="D85" s="128">
        <f t="shared" si="8"/>
        <v>131.24</v>
      </c>
      <c r="E85" s="128">
        <v>0</v>
      </c>
      <c r="F85" s="129">
        <f t="shared" si="9"/>
        <v>84.780361757105936</v>
      </c>
      <c r="G85" s="130">
        <v>0</v>
      </c>
      <c r="H85" s="130">
        <v>525</v>
      </c>
      <c r="I85" s="128">
        <v>130</v>
      </c>
      <c r="J85" s="130" t="s">
        <v>48</v>
      </c>
      <c r="K85" s="130" t="s">
        <v>48</v>
      </c>
      <c r="L85" s="130" t="s">
        <v>48</v>
      </c>
      <c r="M85" s="128">
        <f t="shared" si="10"/>
        <v>655</v>
      </c>
      <c r="N85" s="131">
        <f t="shared" si="7"/>
        <v>0.56000000000000005</v>
      </c>
    </row>
    <row r="86" spans="1:14">
      <c r="A86" s="126">
        <f t="shared" si="11"/>
        <v>42962</v>
      </c>
      <c r="B86" s="127">
        <v>547.79999999999995</v>
      </c>
      <c r="C86" s="127">
        <v>191.62</v>
      </c>
      <c r="D86" s="128">
        <f t="shared" si="8"/>
        <v>130.12</v>
      </c>
      <c r="E86" s="128">
        <v>0</v>
      </c>
      <c r="F86" s="129">
        <f t="shared" si="9"/>
        <v>84.05684754521964</v>
      </c>
      <c r="G86" s="130">
        <v>0</v>
      </c>
      <c r="H86" s="130">
        <v>500</v>
      </c>
      <c r="I86" s="128">
        <v>130</v>
      </c>
      <c r="J86" s="130" t="s">
        <v>48</v>
      </c>
      <c r="K86" s="130" t="s">
        <v>48</v>
      </c>
      <c r="L86" s="130" t="s">
        <v>48</v>
      </c>
      <c r="M86" s="128">
        <f t="shared" si="10"/>
        <v>630</v>
      </c>
      <c r="N86" s="131">
        <f t="shared" si="7"/>
        <v>0.42</v>
      </c>
    </row>
    <row r="87" spans="1:14">
      <c r="A87" s="126">
        <f t="shared" si="11"/>
        <v>42963</v>
      </c>
      <c r="B87" s="127">
        <v>547.75</v>
      </c>
      <c r="C87" s="127">
        <v>190.31</v>
      </c>
      <c r="D87" s="128">
        <f t="shared" si="8"/>
        <v>128.81</v>
      </c>
      <c r="E87" s="128">
        <v>0</v>
      </c>
      <c r="F87" s="129">
        <f t="shared" si="9"/>
        <v>83.210594315245473</v>
      </c>
      <c r="G87" s="130">
        <v>0</v>
      </c>
      <c r="H87" s="130">
        <v>500</v>
      </c>
      <c r="I87" s="128">
        <v>100</v>
      </c>
      <c r="J87" s="130" t="s">
        <v>48</v>
      </c>
      <c r="K87" s="130" t="s">
        <v>48</v>
      </c>
      <c r="L87" s="130" t="s">
        <v>48</v>
      </c>
      <c r="M87" s="128">
        <f t="shared" si="10"/>
        <v>600</v>
      </c>
      <c r="N87" s="131">
        <f t="shared" si="7"/>
        <v>0.16</v>
      </c>
    </row>
    <row r="88" spans="1:14">
      <c r="A88" s="126">
        <f t="shared" si="11"/>
        <v>42964</v>
      </c>
      <c r="B88" s="127">
        <v>547.76</v>
      </c>
      <c r="C88" s="127">
        <v>190.23</v>
      </c>
      <c r="D88" s="128">
        <f t="shared" si="8"/>
        <v>128.72999999999999</v>
      </c>
      <c r="E88" s="128">
        <v>0</v>
      </c>
      <c r="F88" s="129">
        <f t="shared" si="9"/>
        <v>83.158914728682149</v>
      </c>
      <c r="G88" s="130">
        <v>0</v>
      </c>
      <c r="H88" s="130">
        <v>450</v>
      </c>
      <c r="I88" s="128">
        <v>100</v>
      </c>
      <c r="J88" s="130" t="s">
        <v>48</v>
      </c>
      <c r="K88" s="130" t="s">
        <v>48</v>
      </c>
      <c r="L88" s="130" t="s">
        <v>48</v>
      </c>
      <c r="M88" s="128">
        <f t="shared" si="10"/>
        <v>550</v>
      </c>
      <c r="N88" s="131">
        <f t="shared" si="7"/>
        <v>1.27</v>
      </c>
    </row>
    <row r="89" spans="1:14">
      <c r="A89" s="126">
        <f t="shared" si="11"/>
        <v>42965</v>
      </c>
      <c r="B89" s="127">
        <v>547.79</v>
      </c>
      <c r="C89" s="127">
        <v>191.1</v>
      </c>
      <c r="D89" s="128">
        <f t="shared" si="8"/>
        <v>129.6</v>
      </c>
      <c r="E89" s="128">
        <v>0</v>
      </c>
      <c r="F89" s="129">
        <f t="shared" si="9"/>
        <v>83.720930232558132</v>
      </c>
      <c r="G89" s="130">
        <v>0</v>
      </c>
      <c r="H89" s="130">
        <v>450</v>
      </c>
      <c r="I89" s="128">
        <v>100</v>
      </c>
      <c r="J89" s="130" t="s">
        <v>48</v>
      </c>
      <c r="K89" s="130" t="s">
        <v>48</v>
      </c>
      <c r="L89" s="130" t="s">
        <v>48</v>
      </c>
      <c r="M89" s="128">
        <f t="shared" si="10"/>
        <v>550</v>
      </c>
      <c r="N89" s="131">
        <f t="shared" si="7"/>
        <v>2.2200000000000002</v>
      </c>
    </row>
    <row r="90" spans="1:14">
      <c r="A90" s="126">
        <f t="shared" si="11"/>
        <v>42966</v>
      </c>
      <c r="B90" s="127">
        <v>547.80999999999995</v>
      </c>
      <c r="C90" s="127">
        <v>191.88</v>
      </c>
      <c r="D90" s="128">
        <f t="shared" si="8"/>
        <v>130.38</v>
      </c>
      <c r="E90" s="128">
        <v>5</v>
      </c>
      <c r="F90" s="129">
        <f t="shared" si="9"/>
        <v>84.224806201550379</v>
      </c>
      <c r="G90" s="130">
        <v>0</v>
      </c>
      <c r="H90" s="130">
        <v>450</v>
      </c>
      <c r="I90" s="128">
        <v>0</v>
      </c>
      <c r="J90" s="130" t="s">
        <v>48</v>
      </c>
      <c r="K90" s="130" t="s">
        <v>48</v>
      </c>
      <c r="L90" s="130" t="s">
        <v>48</v>
      </c>
      <c r="M90" s="128">
        <f t="shared" si="10"/>
        <v>450</v>
      </c>
      <c r="N90" s="131">
        <f t="shared" si="7"/>
        <v>1.88</v>
      </c>
    </row>
    <row r="91" spans="1:14">
      <c r="A91" s="126">
        <f t="shared" si="11"/>
        <v>42967</v>
      </c>
      <c r="B91" s="127">
        <v>547.83000000000004</v>
      </c>
      <c r="C91" s="127">
        <v>192.4</v>
      </c>
      <c r="D91" s="128">
        <f t="shared" si="8"/>
        <v>130.9</v>
      </c>
      <c r="E91" s="128">
        <v>28</v>
      </c>
      <c r="F91" s="129">
        <f t="shared" si="9"/>
        <v>84.560723514211887</v>
      </c>
      <c r="G91" s="130">
        <v>0</v>
      </c>
      <c r="H91" s="130">
        <v>450</v>
      </c>
      <c r="I91" s="128">
        <v>0</v>
      </c>
      <c r="J91" s="130" t="s">
        <v>48</v>
      </c>
      <c r="K91" s="130" t="s">
        <v>48</v>
      </c>
      <c r="L91" s="130" t="s">
        <v>48</v>
      </c>
      <c r="M91" s="128">
        <f t="shared" si="10"/>
        <v>450</v>
      </c>
      <c r="N91" s="131">
        <f t="shared" si="7"/>
        <v>1.62</v>
      </c>
    </row>
    <row r="92" spans="1:14">
      <c r="A92" s="126">
        <f t="shared" si="11"/>
        <v>42968</v>
      </c>
      <c r="B92" s="127">
        <v>548.09</v>
      </c>
      <c r="C92" s="127">
        <v>199.83</v>
      </c>
      <c r="D92" s="128">
        <f t="shared" si="8"/>
        <v>138.33000000000001</v>
      </c>
      <c r="E92" s="128">
        <v>104</v>
      </c>
      <c r="F92" s="129">
        <f t="shared" si="9"/>
        <v>89.360465116279073</v>
      </c>
      <c r="G92" s="130">
        <v>25000</v>
      </c>
      <c r="H92" s="130">
        <v>200</v>
      </c>
      <c r="I92" s="128">
        <v>0</v>
      </c>
      <c r="J92" s="130" t="s">
        <v>48</v>
      </c>
      <c r="K92" s="130" t="s">
        <v>48</v>
      </c>
      <c r="L92" s="130" t="s">
        <v>48</v>
      </c>
      <c r="M92" s="128">
        <f t="shared" si="10"/>
        <v>25200</v>
      </c>
      <c r="N92" s="131">
        <f t="shared" si="7"/>
        <v>69.09</v>
      </c>
    </row>
    <row r="93" spans="1:14">
      <c r="A93" s="126">
        <f t="shared" si="11"/>
        <v>42969</v>
      </c>
      <c r="B93" s="127">
        <v>548.19000000000005</v>
      </c>
      <c r="C93" s="127">
        <v>202.72</v>
      </c>
      <c r="D93" s="128">
        <f t="shared" si="8"/>
        <v>141.22</v>
      </c>
      <c r="E93" s="128">
        <v>5</v>
      </c>
      <c r="F93" s="129">
        <f t="shared" si="9"/>
        <v>91.227390180878544</v>
      </c>
      <c r="G93" s="130">
        <v>15120</v>
      </c>
      <c r="H93" s="130">
        <v>100</v>
      </c>
      <c r="I93" s="128">
        <v>0</v>
      </c>
      <c r="J93" s="130" t="s">
        <v>48</v>
      </c>
      <c r="K93" s="130" t="s">
        <v>48</v>
      </c>
      <c r="L93" s="130" t="s">
        <v>48</v>
      </c>
      <c r="M93" s="128">
        <f t="shared" si="10"/>
        <v>15220</v>
      </c>
      <c r="N93" s="131">
        <f t="shared" si="7"/>
        <v>40.130000000000003</v>
      </c>
    </row>
    <row r="94" spans="1:14">
      <c r="A94" s="126">
        <f t="shared" si="11"/>
        <v>42970</v>
      </c>
      <c r="B94" s="127">
        <v>548.17999999999995</v>
      </c>
      <c r="C94" s="127">
        <v>202.54</v>
      </c>
      <c r="D94" s="128">
        <f t="shared" si="8"/>
        <v>141.04</v>
      </c>
      <c r="E94" s="128">
        <v>0</v>
      </c>
      <c r="F94" s="129">
        <f t="shared" si="9"/>
        <v>91.1111111111111</v>
      </c>
      <c r="G94" s="130">
        <v>3360</v>
      </c>
      <c r="H94" s="130">
        <v>100</v>
      </c>
      <c r="I94" s="128">
        <v>0</v>
      </c>
      <c r="J94" s="130" t="s">
        <v>48</v>
      </c>
      <c r="K94" s="130" t="s">
        <v>48</v>
      </c>
      <c r="L94" s="130" t="s">
        <v>48</v>
      </c>
      <c r="M94" s="128">
        <f t="shared" si="10"/>
        <v>3460</v>
      </c>
      <c r="N94" s="131">
        <f t="shared" si="7"/>
        <v>8.2899999999999991</v>
      </c>
    </row>
    <row r="95" spans="1:14">
      <c r="A95" s="126">
        <f t="shared" si="11"/>
        <v>42971</v>
      </c>
      <c r="B95" s="127">
        <v>548.29</v>
      </c>
      <c r="C95" s="127">
        <v>205.6</v>
      </c>
      <c r="D95" s="128">
        <f t="shared" si="8"/>
        <v>144.1</v>
      </c>
      <c r="E95" s="128">
        <v>2</v>
      </c>
      <c r="F95" s="129">
        <f t="shared" si="9"/>
        <v>93.087855297157603</v>
      </c>
      <c r="G95" s="130">
        <v>3360</v>
      </c>
      <c r="H95" s="130">
        <v>100</v>
      </c>
      <c r="I95" s="128">
        <v>0</v>
      </c>
      <c r="J95" s="130" t="s">
        <v>48</v>
      </c>
      <c r="K95" s="130" t="s">
        <v>48</v>
      </c>
      <c r="L95" s="130" t="s">
        <v>48</v>
      </c>
      <c r="M95" s="128">
        <f t="shared" si="10"/>
        <v>3460</v>
      </c>
      <c r="N95" s="131">
        <f t="shared" si="7"/>
        <v>11.53</v>
      </c>
    </row>
    <row r="96" spans="1:14">
      <c r="A96" s="126">
        <f t="shared" si="11"/>
        <v>42972</v>
      </c>
      <c r="B96" s="127">
        <v>548.28</v>
      </c>
      <c r="C96" s="127">
        <v>205.32</v>
      </c>
      <c r="D96" s="128">
        <f t="shared" si="8"/>
        <v>143.82</v>
      </c>
      <c r="E96" s="128">
        <v>2</v>
      </c>
      <c r="F96" s="129">
        <f t="shared" si="9"/>
        <v>92.906976744186025</v>
      </c>
      <c r="G96" s="130">
        <v>4480</v>
      </c>
      <c r="H96" s="130">
        <v>50</v>
      </c>
      <c r="I96" s="128">
        <v>0</v>
      </c>
      <c r="J96" s="130" t="s">
        <v>48</v>
      </c>
      <c r="K96" s="130" t="s">
        <v>48</v>
      </c>
      <c r="L96" s="130" t="s">
        <v>48</v>
      </c>
      <c r="M96" s="128">
        <f t="shared" si="10"/>
        <v>4530</v>
      </c>
      <c r="N96" s="131">
        <f t="shared" si="7"/>
        <v>10.8</v>
      </c>
    </row>
    <row r="97" spans="1:14">
      <c r="A97" s="126">
        <f t="shared" si="11"/>
        <v>42973</v>
      </c>
      <c r="B97" s="127">
        <v>547.76</v>
      </c>
      <c r="C97" s="127">
        <v>190.23</v>
      </c>
      <c r="D97" s="128">
        <f t="shared" si="8"/>
        <v>128.72999999999999</v>
      </c>
      <c r="E97" s="128">
        <v>2</v>
      </c>
      <c r="F97" s="129">
        <f t="shared" si="9"/>
        <v>83.158914728682149</v>
      </c>
      <c r="G97" s="130">
        <v>15120</v>
      </c>
      <c r="H97" s="130">
        <v>50</v>
      </c>
      <c r="I97" s="128">
        <v>0</v>
      </c>
      <c r="J97" s="130" t="s">
        <v>48</v>
      </c>
      <c r="K97" s="130" t="s">
        <v>48</v>
      </c>
      <c r="L97" s="130" t="s">
        <v>48</v>
      </c>
      <c r="M97" s="128">
        <f t="shared" si="10"/>
        <v>15170</v>
      </c>
      <c r="N97" s="131">
        <f t="shared" si="7"/>
        <v>22.03</v>
      </c>
    </row>
    <row r="98" spans="1:14">
      <c r="A98" s="126">
        <f t="shared" si="11"/>
        <v>42974</v>
      </c>
      <c r="B98" s="127">
        <v>547.91</v>
      </c>
      <c r="C98" s="127">
        <v>194.58</v>
      </c>
      <c r="D98" s="128">
        <f t="shared" si="8"/>
        <v>133.08000000000001</v>
      </c>
      <c r="E98" s="128">
        <v>0</v>
      </c>
      <c r="F98" s="129">
        <f t="shared" si="9"/>
        <v>85.968992248062008</v>
      </c>
      <c r="G98" s="130">
        <v>7840</v>
      </c>
      <c r="H98" s="130">
        <v>50</v>
      </c>
      <c r="I98" s="128">
        <v>0</v>
      </c>
      <c r="J98" s="130" t="s">
        <v>48</v>
      </c>
      <c r="K98" s="130" t="s">
        <v>48</v>
      </c>
      <c r="L98" s="130" t="s">
        <v>48</v>
      </c>
      <c r="M98" s="128">
        <f t="shared" si="10"/>
        <v>7890</v>
      </c>
      <c r="N98" s="131">
        <f t="shared" si="7"/>
        <v>23.66</v>
      </c>
    </row>
    <row r="99" spans="1:14">
      <c r="A99" s="126">
        <f t="shared" si="11"/>
        <v>42975</v>
      </c>
      <c r="B99" s="127">
        <v>548.13</v>
      </c>
      <c r="C99" s="127">
        <v>201.19</v>
      </c>
      <c r="D99" s="128">
        <f t="shared" si="8"/>
        <v>139.69</v>
      </c>
      <c r="E99" s="128">
        <v>15</v>
      </c>
      <c r="F99" s="129">
        <f t="shared" si="9"/>
        <v>90.2390180878553</v>
      </c>
      <c r="G99" s="130">
        <v>3360</v>
      </c>
      <c r="H99" s="130">
        <v>50</v>
      </c>
      <c r="I99" s="128">
        <v>0</v>
      </c>
      <c r="J99" s="130" t="s">
        <v>48</v>
      </c>
      <c r="K99" s="130" t="s">
        <v>48</v>
      </c>
      <c r="L99" s="130" t="s">
        <v>48</v>
      </c>
      <c r="M99" s="128">
        <f t="shared" si="10"/>
        <v>3410</v>
      </c>
      <c r="N99" s="131">
        <f t="shared" si="7"/>
        <v>14.95</v>
      </c>
    </row>
    <row r="100" spans="1:14">
      <c r="A100" s="126">
        <f t="shared" si="11"/>
        <v>42976</v>
      </c>
      <c r="B100" s="127">
        <v>548.17999999999995</v>
      </c>
      <c r="C100" s="127">
        <v>202.72</v>
      </c>
      <c r="D100" s="128">
        <f t="shared" si="8"/>
        <v>141.22</v>
      </c>
      <c r="E100" s="128">
        <v>12</v>
      </c>
      <c r="F100" s="129">
        <f t="shared" si="9"/>
        <v>91.227390180878544</v>
      </c>
      <c r="G100" s="130">
        <v>14560</v>
      </c>
      <c r="H100" s="130">
        <v>50</v>
      </c>
      <c r="I100" s="128">
        <v>0</v>
      </c>
      <c r="J100" s="130" t="s">
        <v>48</v>
      </c>
      <c r="K100" s="130" t="s">
        <v>48</v>
      </c>
      <c r="L100" s="130" t="s">
        <v>48</v>
      </c>
      <c r="M100" s="128">
        <f t="shared" si="10"/>
        <v>14610</v>
      </c>
      <c r="N100" s="131">
        <f t="shared" si="7"/>
        <v>37.28</v>
      </c>
    </row>
    <row r="101" spans="1:14">
      <c r="A101" s="126">
        <f t="shared" si="11"/>
        <v>42977</v>
      </c>
      <c r="B101" s="127">
        <v>548.24</v>
      </c>
      <c r="C101" s="127">
        <v>204.34</v>
      </c>
      <c r="D101" s="128">
        <f t="shared" si="8"/>
        <v>142.84</v>
      </c>
      <c r="E101" s="128">
        <v>6</v>
      </c>
      <c r="F101" s="129">
        <f t="shared" si="9"/>
        <v>92.273901808785524</v>
      </c>
      <c r="G101" s="130">
        <v>6720</v>
      </c>
      <c r="H101" s="130">
        <v>50</v>
      </c>
      <c r="I101" s="128">
        <v>0</v>
      </c>
      <c r="J101" s="130" t="s">
        <v>48</v>
      </c>
      <c r="K101" s="130" t="s">
        <v>48</v>
      </c>
      <c r="L101" s="130" t="s">
        <v>48</v>
      </c>
      <c r="M101" s="128">
        <f t="shared" si="10"/>
        <v>6770</v>
      </c>
      <c r="N101" s="131">
        <f t="shared" si="7"/>
        <v>18.190000000000001</v>
      </c>
    </row>
    <row r="102" spans="1:14">
      <c r="A102" s="126">
        <f t="shared" si="11"/>
        <v>42978</v>
      </c>
      <c r="B102" s="127">
        <v>548.21</v>
      </c>
      <c r="C102" s="127">
        <v>203.44</v>
      </c>
      <c r="D102" s="128">
        <f t="shared" si="8"/>
        <v>141.94</v>
      </c>
      <c r="E102" s="128">
        <v>0</v>
      </c>
      <c r="F102" s="129">
        <f t="shared" si="9"/>
        <v>91.692506459948305</v>
      </c>
      <c r="G102" s="130">
        <v>15120</v>
      </c>
      <c r="H102" s="130">
        <v>50</v>
      </c>
      <c r="I102" s="128">
        <v>0</v>
      </c>
      <c r="J102" s="130" t="s">
        <v>48</v>
      </c>
      <c r="K102" s="130" t="s">
        <v>48</v>
      </c>
      <c r="L102" s="130" t="s">
        <v>48</v>
      </c>
      <c r="M102" s="128">
        <f t="shared" si="10"/>
        <v>15170</v>
      </c>
      <c r="N102" s="131">
        <f t="shared" si="7"/>
        <v>36.22</v>
      </c>
    </row>
    <row r="103" spans="1:14">
      <c r="A103" s="126">
        <f t="shared" si="11"/>
        <v>42979</v>
      </c>
      <c r="B103" s="127">
        <v>548.27</v>
      </c>
      <c r="C103" s="127">
        <v>205.23</v>
      </c>
      <c r="D103" s="128">
        <f t="shared" si="8"/>
        <v>143.72999999999999</v>
      </c>
      <c r="E103" s="128">
        <v>0</v>
      </c>
      <c r="F103" s="129">
        <f t="shared" si="9"/>
        <v>92.848837209302317</v>
      </c>
      <c r="G103" s="130">
        <v>3360</v>
      </c>
      <c r="H103" s="130">
        <v>50</v>
      </c>
      <c r="I103" s="128">
        <v>0</v>
      </c>
      <c r="J103" s="130" t="s">
        <v>48</v>
      </c>
      <c r="K103" s="130" t="s">
        <v>48</v>
      </c>
      <c r="L103" s="130" t="s">
        <v>48</v>
      </c>
      <c r="M103" s="128">
        <f t="shared" si="10"/>
        <v>3410</v>
      </c>
      <c r="N103" s="131">
        <f t="shared" si="7"/>
        <v>10.130000000000001</v>
      </c>
    </row>
    <row r="104" spans="1:14">
      <c r="A104" s="126">
        <f t="shared" si="11"/>
        <v>42980</v>
      </c>
      <c r="B104" s="127">
        <v>548.35</v>
      </c>
      <c r="C104" s="127">
        <v>207.77</v>
      </c>
      <c r="D104" s="128">
        <f t="shared" si="8"/>
        <v>146.27000000000001</v>
      </c>
      <c r="E104" s="128">
        <v>0</v>
      </c>
      <c r="F104" s="129">
        <f t="shared" si="9"/>
        <v>94.489664082687341</v>
      </c>
      <c r="G104" s="130">
        <v>3360</v>
      </c>
      <c r="H104" s="130">
        <v>100</v>
      </c>
      <c r="I104" s="128">
        <v>0</v>
      </c>
      <c r="J104" s="130" t="s">
        <v>48</v>
      </c>
      <c r="K104" s="130" t="s">
        <v>48</v>
      </c>
      <c r="L104" s="130" t="s">
        <v>48</v>
      </c>
      <c r="M104" s="128">
        <f t="shared" si="10"/>
        <v>3460</v>
      </c>
      <c r="N104" s="131">
        <f t="shared" si="7"/>
        <v>11.01</v>
      </c>
    </row>
    <row r="105" spans="1:14">
      <c r="A105" s="126">
        <f t="shared" si="11"/>
        <v>42981</v>
      </c>
      <c r="B105" s="127">
        <v>548.33000000000004</v>
      </c>
      <c r="C105" s="127">
        <v>207.03</v>
      </c>
      <c r="D105" s="128">
        <f t="shared" si="8"/>
        <v>145.53</v>
      </c>
      <c r="E105" s="128">
        <v>0</v>
      </c>
      <c r="F105" s="129">
        <f t="shared" si="9"/>
        <v>94.011627906976742</v>
      </c>
      <c r="G105" s="130">
        <v>2280</v>
      </c>
      <c r="H105" s="130">
        <v>200</v>
      </c>
      <c r="I105" s="128">
        <v>0</v>
      </c>
      <c r="J105" s="130" t="s">
        <v>48</v>
      </c>
      <c r="K105" s="130" t="s">
        <v>48</v>
      </c>
      <c r="L105" s="130" t="s">
        <v>48</v>
      </c>
      <c r="M105" s="128">
        <f t="shared" si="10"/>
        <v>2480</v>
      </c>
      <c r="N105" s="131">
        <f t="shared" si="7"/>
        <v>5.33</v>
      </c>
    </row>
    <row r="106" spans="1:14">
      <c r="A106" s="126">
        <f t="shared" si="11"/>
        <v>42982</v>
      </c>
      <c r="B106" s="127">
        <v>548.32000000000005</v>
      </c>
      <c r="C106" s="127">
        <v>206.94</v>
      </c>
      <c r="D106" s="128">
        <f t="shared" si="8"/>
        <v>145.44</v>
      </c>
      <c r="E106" s="128">
        <v>0</v>
      </c>
      <c r="F106" s="129">
        <f t="shared" si="9"/>
        <v>93.95348837209302</v>
      </c>
      <c r="G106" s="130">
        <v>1710</v>
      </c>
      <c r="H106" s="130">
        <v>200</v>
      </c>
      <c r="I106" s="128">
        <v>0</v>
      </c>
      <c r="J106" s="130" t="s">
        <v>48</v>
      </c>
      <c r="K106" s="130" t="s">
        <v>48</v>
      </c>
      <c r="L106" s="130" t="s">
        <v>48</v>
      </c>
      <c r="M106" s="128">
        <f t="shared" si="10"/>
        <v>1910</v>
      </c>
      <c r="N106" s="131">
        <f t="shared" si="7"/>
        <v>4.58</v>
      </c>
    </row>
    <row r="107" spans="1:14">
      <c r="A107" s="126">
        <f t="shared" si="11"/>
        <v>42983</v>
      </c>
      <c r="B107" s="127">
        <v>548.34</v>
      </c>
      <c r="C107" s="127">
        <v>207.31</v>
      </c>
      <c r="D107" s="128">
        <f t="shared" si="8"/>
        <v>145.81</v>
      </c>
      <c r="E107" s="128">
        <v>0</v>
      </c>
      <c r="F107" s="129">
        <f t="shared" si="9"/>
        <v>94.192506459948305</v>
      </c>
      <c r="G107" s="130">
        <v>1710</v>
      </c>
      <c r="H107" s="130">
        <v>200</v>
      </c>
      <c r="I107" s="128">
        <v>0</v>
      </c>
      <c r="J107" s="130" t="s">
        <v>48</v>
      </c>
      <c r="K107" s="130" t="s">
        <v>48</v>
      </c>
      <c r="L107" s="130" t="s">
        <v>48</v>
      </c>
      <c r="M107" s="128">
        <f t="shared" si="10"/>
        <v>1910</v>
      </c>
      <c r="N107" s="131">
        <f t="shared" si="7"/>
        <v>5.04</v>
      </c>
    </row>
    <row r="108" spans="1:14">
      <c r="A108" s="126">
        <f t="shared" si="11"/>
        <v>42984</v>
      </c>
      <c r="B108" s="127">
        <v>548.33000000000004</v>
      </c>
      <c r="C108" s="127">
        <v>207.03</v>
      </c>
      <c r="D108" s="128">
        <f t="shared" si="8"/>
        <v>145.53</v>
      </c>
      <c r="E108" s="128">
        <v>0</v>
      </c>
      <c r="F108" s="129">
        <f t="shared" si="9"/>
        <v>94.011627906976742</v>
      </c>
      <c r="G108" s="130">
        <v>1710</v>
      </c>
      <c r="H108" s="130">
        <v>100</v>
      </c>
      <c r="I108" s="128">
        <v>0</v>
      </c>
      <c r="J108" s="130" t="s">
        <v>48</v>
      </c>
      <c r="K108" s="130" t="s">
        <v>48</v>
      </c>
      <c r="L108" s="130" t="s">
        <v>48</v>
      </c>
      <c r="M108" s="128">
        <f t="shared" si="10"/>
        <v>1810</v>
      </c>
      <c r="N108" s="131">
        <f t="shared" si="7"/>
        <v>4.1500000000000004</v>
      </c>
    </row>
    <row r="109" spans="1:14">
      <c r="A109" s="126">
        <f t="shared" si="11"/>
        <v>42985</v>
      </c>
      <c r="B109" s="127">
        <v>548.35</v>
      </c>
      <c r="C109" s="127">
        <v>207.41</v>
      </c>
      <c r="D109" s="128">
        <f t="shared" si="8"/>
        <v>145.91</v>
      </c>
      <c r="E109" s="128">
        <v>0</v>
      </c>
      <c r="F109" s="129">
        <f t="shared" si="9"/>
        <v>94.257105943152439</v>
      </c>
      <c r="G109" s="130">
        <v>1140</v>
      </c>
      <c r="H109" s="130">
        <v>100</v>
      </c>
      <c r="I109" s="128">
        <v>0</v>
      </c>
      <c r="J109" s="130" t="s">
        <v>48</v>
      </c>
      <c r="K109" s="130" t="s">
        <v>48</v>
      </c>
      <c r="L109" s="130" t="s">
        <v>48</v>
      </c>
      <c r="M109" s="128">
        <f t="shared" si="10"/>
        <v>1240</v>
      </c>
      <c r="N109" s="131">
        <f t="shared" si="7"/>
        <v>3.41</v>
      </c>
    </row>
    <row r="110" spans="1:14">
      <c r="A110" s="126">
        <f t="shared" si="11"/>
        <v>42986</v>
      </c>
      <c r="B110" s="127">
        <v>548.37</v>
      </c>
      <c r="C110" s="127">
        <v>207.96</v>
      </c>
      <c r="D110" s="128">
        <f t="shared" si="8"/>
        <v>146.46</v>
      </c>
      <c r="E110" s="128">
        <v>27</v>
      </c>
      <c r="F110" s="129">
        <f t="shared" si="9"/>
        <v>94.612403100775182</v>
      </c>
      <c r="G110" s="130">
        <v>1140</v>
      </c>
      <c r="H110" s="130">
        <v>100</v>
      </c>
      <c r="I110" s="128">
        <v>0</v>
      </c>
      <c r="J110" s="130" t="s">
        <v>48</v>
      </c>
      <c r="K110" s="130" t="s">
        <v>48</v>
      </c>
      <c r="L110" s="130" t="s">
        <v>48</v>
      </c>
      <c r="M110" s="128">
        <f t="shared" si="10"/>
        <v>1240</v>
      </c>
      <c r="N110" s="131">
        <f t="shared" si="7"/>
        <v>3.58</v>
      </c>
    </row>
    <row r="111" spans="1:14">
      <c r="A111" s="126">
        <f t="shared" si="11"/>
        <v>42987</v>
      </c>
      <c r="B111" s="127">
        <v>548.39</v>
      </c>
      <c r="C111" s="127">
        <v>208.7</v>
      </c>
      <c r="D111" s="128">
        <f t="shared" si="8"/>
        <v>147.19999999999999</v>
      </c>
      <c r="E111" s="128">
        <v>17</v>
      </c>
      <c r="F111" s="129">
        <f t="shared" si="9"/>
        <v>95.090439276485768</v>
      </c>
      <c r="G111" s="130">
        <v>1710</v>
      </c>
      <c r="H111" s="130">
        <v>100</v>
      </c>
      <c r="I111" s="128">
        <v>0</v>
      </c>
      <c r="J111" s="130" t="s">
        <v>48</v>
      </c>
      <c r="K111" s="130" t="s">
        <v>48</v>
      </c>
      <c r="L111" s="130" t="s">
        <v>48</v>
      </c>
      <c r="M111" s="128">
        <f t="shared" si="10"/>
        <v>1810</v>
      </c>
      <c r="N111" s="131">
        <f t="shared" si="7"/>
        <v>5.17</v>
      </c>
    </row>
    <row r="112" spans="1:14">
      <c r="A112" s="126">
        <f t="shared" si="11"/>
        <v>42988</v>
      </c>
      <c r="B112" s="127">
        <v>548.41</v>
      </c>
      <c r="C112" s="127">
        <v>209.35</v>
      </c>
      <c r="D112" s="128">
        <f t="shared" si="8"/>
        <v>147.85</v>
      </c>
      <c r="E112" s="128">
        <v>0</v>
      </c>
      <c r="F112" s="129">
        <f t="shared" si="9"/>
        <v>95.510335917312645</v>
      </c>
      <c r="G112" s="130">
        <v>1140</v>
      </c>
      <c r="H112" s="130">
        <v>100</v>
      </c>
      <c r="I112" s="128">
        <v>0</v>
      </c>
      <c r="J112" s="130" t="s">
        <v>48</v>
      </c>
      <c r="K112" s="130" t="s">
        <v>48</v>
      </c>
      <c r="L112" s="130" t="s">
        <v>48</v>
      </c>
      <c r="M112" s="128">
        <f t="shared" si="10"/>
        <v>1240</v>
      </c>
      <c r="N112" s="131">
        <v>0</v>
      </c>
    </row>
    <row r="113" spans="1:14">
      <c r="A113" s="126">
        <f t="shared" si="11"/>
        <v>42989</v>
      </c>
      <c r="B113" s="127">
        <v>548.55999999999995</v>
      </c>
      <c r="C113" s="127">
        <v>213.99</v>
      </c>
      <c r="D113" s="128">
        <f t="shared" si="8"/>
        <v>152.49</v>
      </c>
      <c r="E113" s="128">
        <v>13</v>
      </c>
      <c r="F113" s="129">
        <f t="shared" si="9"/>
        <v>98.507751937984494</v>
      </c>
      <c r="G113" s="130">
        <v>570</v>
      </c>
      <c r="H113" s="130">
        <v>100</v>
      </c>
      <c r="I113" s="128">
        <v>0</v>
      </c>
      <c r="J113" s="130" t="s">
        <v>48</v>
      </c>
      <c r="K113" s="130" t="s">
        <v>48</v>
      </c>
      <c r="L113" s="130" t="s">
        <v>48</v>
      </c>
      <c r="M113" s="128">
        <f t="shared" si="10"/>
        <v>670</v>
      </c>
      <c r="N113" s="131">
        <v>0</v>
      </c>
    </row>
    <row r="114" spans="1:14">
      <c r="A114" s="126">
        <f t="shared" si="11"/>
        <v>42990</v>
      </c>
      <c r="B114" s="127">
        <v>548.57000000000005</v>
      </c>
      <c r="C114" s="127">
        <v>214.36</v>
      </c>
      <c r="D114" s="128">
        <f t="shared" si="8"/>
        <v>152.86000000000001</v>
      </c>
      <c r="E114" s="128">
        <v>0</v>
      </c>
      <c r="F114" s="129">
        <f t="shared" si="9"/>
        <v>98.746770025839794</v>
      </c>
      <c r="G114" s="130">
        <v>2280</v>
      </c>
      <c r="H114" s="130">
        <v>100</v>
      </c>
      <c r="I114" s="128">
        <v>0</v>
      </c>
      <c r="J114" s="130" t="s">
        <v>48</v>
      </c>
      <c r="K114" s="130" t="s">
        <v>48</v>
      </c>
      <c r="L114" s="130" t="s">
        <v>48</v>
      </c>
      <c r="M114" s="128">
        <f t="shared" si="10"/>
        <v>2380</v>
      </c>
      <c r="N114" s="131">
        <v>0</v>
      </c>
    </row>
    <row r="115" spans="1:14">
      <c r="A115" s="126">
        <f t="shared" si="11"/>
        <v>42991</v>
      </c>
      <c r="B115" s="127">
        <v>548.52</v>
      </c>
      <c r="C115" s="127">
        <v>212.6</v>
      </c>
      <c r="D115" s="128">
        <f t="shared" si="8"/>
        <v>151.1</v>
      </c>
      <c r="E115" s="128">
        <v>0</v>
      </c>
      <c r="F115" s="129">
        <f t="shared" si="9"/>
        <v>97.609819121447018</v>
      </c>
      <c r="G115" s="130">
        <v>2280</v>
      </c>
      <c r="H115" s="130">
        <v>100</v>
      </c>
      <c r="I115" s="128">
        <v>0</v>
      </c>
      <c r="J115" s="130" t="s">
        <v>48</v>
      </c>
      <c r="K115" s="130" t="s">
        <v>48</v>
      </c>
      <c r="L115" s="130" t="s">
        <v>48</v>
      </c>
      <c r="M115" s="128">
        <f t="shared" si="10"/>
        <v>2380</v>
      </c>
      <c r="N115" s="131">
        <f>ROUND((C115-C114)+(M115*0.002447),2)</f>
        <v>4.0599999999999996</v>
      </c>
    </row>
    <row r="116" spans="1:14">
      <c r="A116" s="126">
        <f t="shared" si="11"/>
        <v>42992</v>
      </c>
      <c r="B116" s="127">
        <v>548.58000000000004</v>
      </c>
      <c r="C116" s="127">
        <v>214.45</v>
      </c>
      <c r="D116" s="128">
        <f t="shared" si="8"/>
        <v>152.94999999999999</v>
      </c>
      <c r="E116" s="128">
        <v>23</v>
      </c>
      <c r="F116" s="129">
        <f t="shared" si="9"/>
        <v>98.804909560723502</v>
      </c>
      <c r="G116" s="130">
        <v>5700</v>
      </c>
      <c r="H116" s="130">
        <v>100</v>
      </c>
      <c r="I116" s="128">
        <v>0</v>
      </c>
      <c r="J116" s="130" t="s">
        <v>48</v>
      </c>
      <c r="K116" s="130" t="s">
        <v>48</v>
      </c>
      <c r="L116" s="130" t="s">
        <v>48</v>
      </c>
      <c r="M116" s="128">
        <f t="shared" si="10"/>
        <v>5800</v>
      </c>
      <c r="N116" s="131">
        <v>0</v>
      </c>
    </row>
    <row r="117" spans="1:14">
      <c r="A117" s="126">
        <f t="shared" si="11"/>
        <v>42993</v>
      </c>
      <c r="B117" s="127">
        <v>548.41</v>
      </c>
      <c r="C117" s="127">
        <v>209.26</v>
      </c>
      <c r="D117" s="128">
        <f t="shared" si="8"/>
        <v>147.76</v>
      </c>
      <c r="E117" s="128">
        <v>9</v>
      </c>
      <c r="F117" s="129">
        <f t="shared" si="9"/>
        <v>95.452196382428937</v>
      </c>
      <c r="G117" s="130">
        <v>6840</v>
      </c>
      <c r="H117" s="130">
        <v>50</v>
      </c>
      <c r="I117" s="128">
        <v>0</v>
      </c>
      <c r="J117" s="130" t="s">
        <v>48</v>
      </c>
      <c r="K117" s="130" t="s">
        <v>48</v>
      </c>
      <c r="L117" s="130" t="s">
        <v>48</v>
      </c>
      <c r="M117" s="128">
        <f t="shared" si="10"/>
        <v>6890</v>
      </c>
      <c r="N117" s="131">
        <f t="shared" ref="N117:N163" si="12">ROUND((C117-C116)+(M117*0.002447),2)</f>
        <v>11.67</v>
      </c>
    </row>
    <row r="118" spans="1:14">
      <c r="A118" s="126">
        <f t="shared" si="11"/>
        <v>42994</v>
      </c>
      <c r="B118" s="127">
        <v>548.44000000000005</v>
      </c>
      <c r="C118" s="127">
        <v>210.28</v>
      </c>
      <c r="D118" s="128">
        <f t="shared" si="8"/>
        <v>148.78</v>
      </c>
      <c r="E118" s="128">
        <v>14</v>
      </c>
      <c r="F118" s="129">
        <f t="shared" si="9"/>
        <v>96.1111111111111</v>
      </c>
      <c r="G118" s="130">
        <v>3420</v>
      </c>
      <c r="H118" s="130">
        <v>50</v>
      </c>
      <c r="I118" s="128">
        <v>0</v>
      </c>
      <c r="J118" s="130" t="s">
        <v>48</v>
      </c>
      <c r="K118" s="130" t="s">
        <v>48</v>
      </c>
      <c r="L118" s="130" t="s">
        <v>48</v>
      </c>
      <c r="M118" s="128">
        <f t="shared" si="10"/>
        <v>3470</v>
      </c>
      <c r="N118" s="131">
        <f t="shared" si="12"/>
        <v>9.51</v>
      </c>
    </row>
    <row r="119" spans="1:14">
      <c r="A119" s="126">
        <f t="shared" si="11"/>
        <v>42995</v>
      </c>
      <c r="B119" s="127">
        <v>548.46</v>
      </c>
      <c r="C119" s="127">
        <v>210.82</v>
      </c>
      <c r="D119" s="128">
        <f t="shared" si="8"/>
        <v>149.32</v>
      </c>
      <c r="E119" s="128">
        <v>0</v>
      </c>
      <c r="F119" s="129">
        <f t="shared" si="9"/>
        <v>96.459948320413417</v>
      </c>
      <c r="G119" s="130">
        <v>4560</v>
      </c>
      <c r="H119" s="130">
        <v>50</v>
      </c>
      <c r="I119" s="128">
        <v>0</v>
      </c>
      <c r="J119" s="130" t="s">
        <v>48</v>
      </c>
      <c r="K119" s="130" t="s">
        <v>48</v>
      </c>
      <c r="L119" s="130" t="s">
        <v>48</v>
      </c>
      <c r="M119" s="128">
        <f t="shared" si="10"/>
        <v>4610</v>
      </c>
      <c r="N119" s="131">
        <f t="shared" si="12"/>
        <v>11.82</v>
      </c>
    </row>
    <row r="120" spans="1:14">
      <c r="A120" s="126">
        <f t="shared" si="11"/>
        <v>42996</v>
      </c>
      <c r="B120" s="127">
        <v>548.42999999999995</v>
      </c>
      <c r="C120" s="127">
        <v>210</v>
      </c>
      <c r="D120" s="128">
        <f t="shared" si="8"/>
        <v>148.5</v>
      </c>
      <c r="E120" s="128">
        <v>0</v>
      </c>
      <c r="F120" s="129">
        <f t="shared" si="9"/>
        <v>95.930232558139522</v>
      </c>
      <c r="G120" s="130">
        <v>2280</v>
      </c>
      <c r="H120" s="130">
        <v>50</v>
      </c>
      <c r="I120" s="128">
        <v>0</v>
      </c>
      <c r="J120" s="130" t="s">
        <v>48</v>
      </c>
      <c r="K120" s="130" t="s">
        <v>48</v>
      </c>
      <c r="L120" s="130" t="s">
        <v>48</v>
      </c>
      <c r="M120" s="128">
        <f t="shared" si="10"/>
        <v>2330</v>
      </c>
      <c r="N120" s="131">
        <f t="shared" si="12"/>
        <v>4.88</v>
      </c>
    </row>
    <row r="121" spans="1:14">
      <c r="A121" s="126">
        <f t="shared" si="11"/>
        <v>42997</v>
      </c>
      <c r="B121" s="127">
        <v>548.48</v>
      </c>
      <c r="C121" s="127">
        <v>211.47</v>
      </c>
      <c r="D121" s="128">
        <f t="shared" si="8"/>
        <v>149.97</v>
      </c>
      <c r="E121" s="128">
        <v>0</v>
      </c>
      <c r="F121" s="129">
        <f t="shared" si="9"/>
        <v>96.879844961240309</v>
      </c>
      <c r="G121" s="130">
        <v>1710</v>
      </c>
      <c r="H121" s="130">
        <v>50</v>
      </c>
      <c r="I121" s="128">
        <v>0</v>
      </c>
      <c r="J121" s="130" t="s">
        <v>48</v>
      </c>
      <c r="K121" s="130" t="s">
        <v>48</v>
      </c>
      <c r="L121" s="130" t="s">
        <v>48</v>
      </c>
      <c r="M121" s="128">
        <f t="shared" si="10"/>
        <v>1760</v>
      </c>
      <c r="N121" s="131">
        <f t="shared" si="12"/>
        <v>5.78</v>
      </c>
    </row>
    <row r="122" spans="1:14">
      <c r="A122" s="126">
        <f t="shared" si="11"/>
        <v>42998</v>
      </c>
      <c r="B122" s="127">
        <v>548.52</v>
      </c>
      <c r="C122" s="127">
        <v>212.79</v>
      </c>
      <c r="D122" s="128">
        <f t="shared" si="8"/>
        <v>151.29</v>
      </c>
      <c r="E122" s="128">
        <v>0</v>
      </c>
      <c r="F122" s="129">
        <f t="shared" si="9"/>
        <v>97.732558139534873</v>
      </c>
      <c r="G122" s="130">
        <v>1710</v>
      </c>
      <c r="H122" s="130">
        <v>50</v>
      </c>
      <c r="I122" s="128">
        <v>0</v>
      </c>
      <c r="J122" s="130" t="s">
        <v>48</v>
      </c>
      <c r="K122" s="130" t="s">
        <v>48</v>
      </c>
      <c r="L122" s="130" t="s">
        <v>48</v>
      </c>
      <c r="M122" s="128">
        <f t="shared" si="10"/>
        <v>1760</v>
      </c>
      <c r="N122" s="131">
        <f t="shared" si="12"/>
        <v>5.63</v>
      </c>
    </row>
    <row r="123" spans="1:14">
      <c r="A123" s="126">
        <f t="shared" si="11"/>
        <v>42999</v>
      </c>
      <c r="B123" s="127">
        <v>548.55999999999995</v>
      </c>
      <c r="C123" s="127">
        <v>213.99</v>
      </c>
      <c r="D123" s="128">
        <f t="shared" si="8"/>
        <v>152.49</v>
      </c>
      <c r="E123" s="128">
        <v>6</v>
      </c>
      <c r="F123" s="129">
        <f t="shared" si="9"/>
        <v>98.507751937984494</v>
      </c>
      <c r="G123" s="130">
        <v>10830</v>
      </c>
      <c r="H123" s="130">
        <v>0</v>
      </c>
      <c r="I123" s="128">
        <v>0</v>
      </c>
      <c r="J123" s="130" t="s">
        <v>48</v>
      </c>
      <c r="K123" s="130" t="s">
        <v>48</v>
      </c>
      <c r="L123" s="130" t="s">
        <v>48</v>
      </c>
      <c r="M123" s="128">
        <f t="shared" si="10"/>
        <v>10830</v>
      </c>
      <c r="N123" s="131">
        <f t="shared" si="12"/>
        <v>27.7</v>
      </c>
    </row>
    <row r="124" spans="1:14">
      <c r="A124" s="126">
        <f t="shared" si="11"/>
        <v>43000</v>
      </c>
      <c r="B124" s="127">
        <v>548.49</v>
      </c>
      <c r="C124" s="127">
        <v>211.56</v>
      </c>
      <c r="D124" s="128">
        <f t="shared" si="8"/>
        <v>150.06</v>
      </c>
      <c r="E124" s="128">
        <v>0</v>
      </c>
      <c r="F124" s="129">
        <f t="shared" si="9"/>
        <v>96.937984496124031</v>
      </c>
      <c r="G124" s="130">
        <v>15390</v>
      </c>
      <c r="H124" s="130">
        <v>0</v>
      </c>
      <c r="I124" s="128">
        <v>0</v>
      </c>
      <c r="J124" s="130" t="s">
        <v>48</v>
      </c>
      <c r="K124" s="130" t="s">
        <v>48</v>
      </c>
      <c r="L124" s="130" t="s">
        <v>48</v>
      </c>
      <c r="M124" s="128">
        <f t="shared" si="10"/>
        <v>15390</v>
      </c>
      <c r="N124" s="131">
        <f t="shared" si="12"/>
        <v>35.229999999999997</v>
      </c>
    </row>
    <row r="125" spans="1:14">
      <c r="A125" s="126">
        <f t="shared" si="11"/>
        <v>43001</v>
      </c>
      <c r="B125" s="127">
        <v>548.53</v>
      </c>
      <c r="C125" s="127">
        <v>213.06</v>
      </c>
      <c r="D125" s="128">
        <f t="shared" si="8"/>
        <v>151.56</v>
      </c>
      <c r="E125" s="128">
        <v>0</v>
      </c>
      <c r="F125" s="129">
        <f t="shared" si="9"/>
        <v>97.906976744186039</v>
      </c>
      <c r="G125" s="130">
        <v>10260</v>
      </c>
      <c r="H125" s="130">
        <v>0</v>
      </c>
      <c r="I125" s="128">
        <v>0</v>
      </c>
      <c r="J125" s="130" t="s">
        <v>48</v>
      </c>
      <c r="K125" s="130" t="s">
        <v>48</v>
      </c>
      <c r="L125" s="130" t="s">
        <v>48</v>
      </c>
      <c r="M125" s="128">
        <f t="shared" si="10"/>
        <v>10260</v>
      </c>
      <c r="N125" s="131">
        <f t="shared" si="12"/>
        <v>26.61</v>
      </c>
    </row>
    <row r="126" spans="1:14">
      <c r="A126" s="126">
        <f t="shared" si="11"/>
        <v>43002</v>
      </c>
      <c r="B126" s="127">
        <v>548.57000000000005</v>
      </c>
      <c r="C126" s="127">
        <v>214.36</v>
      </c>
      <c r="D126" s="128">
        <f t="shared" si="8"/>
        <v>152.86000000000001</v>
      </c>
      <c r="E126" s="128">
        <v>7</v>
      </c>
      <c r="F126" s="129">
        <f t="shared" si="9"/>
        <v>98.746770025839794</v>
      </c>
      <c r="G126" s="130">
        <v>5700</v>
      </c>
      <c r="H126" s="130">
        <v>0</v>
      </c>
      <c r="I126" s="128">
        <v>0</v>
      </c>
      <c r="J126" s="130" t="s">
        <v>48</v>
      </c>
      <c r="K126" s="130" t="s">
        <v>48</v>
      </c>
      <c r="L126" s="130" t="s">
        <v>48</v>
      </c>
      <c r="M126" s="128">
        <f t="shared" si="10"/>
        <v>5700</v>
      </c>
      <c r="N126" s="131">
        <f t="shared" si="12"/>
        <v>15.25</v>
      </c>
    </row>
    <row r="127" spans="1:14">
      <c r="A127" s="126">
        <f t="shared" si="11"/>
        <v>43003</v>
      </c>
      <c r="B127" s="127">
        <v>548.53</v>
      </c>
      <c r="C127" s="127">
        <v>213.15</v>
      </c>
      <c r="D127" s="128">
        <f t="shared" si="8"/>
        <v>151.65</v>
      </c>
      <c r="E127" s="128">
        <v>0</v>
      </c>
      <c r="F127" s="129">
        <f t="shared" si="9"/>
        <v>97.965116279069761</v>
      </c>
      <c r="G127" s="130">
        <v>4560</v>
      </c>
      <c r="H127" s="130">
        <v>0</v>
      </c>
      <c r="I127" s="128">
        <v>0</v>
      </c>
      <c r="J127" s="130" t="s">
        <v>48</v>
      </c>
      <c r="K127" s="130" t="s">
        <v>48</v>
      </c>
      <c r="L127" s="130" t="s">
        <v>48</v>
      </c>
      <c r="M127" s="128">
        <f t="shared" si="10"/>
        <v>4560</v>
      </c>
      <c r="N127" s="131">
        <f t="shared" si="12"/>
        <v>9.9499999999999993</v>
      </c>
    </row>
    <row r="128" spans="1:14">
      <c r="A128" s="126">
        <f t="shared" si="11"/>
        <v>43004</v>
      </c>
      <c r="B128" s="127">
        <v>548.51</v>
      </c>
      <c r="C128" s="127">
        <v>212.6</v>
      </c>
      <c r="D128" s="128">
        <f t="shared" si="8"/>
        <v>151.1</v>
      </c>
      <c r="E128" s="128">
        <v>0</v>
      </c>
      <c r="F128" s="129">
        <f t="shared" si="9"/>
        <v>97.609819121447018</v>
      </c>
      <c r="G128" s="130">
        <v>2850</v>
      </c>
      <c r="H128" s="130">
        <v>0</v>
      </c>
      <c r="I128" s="128">
        <v>0</v>
      </c>
      <c r="J128" s="130" t="s">
        <v>48</v>
      </c>
      <c r="K128" s="130" t="s">
        <v>48</v>
      </c>
      <c r="L128" s="130" t="s">
        <v>48</v>
      </c>
      <c r="M128" s="128">
        <f t="shared" si="10"/>
        <v>2850</v>
      </c>
      <c r="N128" s="131">
        <f t="shared" si="12"/>
        <v>6.42</v>
      </c>
    </row>
    <row r="129" spans="1:14">
      <c r="A129" s="126">
        <f t="shared" si="11"/>
        <v>43005</v>
      </c>
      <c r="B129" s="127">
        <v>548.58500000000004</v>
      </c>
      <c r="C129" s="127">
        <v>214.64</v>
      </c>
      <c r="D129" s="128">
        <f t="shared" si="8"/>
        <v>153.13999999999999</v>
      </c>
      <c r="E129" s="128">
        <v>0</v>
      </c>
      <c r="F129" s="129">
        <f t="shared" si="9"/>
        <v>98.927648578811358</v>
      </c>
      <c r="G129" s="130">
        <v>1710</v>
      </c>
      <c r="H129" s="130">
        <v>0</v>
      </c>
      <c r="I129" s="128">
        <v>0</v>
      </c>
      <c r="J129" s="130" t="s">
        <v>48</v>
      </c>
      <c r="K129" s="130" t="s">
        <v>48</v>
      </c>
      <c r="L129" s="130" t="s">
        <v>48</v>
      </c>
      <c r="M129" s="128">
        <f t="shared" si="10"/>
        <v>1710</v>
      </c>
      <c r="N129" s="131">
        <f t="shared" si="12"/>
        <v>6.22</v>
      </c>
    </row>
    <row r="130" spans="1:14">
      <c r="A130" s="126">
        <f t="shared" si="11"/>
        <v>43006</v>
      </c>
      <c r="B130" s="127">
        <v>548.59400000000005</v>
      </c>
      <c r="C130" s="127">
        <v>214.92</v>
      </c>
      <c r="D130" s="128">
        <f t="shared" si="8"/>
        <v>153.41999999999999</v>
      </c>
      <c r="E130" s="128">
        <v>0</v>
      </c>
      <c r="F130" s="129">
        <f t="shared" si="9"/>
        <v>99.108527131782935</v>
      </c>
      <c r="G130" s="130">
        <v>1710</v>
      </c>
      <c r="H130" s="130">
        <v>0</v>
      </c>
      <c r="I130" s="128">
        <v>0</v>
      </c>
      <c r="J130" s="130" t="s">
        <v>48</v>
      </c>
      <c r="K130" s="130" t="s">
        <v>48</v>
      </c>
      <c r="L130" s="130" t="s">
        <v>48</v>
      </c>
      <c r="M130" s="128">
        <f t="shared" si="10"/>
        <v>1710</v>
      </c>
      <c r="N130" s="131">
        <f t="shared" si="12"/>
        <v>4.46</v>
      </c>
    </row>
    <row r="131" spans="1:14">
      <c r="A131" s="126">
        <f t="shared" si="11"/>
        <v>43007</v>
      </c>
      <c r="B131" s="127">
        <v>548.6</v>
      </c>
      <c r="C131" s="127">
        <v>215.1</v>
      </c>
      <c r="D131" s="128">
        <f t="shared" si="8"/>
        <v>153.6</v>
      </c>
      <c r="E131" s="128">
        <v>0</v>
      </c>
      <c r="F131" s="129">
        <f t="shared" si="9"/>
        <v>99.224806201550379</v>
      </c>
      <c r="G131" s="130">
        <v>1200</v>
      </c>
      <c r="H131" s="130">
        <v>0</v>
      </c>
      <c r="I131" s="128">
        <v>0</v>
      </c>
      <c r="J131" s="130" t="s">
        <v>48</v>
      </c>
      <c r="K131" s="130" t="s">
        <v>48</v>
      </c>
      <c r="L131" s="130" t="s">
        <v>48</v>
      </c>
      <c r="M131" s="128">
        <f t="shared" si="10"/>
        <v>1200</v>
      </c>
      <c r="N131" s="131">
        <f t="shared" si="12"/>
        <v>3.12</v>
      </c>
    </row>
    <row r="132" spans="1:14">
      <c r="A132" s="126">
        <f t="shared" si="11"/>
        <v>43008</v>
      </c>
      <c r="B132" s="127">
        <v>548.61</v>
      </c>
      <c r="C132" s="127">
        <v>215.29</v>
      </c>
      <c r="D132" s="128">
        <f t="shared" si="8"/>
        <v>153.79</v>
      </c>
      <c r="E132" s="128">
        <v>0</v>
      </c>
      <c r="F132" s="129">
        <f t="shared" si="9"/>
        <v>99.347545219638235</v>
      </c>
      <c r="G132" s="130">
        <v>1200</v>
      </c>
      <c r="H132" s="130">
        <v>0</v>
      </c>
      <c r="I132" s="128">
        <v>0</v>
      </c>
      <c r="J132" s="130" t="s">
        <v>48</v>
      </c>
      <c r="K132" s="130" t="s">
        <v>48</v>
      </c>
      <c r="L132" s="130" t="s">
        <v>48</v>
      </c>
      <c r="M132" s="128">
        <f t="shared" si="10"/>
        <v>1200</v>
      </c>
      <c r="N132" s="131">
        <f t="shared" si="12"/>
        <v>3.13</v>
      </c>
    </row>
    <row r="133" spans="1:14">
      <c r="A133" s="126">
        <f t="shared" si="11"/>
        <v>43009</v>
      </c>
      <c r="B133" s="127">
        <v>548.61</v>
      </c>
      <c r="C133" s="127">
        <v>215.38</v>
      </c>
      <c r="D133" s="128">
        <f t="shared" si="8"/>
        <v>153.88</v>
      </c>
      <c r="E133" s="128">
        <v>0</v>
      </c>
      <c r="F133" s="129">
        <f t="shared" si="9"/>
        <v>99.405684754521957</v>
      </c>
      <c r="G133" s="130">
        <v>1200</v>
      </c>
      <c r="H133" s="130">
        <v>0</v>
      </c>
      <c r="I133" s="128">
        <v>0</v>
      </c>
      <c r="J133" s="130" t="s">
        <v>48</v>
      </c>
      <c r="K133" s="130" t="s">
        <v>48</v>
      </c>
      <c r="L133" s="130" t="s">
        <v>48</v>
      </c>
      <c r="M133" s="128">
        <f t="shared" si="10"/>
        <v>1200</v>
      </c>
      <c r="N133" s="131">
        <f t="shared" si="12"/>
        <v>3.03</v>
      </c>
    </row>
    <row r="134" spans="1:14">
      <c r="A134" s="126">
        <f t="shared" si="11"/>
        <v>43010</v>
      </c>
      <c r="B134" s="127">
        <v>548.61</v>
      </c>
      <c r="C134" s="127">
        <v>215.38</v>
      </c>
      <c r="D134" s="128">
        <f t="shared" si="8"/>
        <v>153.88</v>
      </c>
      <c r="E134" s="128">
        <v>0</v>
      </c>
      <c r="F134" s="129">
        <f t="shared" si="9"/>
        <v>99.405684754521957</v>
      </c>
      <c r="G134" s="130">
        <v>1200</v>
      </c>
      <c r="H134" s="130">
        <v>0</v>
      </c>
      <c r="I134" s="128">
        <v>0</v>
      </c>
      <c r="J134" s="130" t="s">
        <v>48</v>
      </c>
      <c r="K134" s="130" t="s">
        <v>48</v>
      </c>
      <c r="L134" s="130" t="s">
        <v>48</v>
      </c>
      <c r="M134" s="128">
        <f t="shared" si="10"/>
        <v>1200</v>
      </c>
      <c r="N134" s="131">
        <f t="shared" si="12"/>
        <v>2.94</v>
      </c>
    </row>
    <row r="135" spans="1:14">
      <c r="A135" s="126">
        <f t="shared" si="11"/>
        <v>43011</v>
      </c>
      <c r="B135" s="127">
        <v>548.61</v>
      </c>
      <c r="C135" s="127">
        <v>215.38</v>
      </c>
      <c r="D135" s="128">
        <f t="shared" si="8"/>
        <v>153.88</v>
      </c>
      <c r="E135" s="128">
        <v>0</v>
      </c>
      <c r="F135" s="129">
        <f t="shared" si="9"/>
        <v>99.405684754521957</v>
      </c>
      <c r="G135" s="130">
        <v>1200</v>
      </c>
      <c r="H135" s="130">
        <v>0</v>
      </c>
      <c r="I135" s="128">
        <v>0</v>
      </c>
      <c r="J135" s="130" t="s">
        <v>48</v>
      </c>
      <c r="K135" s="130" t="s">
        <v>48</v>
      </c>
      <c r="L135" s="130" t="s">
        <v>48</v>
      </c>
      <c r="M135" s="128">
        <f t="shared" si="10"/>
        <v>1200</v>
      </c>
      <c r="N135" s="131">
        <f t="shared" si="12"/>
        <v>2.94</v>
      </c>
    </row>
    <row r="136" spans="1:14">
      <c r="A136" s="126">
        <f t="shared" si="11"/>
        <v>43012</v>
      </c>
      <c r="B136" s="127">
        <v>548.62</v>
      </c>
      <c r="C136" s="127">
        <v>215.56</v>
      </c>
      <c r="D136" s="128">
        <f t="shared" si="8"/>
        <v>154.06</v>
      </c>
      <c r="E136" s="128">
        <v>0</v>
      </c>
      <c r="F136" s="129">
        <f t="shared" si="9"/>
        <v>99.521963824289401</v>
      </c>
      <c r="G136" s="130">
        <v>600</v>
      </c>
      <c r="H136" s="130">
        <v>0</v>
      </c>
      <c r="I136" s="128">
        <v>0</v>
      </c>
      <c r="J136" s="130" t="s">
        <v>48</v>
      </c>
      <c r="K136" s="130" t="s">
        <v>48</v>
      </c>
      <c r="L136" s="130" t="s">
        <v>48</v>
      </c>
      <c r="M136" s="128">
        <f t="shared" si="10"/>
        <v>600</v>
      </c>
      <c r="N136" s="131">
        <f t="shared" si="12"/>
        <v>1.65</v>
      </c>
    </row>
    <row r="137" spans="1:14">
      <c r="A137" s="126">
        <f t="shared" si="11"/>
        <v>43013</v>
      </c>
      <c r="B137" s="127">
        <v>548.62</v>
      </c>
      <c r="C137" s="127">
        <v>215.56</v>
      </c>
      <c r="D137" s="128">
        <f t="shared" si="8"/>
        <v>154.06</v>
      </c>
      <c r="E137" s="128">
        <v>0</v>
      </c>
      <c r="F137" s="129">
        <f t="shared" si="9"/>
        <v>99.521963824289401</v>
      </c>
      <c r="G137" s="130">
        <v>300</v>
      </c>
      <c r="H137" s="130">
        <v>0</v>
      </c>
      <c r="I137" s="128">
        <v>0</v>
      </c>
      <c r="J137" s="130" t="s">
        <v>48</v>
      </c>
      <c r="K137" s="130" t="s">
        <v>48</v>
      </c>
      <c r="L137" s="130" t="s">
        <v>48</v>
      </c>
      <c r="M137" s="128">
        <f t="shared" si="10"/>
        <v>300</v>
      </c>
      <c r="N137" s="131">
        <f t="shared" si="12"/>
        <v>0.73</v>
      </c>
    </row>
    <row r="138" spans="1:14">
      <c r="A138" s="126">
        <f t="shared" si="11"/>
        <v>43014</v>
      </c>
      <c r="B138" s="127">
        <v>548.62099999999998</v>
      </c>
      <c r="C138" s="127">
        <v>215.75</v>
      </c>
      <c r="D138" s="128">
        <f t="shared" si="8"/>
        <v>154.25</v>
      </c>
      <c r="E138" s="128">
        <v>0</v>
      </c>
      <c r="F138" s="129">
        <f t="shared" si="9"/>
        <v>99.644702842377257</v>
      </c>
      <c r="G138" s="130">
        <v>300</v>
      </c>
      <c r="H138" s="130">
        <v>0</v>
      </c>
      <c r="I138" s="128">
        <v>0</v>
      </c>
      <c r="J138" s="130" t="s">
        <v>48</v>
      </c>
      <c r="K138" s="130" t="s">
        <v>48</v>
      </c>
      <c r="L138" s="130" t="s">
        <v>48</v>
      </c>
      <c r="M138" s="128">
        <f t="shared" si="10"/>
        <v>300</v>
      </c>
      <c r="N138" s="131">
        <f t="shared" si="12"/>
        <v>0.92</v>
      </c>
    </row>
    <row r="139" spans="1:14">
      <c r="A139" s="126">
        <f t="shared" si="11"/>
        <v>43015</v>
      </c>
      <c r="B139" s="127">
        <v>548.62400000000002</v>
      </c>
      <c r="C139" s="127">
        <v>215.84</v>
      </c>
      <c r="D139" s="128">
        <f t="shared" si="8"/>
        <v>154.34</v>
      </c>
      <c r="E139" s="128">
        <v>0</v>
      </c>
      <c r="F139" s="129">
        <f t="shared" si="9"/>
        <v>99.702842377260978</v>
      </c>
      <c r="G139" s="130">
        <v>300</v>
      </c>
      <c r="H139" s="130">
        <v>0</v>
      </c>
      <c r="I139" s="128">
        <v>0</v>
      </c>
      <c r="J139" s="130" t="s">
        <v>48</v>
      </c>
      <c r="K139" s="130" t="s">
        <v>48</v>
      </c>
      <c r="L139" s="130" t="s">
        <v>48</v>
      </c>
      <c r="M139" s="128">
        <f t="shared" si="10"/>
        <v>300</v>
      </c>
      <c r="N139" s="131">
        <f t="shared" si="12"/>
        <v>0.82</v>
      </c>
    </row>
    <row r="140" spans="1:14">
      <c r="A140" s="126">
        <f t="shared" si="11"/>
        <v>43016</v>
      </c>
      <c r="B140" s="127">
        <v>548.63</v>
      </c>
      <c r="C140" s="127">
        <v>216.06</v>
      </c>
      <c r="D140" s="128">
        <f t="shared" ref="D140:D163" si="13">C140-61.5</f>
        <v>154.56</v>
      </c>
      <c r="E140" s="128">
        <v>36</v>
      </c>
      <c r="F140" s="129">
        <f t="shared" ref="F140:F163" si="14">D140/154.8*100</f>
        <v>99.84496124031007</v>
      </c>
      <c r="G140" s="130">
        <v>300</v>
      </c>
      <c r="H140" s="130">
        <v>0</v>
      </c>
      <c r="I140" s="128">
        <v>0</v>
      </c>
      <c r="J140" s="130" t="s">
        <v>48</v>
      </c>
      <c r="K140" s="130" t="s">
        <v>48</v>
      </c>
      <c r="L140" s="130" t="s">
        <v>48</v>
      </c>
      <c r="M140" s="128">
        <f t="shared" ref="M140:M163" si="15">G140+H140+I140</f>
        <v>300</v>
      </c>
      <c r="N140" s="131">
        <f t="shared" si="12"/>
        <v>0.95</v>
      </c>
    </row>
    <row r="141" spans="1:14">
      <c r="A141" s="126">
        <f t="shared" ref="A141:A163" si="16">+A140+1</f>
        <v>43017</v>
      </c>
      <c r="B141" s="127">
        <v>548.63599999999997</v>
      </c>
      <c r="C141" s="127">
        <v>216.21</v>
      </c>
      <c r="D141" s="128">
        <f t="shared" si="13"/>
        <v>154.71</v>
      </c>
      <c r="E141" s="128">
        <v>47</v>
      </c>
      <c r="F141" s="129">
        <f t="shared" si="14"/>
        <v>99.941860465116278</v>
      </c>
      <c r="G141" s="130">
        <v>300</v>
      </c>
      <c r="H141" s="130">
        <v>0</v>
      </c>
      <c r="I141" s="128">
        <v>0</v>
      </c>
      <c r="J141" s="130" t="s">
        <v>48</v>
      </c>
      <c r="K141" s="130" t="s">
        <v>48</v>
      </c>
      <c r="L141" s="130" t="s">
        <v>48</v>
      </c>
      <c r="M141" s="128">
        <f t="shared" si="15"/>
        <v>300</v>
      </c>
      <c r="N141" s="131">
        <f t="shared" si="12"/>
        <v>0.88</v>
      </c>
    </row>
    <row r="142" spans="1:14">
      <c r="A142" s="126">
        <f t="shared" si="16"/>
        <v>43018</v>
      </c>
      <c r="B142" s="127">
        <v>548.64</v>
      </c>
      <c r="C142" s="127">
        <v>216.3</v>
      </c>
      <c r="D142" s="128">
        <f t="shared" si="13"/>
        <v>154.80000000000001</v>
      </c>
      <c r="E142" s="128">
        <v>0</v>
      </c>
      <c r="F142" s="129">
        <f t="shared" si="14"/>
        <v>100</v>
      </c>
      <c r="G142" s="130">
        <v>600</v>
      </c>
      <c r="H142" s="130">
        <v>0</v>
      </c>
      <c r="I142" s="128">
        <v>0</v>
      </c>
      <c r="J142" s="130" t="s">
        <v>48</v>
      </c>
      <c r="K142" s="130" t="s">
        <v>48</v>
      </c>
      <c r="L142" s="130" t="s">
        <v>48</v>
      </c>
      <c r="M142" s="128">
        <f t="shared" si="15"/>
        <v>600</v>
      </c>
      <c r="N142" s="131">
        <f t="shared" si="12"/>
        <v>1.56</v>
      </c>
    </row>
    <row r="143" spans="1:14">
      <c r="A143" s="126">
        <f t="shared" si="16"/>
        <v>43019</v>
      </c>
      <c r="B143" s="127">
        <v>548.64</v>
      </c>
      <c r="C143" s="127">
        <v>216.3</v>
      </c>
      <c r="D143" s="128">
        <f t="shared" si="13"/>
        <v>154.80000000000001</v>
      </c>
      <c r="E143" s="128">
        <v>27</v>
      </c>
      <c r="F143" s="129">
        <f t="shared" si="14"/>
        <v>100</v>
      </c>
      <c r="G143" s="130">
        <v>4800</v>
      </c>
      <c r="H143" s="130">
        <v>0</v>
      </c>
      <c r="I143" s="128">
        <v>0</v>
      </c>
      <c r="J143" s="130" t="s">
        <v>48</v>
      </c>
      <c r="K143" s="130" t="s">
        <v>48</v>
      </c>
      <c r="L143" s="130" t="s">
        <v>48</v>
      </c>
      <c r="M143" s="128">
        <f t="shared" si="15"/>
        <v>4800</v>
      </c>
      <c r="N143" s="131">
        <f t="shared" si="12"/>
        <v>11.75</v>
      </c>
    </row>
    <row r="144" spans="1:14">
      <c r="A144" s="126">
        <f t="shared" si="16"/>
        <v>43020</v>
      </c>
      <c r="B144" s="127">
        <v>548.63</v>
      </c>
      <c r="C144" s="127">
        <v>216.03</v>
      </c>
      <c r="D144" s="128">
        <f t="shared" si="13"/>
        <v>154.53</v>
      </c>
      <c r="E144" s="128">
        <v>22</v>
      </c>
      <c r="F144" s="129">
        <f t="shared" si="14"/>
        <v>99.825581395348834</v>
      </c>
      <c r="G144" s="130">
        <v>8400</v>
      </c>
      <c r="H144" s="130">
        <v>0</v>
      </c>
      <c r="I144" s="128">
        <v>0</v>
      </c>
      <c r="J144" s="130" t="s">
        <v>48</v>
      </c>
      <c r="K144" s="130" t="s">
        <v>48</v>
      </c>
      <c r="L144" s="130" t="s">
        <v>48</v>
      </c>
      <c r="M144" s="128">
        <f t="shared" si="15"/>
        <v>8400</v>
      </c>
      <c r="N144" s="131">
        <f t="shared" si="12"/>
        <v>20.28</v>
      </c>
    </row>
    <row r="145" spans="1:14">
      <c r="A145" s="126">
        <f t="shared" si="16"/>
        <v>43021</v>
      </c>
      <c r="B145" s="127">
        <v>548.62699999999995</v>
      </c>
      <c r="C145" s="127">
        <v>215.94</v>
      </c>
      <c r="D145" s="128">
        <f t="shared" si="13"/>
        <v>154.44</v>
      </c>
      <c r="E145" s="128">
        <v>0</v>
      </c>
      <c r="F145" s="129">
        <f t="shared" si="14"/>
        <v>99.767441860465112</v>
      </c>
      <c r="G145" s="130">
        <v>4800</v>
      </c>
      <c r="H145" s="130">
        <v>0</v>
      </c>
      <c r="I145" s="128">
        <v>0</v>
      </c>
      <c r="J145" s="130" t="s">
        <v>48</v>
      </c>
      <c r="K145" s="130" t="s">
        <v>48</v>
      </c>
      <c r="L145" s="130" t="s">
        <v>48</v>
      </c>
      <c r="M145" s="128">
        <f t="shared" si="15"/>
        <v>4800</v>
      </c>
      <c r="N145" s="131">
        <f t="shared" si="12"/>
        <v>11.66</v>
      </c>
    </row>
    <row r="146" spans="1:14">
      <c r="A146" s="126">
        <f t="shared" si="16"/>
        <v>43022</v>
      </c>
      <c r="B146" s="127">
        <v>548.62400000000002</v>
      </c>
      <c r="C146" s="127">
        <v>215.84</v>
      </c>
      <c r="D146" s="128">
        <f t="shared" si="13"/>
        <v>154.34</v>
      </c>
      <c r="E146" s="128">
        <v>16</v>
      </c>
      <c r="F146" s="129">
        <f t="shared" si="14"/>
        <v>99.702842377260978</v>
      </c>
      <c r="G146" s="130">
        <v>6000</v>
      </c>
      <c r="H146" s="130">
        <v>0</v>
      </c>
      <c r="I146" s="128">
        <v>0</v>
      </c>
      <c r="J146" s="130" t="s">
        <v>48</v>
      </c>
      <c r="K146" s="130" t="s">
        <v>48</v>
      </c>
      <c r="L146" s="130" t="s">
        <v>48</v>
      </c>
      <c r="M146" s="128">
        <f t="shared" si="15"/>
        <v>6000</v>
      </c>
      <c r="N146" s="131">
        <f t="shared" si="12"/>
        <v>14.58</v>
      </c>
    </row>
    <row r="147" spans="1:14">
      <c r="A147" s="126">
        <f t="shared" si="16"/>
        <v>43023</v>
      </c>
      <c r="B147" s="127">
        <v>548.62699999999995</v>
      </c>
      <c r="C147" s="127">
        <v>215.93</v>
      </c>
      <c r="D147" s="128">
        <f t="shared" si="13"/>
        <v>154.43</v>
      </c>
      <c r="E147" s="128">
        <v>25</v>
      </c>
      <c r="F147" s="129">
        <f t="shared" si="14"/>
        <v>99.7609819121447</v>
      </c>
      <c r="G147" s="130">
        <v>7200</v>
      </c>
      <c r="H147" s="130">
        <v>0</v>
      </c>
      <c r="I147" s="128">
        <v>0</v>
      </c>
      <c r="J147" s="130" t="s">
        <v>48</v>
      </c>
      <c r="K147" s="130" t="s">
        <v>48</v>
      </c>
      <c r="L147" s="130" t="s">
        <v>48</v>
      </c>
      <c r="M147" s="128">
        <f t="shared" si="15"/>
        <v>7200</v>
      </c>
      <c r="N147" s="131">
        <f t="shared" si="12"/>
        <v>17.71</v>
      </c>
    </row>
    <row r="148" spans="1:14">
      <c r="A148" s="126">
        <f t="shared" si="16"/>
        <v>43024</v>
      </c>
      <c r="B148" s="127">
        <v>548.62400000000002</v>
      </c>
      <c r="C148" s="127">
        <v>215.84</v>
      </c>
      <c r="D148" s="128">
        <f t="shared" si="13"/>
        <v>154.34</v>
      </c>
      <c r="E148" s="128">
        <v>5</v>
      </c>
      <c r="F148" s="129">
        <f t="shared" si="14"/>
        <v>99.702842377260978</v>
      </c>
      <c r="G148" s="130">
        <v>8400</v>
      </c>
      <c r="H148" s="130">
        <v>0</v>
      </c>
      <c r="I148" s="128">
        <v>0</v>
      </c>
      <c r="J148" s="130" t="s">
        <v>48</v>
      </c>
      <c r="K148" s="130" t="s">
        <v>48</v>
      </c>
      <c r="L148" s="130" t="s">
        <v>48</v>
      </c>
      <c r="M148" s="128">
        <f t="shared" si="15"/>
        <v>8400</v>
      </c>
      <c r="N148" s="131">
        <f t="shared" si="12"/>
        <v>20.46</v>
      </c>
    </row>
    <row r="149" spans="1:14">
      <c r="A149" s="126">
        <f t="shared" si="16"/>
        <v>43025</v>
      </c>
      <c r="B149" s="127">
        <v>548.62699999999995</v>
      </c>
      <c r="C149" s="127">
        <v>215.93</v>
      </c>
      <c r="D149" s="128">
        <f t="shared" si="13"/>
        <v>154.43</v>
      </c>
      <c r="E149" s="128">
        <v>0</v>
      </c>
      <c r="F149" s="129">
        <f t="shared" si="14"/>
        <v>99.7609819121447</v>
      </c>
      <c r="G149" s="130">
        <v>4800</v>
      </c>
      <c r="H149" s="130">
        <v>0</v>
      </c>
      <c r="I149" s="128">
        <v>0</v>
      </c>
      <c r="J149" s="130" t="s">
        <v>48</v>
      </c>
      <c r="K149" s="130" t="s">
        <v>48</v>
      </c>
      <c r="L149" s="130" t="s">
        <v>48</v>
      </c>
      <c r="M149" s="128">
        <f t="shared" si="15"/>
        <v>4800</v>
      </c>
      <c r="N149" s="131">
        <f t="shared" si="12"/>
        <v>11.84</v>
      </c>
    </row>
    <row r="150" spans="1:14">
      <c r="A150" s="126">
        <f t="shared" si="16"/>
        <v>43026</v>
      </c>
      <c r="B150" s="127">
        <v>548.63</v>
      </c>
      <c r="C150" s="127">
        <v>216.03</v>
      </c>
      <c r="D150" s="128">
        <f t="shared" si="13"/>
        <v>154.53</v>
      </c>
      <c r="E150" s="128">
        <v>0</v>
      </c>
      <c r="F150" s="129">
        <f t="shared" si="14"/>
        <v>99.825581395348834</v>
      </c>
      <c r="G150" s="130">
        <v>4800</v>
      </c>
      <c r="H150" s="130">
        <v>0</v>
      </c>
      <c r="I150" s="128">
        <v>0</v>
      </c>
      <c r="J150" s="130" t="s">
        <v>48</v>
      </c>
      <c r="K150" s="130" t="s">
        <v>48</v>
      </c>
      <c r="L150" s="130" t="s">
        <v>48</v>
      </c>
      <c r="M150" s="128">
        <f t="shared" si="15"/>
        <v>4800</v>
      </c>
      <c r="N150" s="131">
        <f t="shared" si="12"/>
        <v>11.85</v>
      </c>
    </row>
    <row r="151" spans="1:14">
      <c r="A151" s="126">
        <f t="shared" si="16"/>
        <v>43027</v>
      </c>
      <c r="B151" s="127">
        <v>548.63</v>
      </c>
      <c r="C151" s="127">
        <v>216.03</v>
      </c>
      <c r="D151" s="128">
        <f t="shared" si="13"/>
        <v>154.53</v>
      </c>
      <c r="E151" s="128">
        <v>0</v>
      </c>
      <c r="F151" s="129">
        <f t="shared" si="14"/>
        <v>99.825581395348834</v>
      </c>
      <c r="G151" s="130">
        <v>3600</v>
      </c>
      <c r="H151" s="130">
        <v>0</v>
      </c>
      <c r="I151" s="128">
        <v>0</v>
      </c>
      <c r="J151" s="130" t="s">
        <v>48</v>
      </c>
      <c r="K151" s="130" t="s">
        <v>48</v>
      </c>
      <c r="L151" s="130" t="s">
        <v>48</v>
      </c>
      <c r="M151" s="128">
        <f t="shared" si="15"/>
        <v>3600</v>
      </c>
      <c r="N151" s="131">
        <f t="shared" si="12"/>
        <v>8.81</v>
      </c>
    </row>
    <row r="152" spans="1:14">
      <c r="A152" s="126">
        <f t="shared" si="16"/>
        <v>43028</v>
      </c>
      <c r="B152" s="127">
        <v>548.63</v>
      </c>
      <c r="C152" s="127">
        <v>216.03</v>
      </c>
      <c r="D152" s="128">
        <f t="shared" si="13"/>
        <v>154.53</v>
      </c>
      <c r="E152" s="128">
        <v>0</v>
      </c>
      <c r="F152" s="129">
        <f t="shared" si="14"/>
        <v>99.825581395348834</v>
      </c>
      <c r="G152" s="130">
        <v>2400</v>
      </c>
      <c r="H152" s="130">
        <v>0</v>
      </c>
      <c r="I152" s="128">
        <v>0</v>
      </c>
      <c r="J152" s="130" t="s">
        <v>48</v>
      </c>
      <c r="K152" s="130" t="s">
        <v>48</v>
      </c>
      <c r="L152" s="130" t="s">
        <v>48</v>
      </c>
      <c r="M152" s="128">
        <f t="shared" si="15"/>
        <v>2400</v>
      </c>
      <c r="N152" s="131">
        <f t="shared" si="12"/>
        <v>5.87</v>
      </c>
    </row>
    <row r="153" spans="1:14">
      <c r="A153" s="126">
        <f t="shared" si="16"/>
        <v>43029</v>
      </c>
      <c r="B153" s="127">
        <v>548.63599999999997</v>
      </c>
      <c r="C153" s="127">
        <v>216.2</v>
      </c>
      <c r="D153" s="128">
        <f t="shared" si="13"/>
        <v>154.69999999999999</v>
      </c>
      <c r="E153" s="128">
        <v>0</v>
      </c>
      <c r="F153" s="129">
        <f t="shared" si="14"/>
        <v>99.935400516795852</v>
      </c>
      <c r="G153" s="130">
        <v>1200</v>
      </c>
      <c r="H153" s="130">
        <v>0</v>
      </c>
      <c r="I153" s="128">
        <v>0</v>
      </c>
      <c r="J153" s="130" t="s">
        <v>48</v>
      </c>
      <c r="K153" s="130" t="s">
        <v>48</v>
      </c>
      <c r="L153" s="130" t="s">
        <v>48</v>
      </c>
      <c r="M153" s="128">
        <f t="shared" si="15"/>
        <v>1200</v>
      </c>
      <c r="N153" s="131">
        <f t="shared" si="12"/>
        <v>3.11</v>
      </c>
    </row>
    <row r="154" spans="1:14">
      <c r="A154" s="126">
        <f t="shared" si="16"/>
        <v>43030</v>
      </c>
      <c r="B154" s="127">
        <v>548.64</v>
      </c>
      <c r="C154" s="127">
        <v>216.3</v>
      </c>
      <c r="D154" s="128">
        <f t="shared" si="13"/>
        <v>154.80000000000001</v>
      </c>
      <c r="E154" s="128">
        <v>0</v>
      </c>
      <c r="F154" s="129">
        <f t="shared" si="14"/>
        <v>100</v>
      </c>
      <c r="G154" s="130">
        <v>1200</v>
      </c>
      <c r="H154" s="130">
        <v>0</v>
      </c>
      <c r="I154" s="128">
        <v>0</v>
      </c>
      <c r="J154" s="130" t="s">
        <v>48</v>
      </c>
      <c r="K154" s="130" t="s">
        <v>48</v>
      </c>
      <c r="L154" s="130" t="s">
        <v>48</v>
      </c>
      <c r="M154" s="128">
        <f t="shared" si="15"/>
        <v>1200</v>
      </c>
      <c r="N154" s="131">
        <f t="shared" si="12"/>
        <v>3.04</v>
      </c>
    </row>
    <row r="155" spans="1:14">
      <c r="A155" s="126">
        <f t="shared" si="16"/>
        <v>43031</v>
      </c>
      <c r="B155" s="127">
        <v>548.64</v>
      </c>
      <c r="C155" s="127">
        <v>216.3</v>
      </c>
      <c r="D155" s="128">
        <f t="shared" si="13"/>
        <v>154.80000000000001</v>
      </c>
      <c r="E155" s="128">
        <v>0</v>
      </c>
      <c r="F155" s="129">
        <f t="shared" si="14"/>
        <v>100</v>
      </c>
      <c r="G155" s="130">
        <v>1200</v>
      </c>
      <c r="H155" s="130">
        <v>0</v>
      </c>
      <c r="I155" s="128">
        <v>0</v>
      </c>
      <c r="J155" s="130" t="s">
        <v>48</v>
      </c>
      <c r="K155" s="130" t="s">
        <v>48</v>
      </c>
      <c r="L155" s="130" t="s">
        <v>48</v>
      </c>
      <c r="M155" s="128">
        <f t="shared" si="15"/>
        <v>1200</v>
      </c>
      <c r="N155" s="131">
        <f t="shared" si="12"/>
        <v>2.94</v>
      </c>
    </row>
    <row r="156" spans="1:14">
      <c r="A156" s="126">
        <f t="shared" si="16"/>
        <v>43032</v>
      </c>
      <c r="B156" s="127">
        <v>548.64</v>
      </c>
      <c r="C156" s="127">
        <v>216.3</v>
      </c>
      <c r="D156" s="128">
        <f t="shared" si="13"/>
        <v>154.80000000000001</v>
      </c>
      <c r="E156" s="128">
        <v>0</v>
      </c>
      <c r="F156" s="129">
        <f t="shared" si="14"/>
        <v>100</v>
      </c>
      <c r="G156" s="130">
        <v>1200</v>
      </c>
      <c r="H156" s="130">
        <v>0</v>
      </c>
      <c r="I156" s="128">
        <v>0</v>
      </c>
      <c r="J156" s="130" t="s">
        <v>48</v>
      </c>
      <c r="K156" s="130" t="s">
        <v>48</v>
      </c>
      <c r="L156" s="130" t="s">
        <v>48</v>
      </c>
      <c r="M156" s="128">
        <f t="shared" si="15"/>
        <v>1200</v>
      </c>
      <c r="N156" s="131">
        <f t="shared" si="12"/>
        <v>2.94</v>
      </c>
    </row>
    <row r="157" spans="1:14">
      <c r="A157" s="126">
        <f t="shared" si="16"/>
        <v>43033</v>
      </c>
      <c r="B157" s="127">
        <v>548.64</v>
      </c>
      <c r="C157" s="127">
        <v>216.3</v>
      </c>
      <c r="D157" s="128">
        <f t="shared" si="13"/>
        <v>154.80000000000001</v>
      </c>
      <c r="E157" s="128">
        <v>0</v>
      </c>
      <c r="F157" s="129">
        <f t="shared" si="14"/>
        <v>100</v>
      </c>
      <c r="G157" s="130">
        <v>1200</v>
      </c>
      <c r="H157" s="130">
        <v>0</v>
      </c>
      <c r="I157" s="128">
        <v>0</v>
      </c>
      <c r="J157" s="130" t="s">
        <v>48</v>
      </c>
      <c r="K157" s="130" t="s">
        <v>48</v>
      </c>
      <c r="L157" s="130" t="s">
        <v>48</v>
      </c>
      <c r="M157" s="128">
        <f t="shared" si="15"/>
        <v>1200</v>
      </c>
      <c r="N157" s="131">
        <f t="shared" si="12"/>
        <v>2.94</v>
      </c>
    </row>
    <row r="158" spans="1:14">
      <c r="A158" s="126">
        <f t="shared" si="16"/>
        <v>43034</v>
      </c>
      <c r="B158" s="127">
        <v>548.64</v>
      </c>
      <c r="C158" s="127">
        <v>216.3</v>
      </c>
      <c r="D158" s="128">
        <f t="shared" si="13"/>
        <v>154.80000000000001</v>
      </c>
      <c r="E158" s="128">
        <v>0</v>
      </c>
      <c r="F158" s="129">
        <f t="shared" si="14"/>
        <v>100</v>
      </c>
      <c r="G158" s="130">
        <v>1200</v>
      </c>
      <c r="H158" s="130">
        <v>0</v>
      </c>
      <c r="I158" s="128">
        <v>0</v>
      </c>
      <c r="J158" s="130" t="s">
        <v>48</v>
      </c>
      <c r="K158" s="130" t="s">
        <v>48</v>
      </c>
      <c r="L158" s="130" t="s">
        <v>48</v>
      </c>
      <c r="M158" s="128">
        <f t="shared" si="15"/>
        <v>1200</v>
      </c>
      <c r="N158" s="131">
        <f t="shared" si="12"/>
        <v>2.94</v>
      </c>
    </row>
    <row r="159" spans="1:14">
      <c r="A159" s="126">
        <f t="shared" si="16"/>
        <v>43035</v>
      </c>
      <c r="B159" s="127">
        <v>548.64</v>
      </c>
      <c r="C159" s="127">
        <v>216.3</v>
      </c>
      <c r="D159" s="128">
        <f t="shared" si="13"/>
        <v>154.80000000000001</v>
      </c>
      <c r="E159" s="128">
        <v>0</v>
      </c>
      <c r="F159" s="129">
        <f t="shared" si="14"/>
        <v>100</v>
      </c>
      <c r="G159" s="130">
        <v>1200</v>
      </c>
      <c r="H159" s="130">
        <v>0</v>
      </c>
      <c r="I159" s="128">
        <v>0</v>
      </c>
      <c r="J159" s="130" t="s">
        <v>48</v>
      </c>
      <c r="K159" s="130" t="s">
        <v>48</v>
      </c>
      <c r="L159" s="130" t="s">
        <v>48</v>
      </c>
      <c r="M159" s="128">
        <f t="shared" si="15"/>
        <v>1200</v>
      </c>
      <c r="N159" s="131">
        <f t="shared" si="12"/>
        <v>2.94</v>
      </c>
    </row>
    <row r="160" spans="1:14">
      <c r="A160" s="126">
        <f t="shared" si="16"/>
        <v>43036</v>
      </c>
      <c r="B160" s="127">
        <v>548.64</v>
      </c>
      <c r="C160" s="127">
        <v>216.3</v>
      </c>
      <c r="D160" s="128">
        <f t="shared" si="13"/>
        <v>154.80000000000001</v>
      </c>
      <c r="E160" s="128">
        <v>0</v>
      </c>
      <c r="F160" s="129">
        <f t="shared" si="14"/>
        <v>100</v>
      </c>
      <c r="G160" s="130">
        <v>600</v>
      </c>
      <c r="H160" s="130">
        <v>0</v>
      </c>
      <c r="I160" s="128">
        <v>0</v>
      </c>
      <c r="J160" s="130" t="s">
        <v>48</v>
      </c>
      <c r="K160" s="130" t="s">
        <v>48</v>
      </c>
      <c r="L160" s="130" t="s">
        <v>48</v>
      </c>
      <c r="M160" s="128">
        <f t="shared" si="15"/>
        <v>600</v>
      </c>
      <c r="N160" s="131">
        <f t="shared" si="12"/>
        <v>1.47</v>
      </c>
    </row>
    <row r="161" spans="1:15">
      <c r="A161" s="126">
        <f t="shared" si="16"/>
        <v>43037</v>
      </c>
      <c r="B161" s="127">
        <v>548.64</v>
      </c>
      <c r="C161" s="127">
        <v>216.3</v>
      </c>
      <c r="D161" s="128">
        <f t="shared" si="13"/>
        <v>154.80000000000001</v>
      </c>
      <c r="E161" s="128">
        <v>0</v>
      </c>
      <c r="F161" s="129">
        <f t="shared" si="14"/>
        <v>100</v>
      </c>
      <c r="G161" s="130">
        <v>600</v>
      </c>
      <c r="H161" s="130">
        <v>0</v>
      </c>
      <c r="I161" s="128">
        <v>0</v>
      </c>
      <c r="J161" s="130" t="s">
        <v>48</v>
      </c>
      <c r="K161" s="130" t="s">
        <v>48</v>
      </c>
      <c r="L161" s="130" t="s">
        <v>48</v>
      </c>
      <c r="M161" s="128">
        <f t="shared" si="15"/>
        <v>600</v>
      </c>
      <c r="N161" s="131">
        <f t="shared" si="12"/>
        <v>1.47</v>
      </c>
    </row>
    <row r="162" spans="1:15">
      <c r="A162" s="126">
        <f t="shared" si="16"/>
        <v>43038</v>
      </c>
      <c r="B162" s="127">
        <v>548.64</v>
      </c>
      <c r="C162" s="127">
        <v>216.3</v>
      </c>
      <c r="D162" s="128">
        <f t="shared" si="13"/>
        <v>154.80000000000001</v>
      </c>
      <c r="E162" s="128">
        <v>0</v>
      </c>
      <c r="F162" s="129">
        <f t="shared" si="14"/>
        <v>100</v>
      </c>
      <c r="G162" s="130">
        <v>300</v>
      </c>
      <c r="H162" s="130">
        <v>0</v>
      </c>
      <c r="I162" s="128">
        <v>0</v>
      </c>
      <c r="J162" s="130" t="s">
        <v>48</v>
      </c>
      <c r="K162" s="130" t="s">
        <v>48</v>
      </c>
      <c r="L162" s="130" t="s">
        <v>48</v>
      </c>
      <c r="M162" s="128">
        <f t="shared" si="15"/>
        <v>300</v>
      </c>
      <c r="N162" s="131">
        <f t="shared" si="12"/>
        <v>0.73</v>
      </c>
    </row>
    <row r="163" spans="1:15">
      <c r="A163" s="126">
        <f t="shared" si="16"/>
        <v>43039</v>
      </c>
      <c r="B163" s="127">
        <v>548.64</v>
      </c>
      <c r="C163" s="127">
        <v>216.3</v>
      </c>
      <c r="D163" s="128">
        <f t="shared" si="13"/>
        <v>154.80000000000001</v>
      </c>
      <c r="E163" s="128">
        <v>0</v>
      </c>
      <c r="F163" s="129">
        <f t="shared" si="14"/>
        <v>100</v>
      </c>
      <c r="G163" s="130">
        <v>100</v>
      </c>
      <c r="H163" s="130">
        <v>0</v>
      </c>
      <c r="I163" s="128">
        <v>0</v>
      </c>
      <c r="J163" s="130" t="s">
        <v>48</v>
      </c>
      <c r="K163" s="130" t="s">
        <v>48</v>
      </c>
      <c r="L163" s="130" t="s">
        <v>48</v>
      </c>
      <c r="M163" s="128">
        <f t="shared" si="15"/>
        <v>100</v>
      </c>
      <c r="N163" s="131">
        <f t="shared" si="12"/>
        <v>0.24</v>
      </c>
    </row>
    <row r="164" spans="1:15" ht="38.2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33">
        <f>SUM(M12:M163)</f>
        <v>321145</v>
      </c>
      <c r="N164" s="133">
        <f>SUM(N12:N163)</f>
        <v>911.54000000000042</v>
      </c>
      <c r="O164" s="36" t="s">
        <v>83</v>
      </c>
    </row>
    <row r="165" spans="1:15" ht="40.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370">
        <f>C163-C11</f>
        <v>164.61</v>
      </c>
      <c r="K165" s="371"/>
      <c r="L165" s="372"/>
      <c r="M165" s="133">
        <f>M164*0.002447</f>
        <v>785.841815</v>
      </c>
      <c r="N165" s="133">
        <f>J165+M165</f>
        <v>950.45181500000001</v>
      </c>
    </row>
    <row r="166" spans="1:15" ht="116.25" customHeight="1">
      <c r="A166" s="392" t="s">
        <v>85</v>
      </c>
      <c r="B166" s="392"/>
      <c r="C166" s="134" t="s">
        <v>86</v>
      </c>
      <c r="D166" s="134" t="s">
        <v>87</v>
      </c>
      <c r="E166" s="134" t="s">
        <v>88</v>
      </c>
      <c r="F166" s="395" t="s">
        <v>89</v>
      </c>
      <c r="G166" s="395"/>
      <c r="H166" s="395" t="s">
        <v>90</v>
      </c>
      <c r="I166" s="395"/>
      <c r="J166" s="395" t="s">
        <v>91</v>
      </c>
      <c r="K166" s="395"/>
      <c r="L166" s="400" t="s">
        <v>95</v>
      </c>
      <c r="M166" s="400"/>
      <c r="N166" s="145" t="s">
        <v>92</v>
      </c>
      <c r="O166" s="36"/>
    </row>
    <row r="167" spans="1:15" ht="32.25" customHeight="1">
      <c r="A167" s="362" t="s">
        <v>84</v>
      </c>
      <c r="B167" s="363"/>
      <c r="C167" s="135">
        <f>SUM(E11:E40)</f>
        <v>84</v>
      </c>
      <c r="D167" s="135">
        <f>SUM(E41:E71)</f>
        <v>13</v>
      </c>
      <c r="E167" s="135">
        <f>SUM(E72:E102)</f>
        <v>181</v>
      </c>
      <c r="F167" s="348">
        <f>SUM(E103:E132)</f>
        <v>116</v>
      </c>
      <c r="G167" s="349"/>
      <c r="H167" s="348">
        <f>SUM(E133:E163)</f>
        <v>178</v>
      </c>
      <c r="I167" s="349"/>
      <c r="J167" s="348">
        <f>C167+D167+E167+F167+H167</f>
        <v>572</v>
      </c>
      <c r="K167" s="349"/>
      <c r="L167" s="396">
        <f>N164-N165</f>
        <v>-38.911814999999592</v>
      </c>
      <c r="M167" s="397"/>
      <c r="N167" s="373">
        <f>N165</f>
        <v>950.45181500000001</v>
      </c>
    </row>
    <row r="168" spans="1:15" ht="32.25" customHeight="1">
      <c r="A168" s="362" t="s">
        <v>93</v>
      </c>
      <c r="B168" s="363"/>
      <c r="C168" s="136">
        <f>SUM(N11:N40)</f>
        <v>0.13</v>
      </c>
      <c r="D168" s="136">
        <f>SUM(N41:N71)</f>
        <v>178.49</v>
      </c>
      <c r="E168" s="136">
        <f>SUM(N72:N102)</f>
        <v>313.09000000000003</v>
      </c>
      <c r="F168" s="350">
        <f>SUM(N103:N132)</f>
        <v>243.83999999999995</v>
      </c>
      <c r="G168" s="351"/>
      <c r="H168" s="350">
        <f>SUM(N133:N163)</f>
        <v>175.99</v>
      </c>
      <c r="I168" s="351"/>
      <c r="J168" s="350">
        <f>C168+D168+E168+F168+H168</f>
        <v>911.54</v>
      </c>
      <c r="K168" s="351"/>
      <c r="L168" s="398"/>
      <c r="M168" s="399"/>
      <c r="N168" s="374"/>
    </row>
    <row r="169" spans="1:15" ht="17.5">
      <c r="A169" s="31"/>
      <c r="B169" s="66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5">
      <c r="A170" s="31"/>
      <c r="B170" s="6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5" ht="17.5">
      <c r="A171" s="31"/>
      <c r="B171" s="66"/>
      <c r="C171" s="31"/>
      <c r="D171" s="31"/>
      <c r="E171" s="32">
        <v>572</v>
      </c>
      <c r="F171" s="32">
        <v>394</v>
      </c>
      <c r="G171" s="32">
        <f>E171-F171</f>
        <v>178</v>
      </c>
      <c r="H171" s="31"/>
      <c r="I171" s="31"/>
      <c r="J171" s="31"/>
      <c r="K171" s="31"/>
      <c r="L171" s="31"/>
      <c r="M171" s="31"/>
      <c r="N171" s="31"/>
    </row>
    <row r="172" spans="1:15">
      <c r="A172" s="31"/>
      <c r="B172" s="6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5">
      <c r="A173" s="31"/>
      <c r="B173" s="6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J167:K167"/>
    <mergeCell ref="L167:M168"/>
    <mergeCell ref="A6:N6"/>
    <mergeCell ref="A7:A8"/>
    <mergeCell ref="B7:B8"/>
    <mergeCell ref="C7:C8"/>
    <mergeCell ref="D7:D8"/>
    <mergeCell ref="E7:E8"/>
    <mergeCell ref="N167:N168"/>
    <mergeCell ref="F168:G168"/>
    <mergeCell ref="H168:I168"/>
    <mergeCell ref="J168:K168"/>
    <mergeCell ref="J166:K166"/>
    <mergeCell ref="L166:M166"/>
    <mergeCell ref="N7:N8"/>
    <mergeCell ref="A164:I165"/>
    <mergeCell ref="A168:B168"/>
    <mergeCell ref="A167:B167"/>
    <mergeCell ref="F167:G167"/>
    <mergeCell ref="H167:I167"/>
    <mergeCell ref="F166:G166"/>
    <mergeCell ref="H166:I166"/>
    <mergeCell ref="A1:N1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  <mergeCell ref="J164:L164"/>
    <mergeCell ref="J165:L165"/>
    <mergeCell ref="A166:B166"/>
  </mergeCells>
  <pageMargins left="0.75" right="0.5" top="0.45" bottom="0.4" header="0.3" footer="0.25"/>
  <pageSetup paperSize="9" scale="73" orientation="portrait" r:id="rId1"/>
  <headerFooter>
    <oddHeader>&amp;C6-Ghod</oddHeader>
    <oddFooter xml:space="preserve">&amp;C&amp;"DVW-TTSurekh,Normal"&amp;18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S296"/>
  <sheetViews>
    <sheetView zoomScale="85" zoomScaleNormal="85" workbookViewId="0">
      <selection activeCell="B10" sqref="B10:D162"/>
    </sheetView>
  </sheetViews>
  <sheetFormatPr defaultColWidth="9.1796875" defaultRowHeight="12.5"/>
  <cols>
    <col min="1" max="1" width="12.1796875" style="36" customWidth="1"/>
    <col min="2" max="2" width="9.26953125" style="36" customWidth="1"/>
    <col min="3" max="3" width="8.26953125" style="36" customWidth="1"/>
    <col min="4" max="4" width="8.453125" style="36" customWidth="1"/>
    <col min="5" max="6" width="7.7265625" style="36" customWidth="1"/>
    <col min="7" max="7" width="6.453125" style="36" bestFit="1" customWidth="1"/>
    <col min="8" max="8" width="6.26953125" style="36" customWidth="1"/>
    <col min="9" max="10" width="5.7265625" style="36" customWidth="1"/>
    <col min="11" max="11" width="5.81640625" style="36" bestFit="1" customWidth="1"/>
    <col min="12" max="12" width="7.7265625" style="36" customWidth="1"/>
    <col min="13" max="13" width="10.453125" style="36" customWidth="1"/>
    <col min="14" max="14" width="12.26953125" style="36" customWidth="1"/>
    <col min="15" max="16384" width="9.1796875" style="36"/>
  </cols>
  <sheetData>
    <row r="1" spans="1:18" ht="18">
      <c r="A1" s="313" t="str">
        <f>Ghod!A1:N1</f>
        <v>Flood control Cell (Bhima Valley), Pune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15.5">
      <c r="A2" s="328" t="str">
        <f>Ghod!A2:N2</f>
        <v>Pune Irrigation Circle, Pune                                                                            Khadakwasla Irrigation Division, Pune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331" t="str">
        <f>Ghod!A3:A5</f>
        <v>Name of Reservoir</v>
      </c>
      <c r="B3" s="333" t="s">
        <v>96</v>
      </c>
      <c r="C3" s="333"/>
      <c r="D3" s="401" t="s">
        <v>98</v>
      </c>
      <c r="E3" s="402"/>
      <c r="F3" s="404" t="str">
        <f>Ghod!F3:N3</f>
        <v>Designed Storage (Mcum), Max. spillway discharge (Cusec), Avg. Rainfall (mm)</v>
      </c>
      <c r="G3" s="405"/>
      <c r="H3" s="405"/>
      <c r="I3" s="405"/>
      <c r="J3" s="405"/>
      <c r="K3" s="405"/>
      <c r="L3" s="405"/>
      <c r="M3" s="405"/>
      <c r="N3" s="406"/>
      <c r="P3" s="335"/>
      <c r="Q3" s="336"/>
    </row>
    <row r="4" spans="1:18" ht="39.75" customHeight="1">
      <c r="A4" s="332"/>
      <c r="B4" s="334"/>
      <c r="C4" s="33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22" t="str">
        <f>Ghod!M4</f>
        <v>Max. spillway discharge</v>
      </c>
      <c r="N4" s="154" t="str">
        <f>Ghod!N4</f>
        <v>Av. Rainfall</v>
      </c>
      <c r="P4" s="335"/>
      <c r="Q4" s="337"/>
    </row>
    <row r="5" spans="1:18" ht="21.75" customHeight="1">
      <c r="A5" s="332"/>
      <c r="B5" s="334"/>
      <c r="C5" s="334"/>
      <c r="D5" s="378"/>
      <c r="E5" s="380"/>
      <c r="F5" s="350">
        <v>607.23</v>
      </c>
      <c r="G5" s="351"/>
      <c r="H5" s="350">
        <v>26.1</v>
      </c>
      <c r="I5" s="351"/>
      <c r="J5" s="404">
        <v>25.61</v>
      </c>
      <c r="K5" s="406"/>
      <c r="L5" s="152">
        <v>0</v>
      </c>
      <c r="M5" s="153">
        <v>57250</v>
      </c>
      <c r="N5" s="149">
        <v>400</v>
      </c>
      <c r="P5" s="338"/>
      <c r="Q5" s="339"/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21" t="s">
        <v>72</v>
      </c>
      <c r="H8" s="121" t="s">
        <v>73</v>
      </c>
      <c r="I8" s="121" t="s">
        <v>74</v>
      </c>
      <c r="J8" s="121" t="s">
        <v>80</v>
      </c>
      <c r="K8" s="121" t="s">
        <v>75</v>
      </c>
      <c r="L8" s="121" t="s">
        <v>76</v>
      </c>
      <c r="M8" s="121" t="s">
        <v>77</v>
      </c>
      <c r="N8" s="318"/>
    </row>
    <row r="9" spans="1:18" ht="14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45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4">
      <c r="A10" s="146">
        <v>42887</v>
      </c>
      <c r="B10" s="147">
        <v>601.23</v>
      </c>
      <c r="C10" s="147">
        <v>1.51</v>
      </c>
      <c r="D10" s="148">
        <f>C10-0</f>
        <v>1.51</v>
      </c>
      <c r="E10" s="148">
        <v>0</v>
      </c>
      <c r="F10" s="148">
        <f>D10/25.61*100</f>
        <v>5.896134322530262</v>
      </c>
      <c r="G10" s="149">
        <v>0</v>
      </c>
      <c r="H10" s="149">
        <v>0</v>
      </c>
      <c r="I10" s="149" t="s">
        <v>50</v>
      </c>
      <c r="J10" s="149" t="s">
        <v>50</v>
      </c>
      <c r="K10" s="149" t="s">
        <v>48</v>
      </c>
      <c r="L10" s="149" t="s">
        <v>48</v>
      </c>
      <c r="M10" s="148">
        <f>G10+H10</f>
        <v>0</v>
      </c>
      <c r="N10" s="150">
        <v>0</v>
      </c>
      <c r="P10" s="53"/>
      <c r="Q10" s="53"/>
      <c r="R10" s="53"/>
    </row>
    <row r="11" spans="1:18" ht="14">
      <c r="A11" s="146">
        <f>+A10+1</f>
        <v>42888</v>
      </c>
      <c r="B11" s="147">
        <v>601.19000000000005</v>
      </c>
      <c r="C11" s="147">
        <v>1.45</v>
      </c>
      <c r="D11" s="148">
        <f>C11</f>
        <v>1.45</v>
      </c>
      <c r="E11" s="148">
        <v>0</v>
      </c>
      <c r="F11" s="148">
        <f t="shared" ref="F11:F74" si="1">D11/25.61*100</f>
        <v>5.6618508395158145</v>
      </c>
      <c r="G11" s="149">
        <v>0</v>
      </c>
      <c r="H11" s="149">
        <v>0</v>
      </c>
      <c r="I11" s="149" t="s">
        <v>50</v>
      </c>
      <c r="J11" s="149" t="s">
        <v>50</v>
      </c>
      <c r="K11" s="149" t="s">
        <v>48</v>
      </c>
      <c r="L11" s="149" t="s">
        <v>48</v>
      </c>
      <c r="M11" s="148">
        <f t="shared" ref="M11:M74" si="2">G11+H11</f>
        <v>0</v>
      </c>
      <c r="N11" s="150">
        <v>0</v>
      </c>
      <c r="P11" s="53"/>
      <c r="Q11" s="53"/>
    </row>
    <row r="12" spans="1:18" ht="14">
      <c r="A12" s="146">
        <f t="shared" ref="A12:A75" si="3">+A11+1</f>
        <v>42889</v>
      </c>
      <c r="B12" s="147">
        <v>601.15</v>
      </c>
      <c r="C12" s="147">
        <v>1.4</v>
      </c>
      <c r="D12" s="148">
        <f t="shared" ref="D12:D39" si="4">C12</f>
        <v>1.4</v>
      </c>
      <c r="E12" s="148">
        <v>0</v>
      </c>
      <c r="F12" s="148">
        <f t="shared" si="1"/>
        <v>5.4666146036704406</v>
      </c>
      <c r="G12" s="149">
        <v>0</v>
      </c>
      <c r="H12" s="149">
        <v>0</v>
      </c>
      <c r="I12" s="149" t="s">
        <v>50</v>
      </c>
      <c r="J12" s="149" t="s">
        <v>50</v>
      </c>
      <c r="K12" s="149" t="s">
        <v>48</v>
      </c>
      <c r="L12" s="149" t="s">
        <v>48</v>
      </c>
      <c r="M12" s="148">
        <f t="shared" si="2"/>
        <v>0</v>
      </c>
      <c r="N12" s="150">
        <v>0</v>
      </c>
      <c r="P12" s="53"/>
    </row>
    <row r="13" spans="1:18" ht="14">
      <c r="A13" s="146">
        <f t="shared" si="3"/>
        <v>42890</v>
      </c>
      <c r="B13" s="147">
        <v>601.20000000000005</v>
      </c>
      <c r="C13" s="147">
        <v>1.46</v>
      </c>
      <c r="D13" s="148">
        <f t="shared" si="4"/>
        <v>1.46</v>
      </c>
      <c r="E13" s="148">
        <v>17</v>
      </c>
      <c r="F13" s="148">
        <f t="shared" si="1"/>
        <v>5.7008980866848882</v>
      </c>
      <c r="G13" s="149">
        <v>0</v>
      </c>
      <c r="H13" s="149">
        <v>0</v>
      </c>
      <c r="I13" s="149" t="s">
        <v>50</v>
      </c>
      <c r="J13" s="149" t="s">
        <v>50</v>
      </c>
      <c r="K13" s="149" t="s">
        <v>48</v>
      </c>
      <c r="L13" s="149" t="s">
        <v>48</v>
      </c>
      <c r="M13" s="148">
        <f t="shared" si="2"/>
        <v>0</v>
      </c>
      <c r="N13" s="150">
        <v>0</v>
      </c>
      <c r="P13" s="53"/>
    </row>
    <row r="14" spans="1:18" ht="14">
      <c r="A14" s="146">
        <f t="shared" si="3"/>
        <v>42891</v>
      </c>
      <c r="B14" s="147">
        <v>601.19000000000005</v>
      </c>
      <c r="C14" s="147">
        <v>1.45</v>
      </c>
      <c r="D14" s="148">
        <f t="shared" si="4"/>
        <v>1.45</v>
      </c>
      <c r="E14" s="148">
        <v>0</v>
      </c>
      <c r="F14" s="148">
        <f t="shared" si="1"/>
        <v>5.6618508395158145</v>
      </c>
      <c r="G14" s="149">
        <v>0</v>
      </c>
      <c r="H14" s="149">
        <v>0</v>
      </c>
      <c r="I14" s="149" t="s">
        <v>50</v>
      </c>
      <c r="J14" s="149" t="s">
        <v>50</v>
      </c>
      <c r="K14" s="149" t="s">
        <v>48</v>
      </c>
      <c r="L14" s="149" t="s">
        <v>48</v>
      </c>
      <c r="M14" s="148">
        <f t="shared" si="2"/>
        <v>0</v>
      </c>
      <c r="N14" s="150">
        <f t="shared" ref="N14:N74" si="5">ROUND((C14-C13)+(M14*0.002447),2)</f>
        <v>-0.01</v>
      </c>
      <c r="P14" s="53"/>
    </row>
    <row r="15" spans="1:18" ht="14">
      <c r="A15" s="146">
        <f t="shared" si="3"/>
        <v>42892</v>
      </c>
      <c r="B15" s="147">
        <v>601.16999999999996</v>
      </c>
      <c r="C15" s="147">
        <v>1.42</v>
      </c>
      <c r="D15" s="148">
        <f>C15</f>
        <v>1.42</v>
      </c>
      <c r="E15" s="148">
        <v>0</v>
      </c>
      <c r="F15" s="148">
        <f t="shared" si="1"/>
        <v>5.5447090980085907</v>
      </c>
      <c r="G15" s="149">
        <v>0</v>
      </c>
      <c r="H15" s="149">
        <v>0</v>
      </c>
      <c r="I15" s="149" t="s">
        <v>50</v>
      </c>
      <c r="J15" s="149" t="s">
        <v>50</v>
      </c>
      <c r="K15" s="149" t="s">
        <v>48</v>
      </c>
      <c r="L15" s="149" t="s">
        <v>48</v>
      </c>
      <c r="M15" s="148">
        <f t="shared" si="2"/>
        <v>0</v>
      </c>
      <c r="N15" s="150">
        <v>0</v>
      </c>
      <c r="P15" s="53"/>
    </row>
    <row r="16" spans="1:18" ht="14">
      <c r="A16" s="146">
        <f t="shared" si="3"/>
        <v>42893</v>
      </c>
      <c r="B16" s="147">
        <v>601.16</v>
      </c>
      <c r="C16" s="147">
        <v>1.41</v>
      </c>
      <c r="D16" s="148">
        <f t="shared" si="4"/>
        <v>1.41</v>
      </c>
      <c r="E16" s="148">
        <v>4</v>
      </c>
      <c r="F16" s="148">
        <f t="shared" si="1"/>
        <v>5.5056618508395152</v>
      </c>
      <c r="G16" s="149">
        <v>0</v>
      </c>
      <c r="H16" s="149">
        <v>0</v>
      </c>
      <c r="I16" s="149" t="s">
        <v>50</v>
      </c>
      <c r="J16" s="149" t="s">
        <v>50</v>
      </c>
      <c r="K16" s="149" t="s">
        <v>48</v>
      </c>
      <c r="L16" s="149" t="s">
        <v>48</v>
      </c>
      <c r="M16" s="148">
        <f t="shared" si="2"/>
        <v>0</v>
      </c>
      <c r="N16" s="150">
        <f t="shared" si="5"/>
        <v>-0.01</v>
      </c>
      <c r="P16" s="53"/>
    </row>
    <row r="17" spans="1:16" ht="14">
      <c r="A17" s="146">
        <f t="shared" si="3"/>
        <v>42894</v>
      </c>
      <c r="B17" s="147">
        <v>601.15</v>
      </c>
      <c r="C17" s="147">
        <v>1.4</v>
      </c>
      <c r="D17" s="148">
        <f t="shared" si="4"/>
        <v>1.4</v>
      </c>
      <c r="E17" s="148">
        <v>0</v>
      </c>
      <c r="F17" s="148">
        <f t="shared" si="1"/>
        <v>5.4666146036704406</v>
      </c>
      <c r="G17" s="149">
        <v>0</v>
      </c>
      <c r="H17" s="149">
        <v>0</v>
      </c>
      <c r="I17" s="149" t="s">
        <v>50</v>
      </c>
      <c r="J17" s="149" t="s">
        <v>50</v>
      </c>
      <c r="K17" s="149" t="s">
        <v>48</v>
      </c>
      <c r="L17" s="149" t="s">
        <v>48</v>
      </c>
      <c r="M17" s="148">
        <f t="shared" si="2"/>
        <v>0</v>
      </c>
      <c r="N17" s="150">
        <v>0</v>
      </c>
      <c r="P17" s="53"/>
    </row>
    <row r="18" spans="1:16" ht="14">
      <c r="A18" s="146">
        <f t="shared" si="3"/>
        <v>42895</v>
      </c>
      <c r="B18" s="147">
        <v>601.14</v>
      </c>
      <c r="C18" s="147">
        <v>1.38</v>
      </c>
      <c r="D18" s="148">
        <f t="shared" si="4"/>
        <v>1.38</v>
      </c>
      <c r="E18" s="148">
        <v>2</v>
      </c>
      <c r="F18" s="148">
        <f t="shared" si="1"/>
        <v>5.3885201093322923</v>
      </c>
      <c r="G18" s="149">
        <v>0</v>
      </c>
      <c r="H18" s="149">
        <v>0</v>
      </c>
      <c r="I18" s="149" t="s">
        <v>50</v>
      </c>
      <c r="J18" s="149" t="s">
        <v>50</v>
      </c>
      <c r="K18" s="149" t="s">
        <v>48</v>
      </c>
      <c r="L18" s="149" t="s">
        <v>48</v>
      </c>
      <c r="M18" s="148">
        <f t="shared" si="2"/>
        <v>0</v>
      </c>
      <c r="N18" s="150">
        <v>0</v>
      </c>
      <c r="P18" s="53"/>
    </row>
    <row r="19" spans="1:16" ht="14">
      <c r="A19" s="146">
        <f t="shared" si="3"/>
        <v>42896</v>
      </c>
      <c r="B19" s="147">
        <v>601.13</v>
      </c>
      <c r="C19" s="147">
        <v>1.37</v>
      </c>
      <c r="D19" s="148">
        <f t="shared" si="4"/>
        <v>1.37</v>
      </c>
      <c r="E19" s="148">
        <v>0</v>
      </c>
      <c r="F19" s="148">
        <f t="shared" si="1"/>
        <v>5.3494728621632177</v>
      </c>
      <c r="G19" s="149">
        <v>0</v>
      </c>
      <c r="H19" s="149">
        <v>0</v>
      </c>
      <c r="I19" s="149" t="s">
        <v>50</v>
      </c>
      <c r="J19" s="149" t="s">
        <v>50</v>
      </c>
      <c r="K19" s="149" t="s">
        <v>48</v>
      </c>
      <c r="L19" s="149" t="s">
        <v>48</v>
      </c>
      <c r="M19" s="148">
        <f t="shared" si="2"/>
        <v>0</v>
      </c>
      <c r="N19" s="150">
        <v>0</v>
      </c>
      <c r="P19" s="53"/>
    </row>
    <row r="20" spans="1:16" ht="14">
      <c r="A20" s="146">
        <f t="shared" si="3"/>
        <v>42897</v>
      </c>
      <c r="B20" s="147">
        <v>601.12</v>
      </c>
      <c r="C20" s="147">
        <v>1.35</v>
      </c>
      <c r="D20" s="148">
        <f t="shared" si="4"/>
        <v>1.35</v>
      </c>
      <c r="E20" s="148">
        <v>1</v>
      </c>
      <c r="F20" s="148">
        <f t="shared" si="1"/>
        <v>5.2713783678250685</v>
      </c>
      <c r="G20" s="149">
        <v>0</v>
      </c>
      <c r="H20" s="149">
        <v>0</v>
      </c>
      <c r="I20" s="149" t="s">
        <v>50</v>
      </c>
      <c r="J20" s="149" t="s">
        <v>50</v>
      </c>
      <c r="K20" s="149" t="s">
        <v>48</v>
      </c>
      <c r="L20" s="149" t="s">
        <v>48</v>
      </c>
      <c r="M20" s="148">
        <f t="shared" si="2"/>
        <v>0</v>
      </c>
      <c r="N20" s="150">
        <v>0</v>
      </c>
      <c r="P20" s="53"/>
    </row>
    <row r="21" spans="1:16" ht="14">
      <c r="A21" s="146">
        <f t="shared" si="3"/>
        <v>42898</v>
      </c>
      <c r="B21" s="147">
        <v>601.11</v>
      </c>
      <c r="C21" s="147">
        <v>1.34</v>
      </c>
      <c r="D21" s="148">
        <f t="shared" si="4"/>
        <v>1.34</v>
      </c>
      <c r="E21" s="148">
        <v>2</v>
      </c>
      <c r="F21" s="148">
        <f t="shared" si="1"/>
        <v>5.2323311206559939</v>
      </c>
      <c r="G21" s="149">
        <v>0</v>
      </c>
      <c r="H21" s="149">
        <v>0</v>
      </c>
      <c r="I21" s="149" t="s">
        <v>50</v>
      </c>
      <c r="J21" s="149" t="s">
        <v>50</v>
      </c>
      <c r="K21" s="149" t="s">
        <v>48</v>
      </c>
      <c r="L21" s="149" t="s">
        <v>48</v>
      </c>
      <c r="M21" s="148">
        <f t="shared" si="2"/>
        <v>0</v>
      </c>
      <c r="N21" s="150">
        <v>0</v>
      </c>
      <c r="P21" s="53"/>
    </row>
    <row r="22" spans="1:16" ht="14">
      <c r="A22" s="146">
        <f t="shared" si="3"/>
        <v>42899</v>
      </c>
      <c r="B22" s="147">
        <v>601.11</v>
      </c>
      <c r="C22" s="147">
        <v>1.35</v>
      </c>
      <c r="D22" s="148">
        <f t="shared" si="4"/>
        <v>1.35</v>
      </c>
      <c r="E22" s="148">
        <v>11</v>
      </c>
      <c r="F22" s="148">
        <f t="shared" si="1"/>
        <v>5.2713783678250685</v>
      </c>
      <c r="G22" s="149">
        <v>0</v>
      </c>
      <c r="H22" s="149">
        <v>0</v>
      </c>
      <c r="I22" s="149" t="s">
        <v>50</v>
      </c>
      <c r="J22" s="149" t="s">
        <v>50</v>
      </c>
      <c r="K22" s="149" t="s">
        <v>48</v>
      </c>
      <c r="L22" s="149" t="s">
        <v>48</v>
      </c>
      <c r="M22" s="148">
        <f t="shared" si="2"/>
        <v>0</v>
      </c>
      <c r="N22" s="150">
        <v>0</v>
      </c>
      <c r="P22" s="53"/>
    </row>
    <row r="23" spans="1:16" ht="14">
      <c r="A23" s="146">
        <f t="shared" si="3"/>
        <v>42900</v>
      </c>
      <c r="B23" s="147">
        <v>601.12</v>
      </c>
      <c r="C23" s="147">
        <v>1.35</v>
      </c>
      <c r="D23" s="148">
        <f t="shared" si="4"/>
        <v>1.35</v>
      </c>
      <c r="E23" s="148">
        <v>0</v>
      </c>
      <c r="F23" s="148">
        <f t="shared" si="1"/>
        <v>5.2713783678250685</v>
      </c>
      <c r="G23" s="149">
        <v>0</v>
      </c>
      <c r="H23" s="149">
        <v>0</v>
      </c>
      <c r="I23" s="149" t="s">
        <v>50</v>
      </c>
      <c r="J23" s="149" t="s">
        <v>50</v>
      </c>
      <c r="K23" s="149" t="s">
        <v>48</v>
      </c>
      <c r="L23" s="149" t="s">
        <v>48</v>
      </c>
      <c r="M23" s="148">
        <f t="shared" si="2"/>
        <v>0</v>
      </c>
      <c r="N23" s="150">
        <v>0</v>
      </c>
      <c r="P23" s="53"/>
    </row>
    <row r="24" spans="1:16" ht="14">
      <c r="A24" s="146">
        <f t="shared" si="3"/>
        <v>42901</v>
      </c>
      <c r="B24" s="147">
        <v>601.13</v>
      </c>
      <c r="C24" s="147">
        <v>1.37</v>
      </c>
      <c r="D24" s="148">
        <f t="shared" si="4"/>
        <v>1.37</v>
      </c>
      <c r="E24" s="148">
        <v>10</v>
      </c>
      <c r="F24" s="148">
        <f t="shared" si="1"/>
        <v>5.3494728621632177</v>
      </c>
      <c r="G24" s="149">
        <v>0</v>
      </c>
      <c r="H24" s="149">
        <v>0</v>
      </c>
      <c r="I24" s="149" t="s">
        <v>50</v>
      </c>
      <c r="J24" s="149" t="s">
        <v>50</v>
      </c>
      <c r="K24" s="149" t="s">
        <v>48</v>
      </c>
      <c r="L24" s="149" t="s">
        <v>48</v>
      </c>
      <c r="M24" s="148">
        <f t="shared" si="2"/>
        <v>0</v>
      </c>
      <c r="N24" s="150">
        <v>0</v>
      </c>
      <c r="P24" s="53"/>
    </row>
    <row r="25" spans="1:16" ht="14">
      <c r="A25" s="146">
        <f t="shared" si="3"/>
        <v>42902</v>
      </c>
      <c r="B25" s="147">
        <v>601.12</v>
      </c>
      <c r="C25" s="147">
        <v>1.35</v>
      </c>
      <c r="D25" s="148">
        <f t="shared" si="4"/>
        <v>1.35</v>
      </c>
      <c r="E25" s="148">
        <v>0</v>
      </c>
      <c r="F25" s="148">
        <f t="shared" si="1"/>
        <v>5.2713783678250685</v>
      </c>
      <c r="G25" s="149">
        <v>0</v>
      </c>
      <c r="H25" s="149">
        <v>0</v>
      </c>
      <c r="I25" s="149" t="s">
        <v>50</v>
      </c>
      <c r="J25" s="149" t="s">
        <v>50</v>
      </c>
      <c r="K25" s="149" t="s">
        <v>48</v>
      </c>
      <c r="L25" s="149" t="s">
        <v>48</v>
      </c>
      <c r="M25" s="148">
        <f t="shared" si="2"/>
        <v>0</v>
      </c>
      <c r="N25" s="150">
        <v>0</v>
      </c>
      <c r="P25" s="53"/>
    </row>
    <row r="26" spans="1:16" ht="14">
      <c r="A26" s="146">
        <f t="shared" si="3"/>
        <v>42903</v>
      </c>
      <c r="B26" s="147">
        <v>601.12</v>
      </c>
      <c r="C26" s="147">
        <v>1.35</v>
      </c>
      <c r="D26" s="148">
        <f t="shared" si="4"/>
        <v>1.35</v>
      </c>
      <c r="E26" s="148">
        <v>0</v>
      </c>
      <c r="F26" s="148">
        <f t="shared" si="1"/>
        <v>5.2713783678250685</v>
      </c>
      <c r="G26" s="149">
        <v>0</v>
      </c>
      <c r="H26" s="149">
        <v>0</v>
      </c>
      <c r="I26" s="149" t="s">
        <v>50</v>
      </c>
      <c r="J26" s="149" t="s">
        <v>50</v>
      </c>
      <c r="K26" s="149" t="s">
        <v>48</v>
      </c>
      <c r="L26" s="149" t="s">
        <v>48</v>
      </c>
      <c r="M26" s="148">
        <f t="shared" si="2"/>
        <v>0</v>
      </c>
      <c r="N26" s="150">
        <v>0</v>
      </c>
      <c r="P26" s="53"/>
    </row>
    <row r="27" spans="1:16" ht="14">
      <c r="A27" s="146">
        <f t="shared" si="3"/>
        <v>42904</v>
      </c>
      <c r="B27" s="147">
        <v>601.11</v>
      </c>
      <c r="C27" s="147">
        <v>1.33</v>
      </c>
      <c r="D27" s="148">
        <f t="shared" si="4"/>
        <v>1.33</v>
      </c>
      <c r="E27" s="148">
        <v>0</v>
      </c>
      <c r="F27" s="148">
        <f t="shared" si="1"/>
        <v>5.1932838734869193</v>
      </c>
      <c r="G27" s="149">
        <v>0</v>
      </c>
      <c r="H27" s="149">
        <v>0</v>
      </c>
      <c r="I27" s="149" t="s">
        <v>50</v>
      </c>
      <c r="J27" s="149" t="s">
        <v>50</v>
      </c>
      <c r="K27" s="149" t="s">
        <v>48</v>
      </c>
      <c r="L27" s="149" t="s">
        <v>48</v>
      </c>
      <c r="M27" s="148">
        <f t="shared" si="2"/>
        <v>0</v>
      </c>
      <c r="N27" s="150">
        <v>0</v>
      </c>
      <c r="P27" s="53"/>
    </row>
    <row r="28" spans="1:16" ht="14">
      <c r="A28" s="146">
        <f t="shared" si="3"/>
        <v>42905</v>
      </c>
      <c r="B28" s="147">
        <v>601.1</v>
      </c>
      <c r="C28" s="147">
        <v>1.32</v>
      </c>
      <c r="D28" s="148">
        <f t="shared" si="4"/>
        <v>1.32</v>
      </c>
      <c r="E28" s="148">
        <v>0</v>
      </c>
      <c r="F28" s="148">
        <f t="shared" si="1"/>
        <v>5.1542366263178447</v>
      </c>
      <c r="G28" s="149">
        <v>0</v>
      </c>
      <c r="H28" s="149">
        <v>0</v>
      </c>
      <c r="I28" s="149" t="s">
        <v>50</v>
      </c>
      <c r="J28" s="149" t="s">
        <v>50</v>
      </c>
      <c r="K28" s="149" t="s">
        <v>48</v>
      </c>
      <c r="L28" s="149" t="s">
        <v>48</v>
      </c>
      <c r="M28" s="148">
        <f t="shared" si="2"/>
        <v>0</v>
      </c>
      <c r="N28" s="150">
        <v>0</v>
      </c>
      <c r="P28" s="53"/>
    </row>
    <row r="29" spans="1:16" ht="14">
      <c r="A29" s="146">
        <f t="shared" si="3"/>
        <v>42906</v>
      </c>
      <c r="B29" s="147">
        <v>601.07000000000005</v>
      </c>
      <c r="C29" s="147">
        <v>1.28</v>
      </c>
      <c r="D29" s="148">
        <f>C29</f>
        <v>1.28</v>
      </c>
      <c r="E29" s="148">
        <v>0</v>
      </c>
      <c r="F29" s="148">
        <f t="shared" si="1"/>
        <v>4.9980476376415464</v>
      </c>
      <c r="G29" s="149">
        <v>0</v>
      </c>
      <c r="H29" s="149">
        <v>0</v>
      </c>
      <c r="I29" s="149" t="s">
        <v>50</v>
      </c>
      <c r="J29" s="149" t="s">
        <v>50</v>
      </c>
      <c r="K29" s="149" t="s">
        <v>48</v>
      </c>
      <c r="L29" s="149" t="s">
        <v>48</v>
      </c>
      <c r="M29" s="148">
        <f t="shared" si="2"/>
        <v>0</v>
      </c>
      <c r="N29" s="150">
        <v>0</v>
      </c>
      <c r="P29" s="53"/>
    </row>
    <row r="30" spans="1:16" ht="14">
      <c r="A30" s="146">
        <f t="shared" si="3"/>
        <v>42907</v>
      </c>
      <c r="B30" s="147">
        <v>601.04999999999995</v>
      </c>
      <c r="C30" s="147">
        <v>1.25</v>
      </c>
      <c r="D30" s="148">
        <f t="shared" si="4"/>
        <v>1.25</v>
      </c>
      <c r="E30" s="148">
        <v>0</v>
      </c>
      <c r="F30" s="148">
        <f t="shared" si="1"/>
        <v>4.8809058961343226</v>
      </c>
      <c r="G30" s="149">
        <v>0</v>
      </c>
      <c r="H30" s="149">
        <v>0</v>
      </c>
      <c r="I30" s="149" t="s">
        <v>50</v>
      </c>
      <c r="J30" s="149" t="s">
        <v>50</v>
      </c>
      <c r="K30" s="149" t="s">
        <v>48</v>
      </c>
      <c r="L30" s="149" t="s">
        <v>48</v>
      </c>
      <c r="M30" s="148">
        <f t="shared" si="2"/>
        <v>0</v>
      </c>
      <c r="N30" s="150">
        <v>0</v>
      </c>
      <c r="P30" s="53"/>
    </row>
    <row r="31" spans="1:16" ht="14">
      <c r="A31" s="146">
        <f t="shared" si="3"/>
        <v>42908</v>
      </c>
      <c r="B31" s="147">
        <v>601.03</v>
      </c>
      <c r="C31" s="147">
        <v>1.22</v>
      </c>
      <c r="D31" s="148">
        <f t="shared" si="4"/>
        <v>1.22</v>
      </c>
      <c r="E31" s="148">
        <v>0</v>
      </c>
      <c r="F31" s="148">
        <f t="shared" si="1"/>
        <v>4.7637641546270988</v>
      </c>
      <c r="G31" s="149">
        <v>0</v>
      </c>
      <c r="H31" s="149">
        <v>0</v>
      </c>
      <c r="I31" s="149" t="s">
        <v>50</v>
      </c>
      <c r="J31" s="149" t="s">
        <v>50</v>
      </c>
      <c r="K31" s="149" t="s">
        <v>48</v>
      </c>
      <c r="L31" s="149" t="s">
        <v>48</v>
      </c>
      <c r="M31" s="148">
        <f t="shared" si="2"/>
        <v>0</v>
      </c>
      <c r="N31" s="150">
        <v>0</v>
      </c>
      <c r="P31" s="53"/>
    </row>
    <row r="32" spans="1:16" ht="14">
      <c r="A32" s="146">
        <f t="shared" si="3"/>
        <v>42909</v>
      </c>
      <c r="B32" s="147">
        <v>601.01</v>
      </c>
      <c r="C32" s="147">
        <v>1.18</v>
      </c>
      <c r="D32" s="148">
        <f t="shared" si="4"/>
        <v>1.18</v>
      </c>
      <c r="E32" s="148">
        <v>0</v>
      </c>
      <c r="F32" s="148">
        <f t="shared" si="1"/>
        <v>4.6075751659508004</v>
      </c>
      <c r="G32" s="149">
        <v>0</v>
      </c>
      <c r="H32" s="149">
        <v>0</v>
      </c>
      <c r="I32" s="149" t="s">
        <v>50</v>
      </c>
      <c r="J32" s="149" t="s">
        <v>50</v>
      </c>
      <c r="K32" s="149" t="s">
        <v>48</v>
      </c>
      <c r="L32" s="149" t="s">
        <v>48</v>
      </c>
      <c r="M32" s="148">
        <f t="shared" si="2"/>
        <v>0</v>
      </c>
      <c r="N32" s="150">
        <v>0</v>
      </c>
      <c r="P32" s="53"/>
    </row>
    <row r="33" spans="1:16" ht="14">
      <c r="A33" s="146">
        <f t="shared" si="3"/>
        <v>42910</v>
      </c>
      <c r="B33" s="147">
        <v>600.97</v>
      </c>
      <c r="C33" s="147">
        <v>1.1299999999999999</v>
      </c>
      <c r="D33" s="148">
        <f>C33</f>
        <v>1.1299999999999999</v>
      </c>
      <c r="E33" s="148">
        <v>0</v>
      </c>
      <c r="F33" s="148">
        <f t="shared" si="1"/>
        <v>4.4123389301054274</v>
      </c>
      <c r="G33" s="149">
        <v>0</v>
      </c>
      <c r="H33" s="149">
        <v>0</v>
      </c>
      <c r="I33" s="149" t="s">
        <v>50</v>
      </c>
      <c r="J33" s="149" t="s">
        <v>50</v>
      </c>
      <c r="K33" s="149" t="s">
        <v>48</v>
      </c>
      <c r="L33" s="149" t="s">
        <v>48</v>
      </c>
      <c r="M33" s="148">
        <f t="shared" si="2"/>
        <v>0</v>
      </c>
      <c r="N33" s="150">
        <v>0</v>
      </c>
      <c r="P33" s="53"/>
    </row>
    <row r="34" spans="1:16" ht="14">
      <c r="A34" s="146">
        <f t="shared" si="3"/>
        <v>42911</v>
      </c>
      <c r="B34" s="147">
        <v>600.92999999999995</v>
      </c>
      <c r="C34" s="147">
        <v>1.08</v>
      </c>
      <c r="D34" s="148">
        <f t="shared" si="4"/>
        <v>1.08</v>
      </c>
      <c r="E34" s="148">
        <v>0</v>
      </c>
      <c r="F34" s="148">
        <f t="shared" si="1"/>
        <v>4.2171026942600554</v>
      </c>
      <c r="G34" s="149">
        <v>0</v>
      </c>
      <c r="H34" s="149">
        <v>0</v>
      </c>
      <c r="I34" s="149" t="s">
        <v>50</v>
      </c>
      <c r="J34" s="149" t="s">
        <v>50</v>
      </c>
      <c r="K34" s="149" t="s">
        <v>48</v>
      </c>
      <c r="L34" s="149" t="s">
        <v>48</v>
      </c>
      <c r="M34" s="148">
        <f t="shared" si="2"/>
        <v>0</v>
      </c>
      <c r="N34" s="150">
        <f t="shared" si="5"/>
        <v>-0.05</v>
      </c>
      <c r="P34" s="53"/>
    </row>
    <row r="35" spans="1:16" ht="14">
      <c r="A35" s="146">
        <f t="shared" si="3"/>
        <v>42912</v>
      </c>
      <c r="B35" s="147">
        <v>600.9</v>
      </c>
      <c r="C35" s="147">
        <v>1.04</v>
      </c>
      <c r="D35" s="148">
        <f t="shared" si="4"/>
        <v>1.04</v>
      </c>
      <c r="E35" s="148">
        <v>0</v>
      </c>
      <c r="F35" s="148">
        <f t="shared" si="1"/>
        <v>4.060913705583757</v>
      </c>
      <c r="G35" s="149">
        <v>0</v>
      </c>
      <c r="H35" s="149">
        <v>0</v>
      </c>
      <c r="I35" s="149" t="s">
        <v>50</v>
      </c>
      <c r="J35" s="149" t="s">
        <v>50</v>
      </c>
      <c r="K35" s="149" t="s">
        <v>48</v>
      </c>
      <c r="L35" s="149" t="s">
        <v>48</v>
      </c>
      <c r="M35" s="148">
        <f t="shared" si="2"/>
        <v>0</v>
      </c>
      <c r="N35" s="150">
        <v>0</v>
      </c>
      <c r="P35" s="53"/>
    </row>
    <row r="36" spans="1:16" ht="14">
      <c r="A36" s="146">
        <f t="shared" si="3"/>
        <v>42913</v>
      </c>
      <c r="B36" s="147">
        <v>600.86</v>
      </c>
      <c r="C36" s="147">
        <v>0.98</v>
      </c>
      <c r="D36" s="148">
        <f>C36</f>
        <v>0.98</v>
      </c>
      <c r="E36" s="148">
        <v>0</v>
      </c>
      <c r="F36" s="148">
        <f t="shared" si="1"/>
        <v>3.826630222569309</v>
      </c>
      <c r="G36" s="149">
        <v>0</v>
      </c>
      <c r="H36" s="149">
        <v>0</v>
      </c>
      <c r="I36" s="149" t="s">
        <v>50</v>
      </c>
      <c r="J36" s="149" t="s">
        <v>50</v>
      </c>
      <c r="K36" s="149" t="s">
        <v>48</v>
      </c>
      <c r="L36" s="149" t="s">
        <v>48</v>
      </c>
      <c r="M36" s="148">
        <f t="shared" si="2"/>
        <v>0</v>
      </c>
      <c r="N36" s="150">
        <v>0</v>
      </c>
      <c r="P36" s="53"/>
    </row>
    <row r="37" spans="1:16" ht="14">
      <c r="A37" s="146">
        <f t="shared" si="3"/>
        <v>42914</v>
      </c>
      <c r="B37" s="147">
        <v>600.83000000000004</v>
      </c>
      <c r="C37" s="147">
        <v>0.94</v>
      </c>
      <c r="D37" s="148">
        <f t="shared" si="4"/>
        <v>0.94</v>
      </c>
      <c r="E37" s="148">
        <v>0</v>
      </c>
      <c r="F37" s="148">
        <f t="shared" si="1"/>
        <v>3.6704412338930106</v>
      </c>
      <c r="G37" s="149">
        <v>0</v>
      </c>
      <c r="H37" s="149">
        <v>0</v>
      </c>
      <c r="I37" s="149" t="s">
        <v>50</v>
      </c>
      <c r="J37" s="149" t="s">
        <v>50</v>
      </c>
      <c r="K37" s="149" t="s">
        <v>48</v>
      </c>
      <c r="L37" s="149" t="s">
        <v>48</v>
      </c>
      <c r="M37" s="148">
        <f t="shared" si="2"/>
        <v>0</v>
      </c>
      <c r="N37" s="150">
        <v>0</v>
      </c>
      <c r="P37" s="53"/>
    </row>
    <row r="38" spans="1:16" ht="14">
      <c r="A38" s="146">
        <f t="shared" si="3"/>
        <v>42915</v>
      </c>
      <c r="B38" s="147">
        <v>600.79999999999995</v>
      </c>
      <c r="C38" s="147">
        <v>0.89</v>
      </c>
      <c r="D38" s="148">
        <f t="shared" si="4"/>
        <v>0.89</v>
      </c>
      <c r="E38" s="148">
        <v>0</v>
      </c>
      <c r="F38" s="148">
        <f t="shared" si="1"/>
        <v>3.475204998047638</v>
      </c>
      <c r="G38" s="149">
        <v>0</v>
      </c>
      <c r="H38" s="149">
        <v>0</v>
      </c>
      <c r="I38" s="149" t="s">
        <v>50</v>
      </c>
      <c r="J38" s="149" t="s">
        <v>50</v>
      </c>
      <c r="K38" s="149" t="s">
        <v>48</v>
      </c>
      <c r="L38" s="149" t="s">
        <v>48</v>
      </c>
      <c r="M38" s="148">
        <f t="shared" si="2"/>
        <v>0</v>
      </c>
      <c r="N38" s="150">
        <v>0</v>
      </c>
      <c r="P38" s="53"/>
    </row>
    <row r="39" spans="1:16" ht="14">
      <c r="A39" s="146">
        <f t="shared" si="3"/>
        <v>42916</v>
      </c>
      <c r="B39" s="147">
        <v>600.76</v>
      </c>
      <c r="C39" s="147">
        <v>0.84</v>
      </c>
      <c r="D39" s="148">
        <f t="shared" si="4"/>
        <v>0.84</v>
      </c>
      <c r="E39" s="148">
        <v>0</v>
      </c>
      <c r="F39" s="148">
        <f t="shared" si="1"/>
        <v>3.2799687622022651</v>
      </c>
      <c r="G39" s="149">
        <v>0</v>
      </c>
      <c r="H39" s="149">
        <v>0</v>
      </c>
      <c r="I39" s="149" t="s">
        <v>50</v>
      </c>
      <c r="J39" s="149" t="s">
        <v>50</v>
      </c>
      <c r="K39" s="149" t="s">
        <v>48</v>
      </c>
      <c r="L39" s="149" t="s">
        <v>48</v>
      </c>
      <c r="M39" s="148">
        <f t="shared" si="2"/>
        <v>0</v>
      </c>
      <c r="N39" s="150">
        <f t="shared" si="5"/>
        <v>-0.05</v>
      </c>
      <c r="P39" s="53"/>
    </row>
    <row r="40" spans="1:16" ht="14">
      <c r="A40" s="146">
        <f t="shared" si="3"/>
        <v>42917</v>
      </c>
      <c r="B40" s="147">
        <v>600.73</v>
      </c>
      <c r="C40" s="147">
        <v>0.78</v>
      </c>
      <c r="D40" s="147">
        <f t="shared" ref="D40:D71" si="6">C40</f>
        <v>0.78</v>
      </c>
      <c r="E40" s="148">
        <v>0</v>
      </c>
      <c r="F40" s="148">
        <f t="shared" si="1"/>
        <v>3.0456852791878175</v>
      </c>
      <c r="G40" s="149">
        <v>0</v>
      </c>
      <c r="H40" s="149">
        <v>0</v>
      </c>
      <c r="I40" s="149" t="s">
        <v>50</v>
      </c>
      <c r="J40" s="149" t="s">
        <v>50</v>
      </c>
      <c r="K40" s="149" t="s">
        <v>48</v>
      </c>
      <c r="L40" s="149" t="s">
        <v>48</v>
      </c>
      <c r="M40" s="148">
        <f t="shared" si="2"/>
        <v>0</v>
      </c>
      <c r="N40" s="150">
        <f t="shared" si="5"/>
        <v>-0.06</v>
      </c>
      <c r="P40" s="53"/>
    </row>
    <row r="41" spans="1:16" ht="14">
      <c r="A41" s="146">
        <f t="shared" si="3"/>
        <v>42918</v>
      </c>
      <c r="B41" s="147">
        <v>600.70000000000005</v>
      </c>
      <c r="C41" s="147">
        <v>0.74</v>
      </c>
      <c r="D41" s="148">
        <f t="shared" si="6"/>
        <v>0.74</v>
      </c>
      <c r="E41" s="148">
        <v>0</v>
      </c>
      <c r="F41" s="148">
        <f t="shared" si="1"/>
        <v>2.8894962905115191</v>
      </c>
      <c r="G41" s="149">
        <v>0</v>
      </c>
      <c r="H41" s="149">
        <v>0</v>
      </c>
      <c r="I41" s="149" t="s">
        <v>50</v>
      </c>
      <c r="J41" s="149" t="s">
        <v>50</v>
      </c>
      <c r="K41" s="149" t="s">
        <v>48</v>
      </c>
      <c r="L41" s="149" t="s">
        <v>48</v>
      </c>
      <c r="M41" s="148">
        <f t="shared" si="2"/>
        <v>0</v>
      </c>
      <c r="N41" s="150">
        <v>0</v>
      </c>
      <c r="P41" s="53"/>
    </row>
    <row r="42" spans="1:16" ht="14">
      <c r="A42" s="146">
        <f t="shared" si="3"/>
        <v>42919</v>
      </c>
      <c r="B42" s="147">
        <v>600.66999999999996</v>
      </c>
      <c r="C42" s="147">
        <v>0.7</v>
      </c>
      <c r="D42" s="148">
        <f t="shared" si="6"/>
        <v>0.7</v>
      </c>
      <c r="E42" s="148">
        <v>0</v>
      </c>
      <c r="F42" s="148">
        <f t="shared" si="1"/>
        <v>2.7333073018352203</v>
      </c>
      <c r="G42" s="149">
        <v>0</v>
      </c>
      <c r="H42" s="149">
        <v>0</v>
      </c>
      <c r="I42" s="149" t="s">
        <v>50</v>
      </c>
      <c r="J42" s="149" t="s">
        <v>50</v>
      </c>
      <c r="K42" s="149" t="s">
        <v>48</v>
      </c>
      <c r="L42" s="149" t="s">
        <v>48</v>
      </c>
      <c r="M42" s="148">
        <f t="shared" si="2"/>
        <v>0</v>
      </c>
      <c r="N42" s="150">
        <v>0</v>
      </c>
      <c r="P42" s="53"/>
    </row>
    <row r="43" spans="1:16" ht="14">
      <c r="A43" s="146">
        <f t="shared" si="3"/>
        <v>42920</v>
      </c>
      <c r="B43" s="147">
        <v>600.63</v>
      </c>
      <c r="C43" s="147">
        <v>0.65</v>
      </c>
      <c r="D43" s="148">
        <f t="shared" si="6"/>
        <v>0.65</v>
      </c>
      <c r="E43" s="148">
        <v>0</v>
      </c>
      <c r="F43" s="148">
        <f t="shared" si="1"/>
        <v>2.5380710659898478</v>
      </c>
      <c r="G43" s="149">
        <v>0</v>
      </c>
      <c r="H43" s="149">
        <v>0</v>
      </c>
      <c r="I43" s="149" t="s">
        <v>50</v>
      </c>
      <c r="J43" s="149" t="s">
        <v>50</v>
      </c>
      <c r="K43" s="149" t="s">
        <v>48</v>
      </c>
      <c r="L43" s="149" t="s">
        <v>48</v>
      </c>
      <c r="M43" s="148">
        <f t="shared" si="2"/>
        <v>0</v>
      </c>
      <c r="N43" s="150">
        <f t="shared" si="5"/>
        <v>-0.05</v>
      </c>
      <c r="P43" s="53"/>
    </row>
    <row r="44" spans="1:16" ht="14">
      <c r="A44" s="146">
        <f t="shared" si="3"/>
        <v>42921</v>
      </c>
      <c r="B44" s="147">
        <v>600.59</v>
      </c>
      <c r="C44" s="147">
        <v>0.61</v>
      </c>
      <c r="D44" s="148">
        <f t="shared" si="6"/>
        <v>0.61</v>
      </c>
      <c r="E44" s="148">
        <v>0</v>
      </c>
      <c r="F44" s="148">
        <f t="shared" si="1"/>
        <v>2.3818820773135494</v>
      </c>
      <c r="G44" s="149">
        <v>0</v>
      </c>
      <c r="H44" s="149">
        <v>0</v>
      </c>
      <c r="I44" s="149" t="s">
        <v>50</v>
      </c>
      <c r="J44" s="149" t="s">
        <v>50</v>
      </c>
      <c r="K44" s="149" t="s">
        <v>48</v>
      </c>
      <c r="L44" s="149" t="s">
        <v>48</v>
      </c>
      <c r="M44" s="148">
        <f t="shared" si="2"/>
        <v>0</v>
      </c>
      <c r="N44" s="150">
        <f t="shared" si="5"/>
        <v>-0.04</v>
      </c>
      <c r="P44" s="53"/>
    </row>
    <row r="45" spans="1:16" ht="14">
      <c r="A45" s="146">
        <f t="shared" si="3"/>
        <v>42922</v>
      </c>
      <c r="B45" s="147">
        <v>600.54999999999995</v>
      </c>
      <c r="C45" s="147">
        <v>0.53</v>
      </c>
      <c r="D45" s="148">
        <f t="shared" si="6"/>
        <v>0.53</v>
      </c>
      <c r="E45" s="148">
        <v>0</v>
      </c>
      <c r="F45" s="148">
        <f t="shared" si="1"/>
        <v>2.0695040999609526</v>
      </c>
      <c r="G45" s="149">
        <v>0</v>
      </c>
      <c r="H45" s="149">
        <v>0</v>
      </c>
      <c r="I45" s="149" t="s">
        <v>50</v>
      </c>
      <c r="J45" s="149" t="s">
        <v>50</v>
      </c>
      <c r="K45" s="149" t="s">
        <v>48</v>
      </c>
      <c r="L45" s="149" t="s">
        <v>48</v>
      </c>
      <c r="M45" s="148">
        <f t="shared" si="2"/>
        <v>0</v>
      </c>
      <c r="N45" s="150">
        <v>0</v>
      </c>
      <c r="P45" s="53"/>
    </row>
    <row r="46" spans="1:16" ht="14">
      <c r="A46" s="146">
        <f t="shared" si="3"/>
        <v>42923</v>
      </c>
      <c r="B46" s="147">
        <v>600.51</v>
      </c>
      <c r="C46" s="147">
        <v>0.48</v>
      </c>
      <c r="D46" s="148">
        <f t="shared" si="6"/>
        <v>0.48</v>
      </c>
      <c r="E46" s="148">
        <v>0</v>
      </c>
      <c r="F46" s="148">
        <f t="shared" si="1"/>
        <v>1.8742678641155797</v>
      </c>
      <c r="G46" s="149">
        <v>0</v>
      </c>
      <c r="H46" s="149">
        <v>0</v>
      </c>
      <c r="I46" s="149" t="s">
        <v>50</v>
      </c>
      <c r="J46" s="149" t="s">
        <v>50</v>
      </c>
      <c r="K46" s="149" t="s">
        <v>48</v>
      </c>
      <c r="L46" s="149" t="s">
        <v>48</v>
      </c>
      <c r="M46" s="148">
        <f t="shared" si="2"/>
        <v>0</v>
      </c>
      <c r="N46" s="150">
        <v>0</v>
      </c>
      <c r="P46" s="53"/>
    </row>
    <row r="47" spans="1:16" ht="14">
      <c r="A47" s="146">
        <f t="shared" si="3"/>
        <v>42924</v>
      </c>
      <c r="B47" s="147">
        <v>600.46</v>
      </c>
      <c r="C47" s="147">
        <v>0.4</v>
      </c>
      <c r="D47" s="148">
        <f t="shared" si="6"/>
        <v>0.4</v>
      </c>
      <c r="E47" s="148">
        <v>0</v>
      </c>
      <c r="F47" s="148">
        <f t="shared" si="1"/>
        <v>1.5618898867629833</v>
      </c>
      <c r="G47" s="149">
        <v>0</v>
      </c>
      <c r="H47" s="149">
        <v>0</v>
      </c>
      <c r="I47" s="149" t="s">
        <v>50</v>
      </c>
      <c r="J47" s="149" t="s">
        <v>50</v>
      </c>
      <c r="K47" s="149" t="s">
        <v>48</v>
      </c>
      <c r="L47" s="149" t="s">
        <v>48</v>
      </c>
      <c r="M47" s="148">
        <f t="shared" si="2"/>
        <v>0</v>
      </c>
      <c r="N47" s="150">
        <f t="shared" si="5"/>
        <v>-0.08</v>
      </c>
      <c r="P47" s="53"/>
    </row>
    <row r="48" spans="1:16" ht="14">
      <c r="A48" s="146">
        <f t="shared" si="3"/>
        <v>42925</v>
      </c>
      <c r="B48" s="147">
        <v>600.42999999999995</v>
      </c>
      <c r="C48" s="147">
        <v>0.32</v>
      </c>
      <c r="D48" s="148">
        <f t="shared" si="6"/>
        <v>0.32</v>
      </c>
      <c r="E48" s="148">
        <v>0</v>
      </c>
      <c r="F48" s="148">
        <f t="shared" si="1"/>
        <v>1.2495119094103866</v>
      </c>
      <c r="G48" s="149">
        <v>0</v>
      </c>
      <c r="H48" s="149">
        <v>0</v>
      </c>
      <c r="I48" s="149" t="s">
        <v>50</v>
      </c>
      <c r="J48" s="149" t="s">
        <v>50</v>
      </c>
      <c r="K48" s="149" t="s">
        <v>48</v>
      </c>
      <c r="L48" s="149" t="s">
        <v>48</v>
      </c>
      <c r="M48" s="148">
        <f t="shared" si="2"/>
        <v>0</v>
      </c>
      <c r="N48" s="150">
        <v>0</v>
      </c>
      <c r="P48" s="53"/>
    </row>
    <row r="49" spans="1:16" ht="14">
      <c r="A49" s="146">
        <f t="shared" si="3"/>
        <v>42926</v>
      </c>
      <c r="B49" s="147">
        <v>600.41</v>
      </c>
      <c r="C49" s="147">
        <v>0.3</v>
      </c>
      <c r="D49" s="148">
        <f t="shared" si="6"/>
        <v>0.3</v>
      </c>
      <c r="E49" s="148">
        <v>0</v>
      </c>
      <c r="F49" s="148">
        <f t="shared" si="1"/>
        <v>1.1714174150722374</v>
      </c>
      <c r="G49" s="149">
        <v>0</v>
      </c>
      <c r="H49" s="149">
        <v>0</v>
      </c>
      <c r="I49" s="149" t="s">
        <v>50</v>
      </c>
      <c r="J49" s="149" t="s">
        <v>50</v>
      </c>
      <c r="K49" s="149" t="s">
        <v>48</v>
      </c>
      <c r="L49" s="149" t="s">
        <v>48</v>
      </c>
      <c r="M49" s="148">
        <f t="shared" si="2"/>
        <v>0</v>
      </c>
      <c r="N49" s="150">
        <f t="shared" si="5"/>
        <v>-0.02</v>
      </c>
      <c r="P49" s="53"/>
    </row>
    <row r="50" spans="1:16" ht="14">
      <c r="A50" s="146">
        <f t="shared" si="3"/>
        <v>42927</v>
      </c>
      <c r="B50" s="147">
        <v>600.39</v>
      </c>
      <c r="C50" s="147">
        <v>0.28999999999999998</v>
      </c>
      <c r="D50" s="148">
        <f t="shared" si="6"/>
        <v>0.28999999999999998</v>
      </c>
      <c r="E50" s="148">
        <v>0</v>
      </c>
      <c r="F50" s="148">
        <f t="shared" si="1"/>
        <v>1.1323701679031628</v>
      </c>
      <c r="G50" s="149">
        <v>0</v>
      </c>
      <c r="H50" s="149">
        <v>0</v>
      </c>
      <c r="I50" s="149" t="s">
        <v>50</v>
      </c>
      <c r="J50" s="149" t="s">
        <v>50</v>
      </c>
      <c r="K50" s="149" t="s">
        <v>48</v>
      </c>
      <c r="L50" s="149" t="s">
        <v>48</v>
      </c>
      <c r="M50" s="148">
        <f t="shared" si="2"/>
        <v>0</v>
      </c>
      <c r="N50" s="150">
        <f t="shared" si="5"/>
        <v>-0.01</v>
      </c>
      <c r="P50" s="53"/>
    </row>
    <row r="51" spans="1:16" ht="14">
      <c r="A51" s="146">
        <f t="shared" si="3"/>
        <v>42928</v>
      </c>
      <c r="B51" s="147">
        <v>600.36</v>
      </c>
      <c r="C51" s="147">
        <v>0.25</v>
      </c>
      <c r="D51" s="148">
        <f t="shared" si="6"/>
        <v>0.25</v>
      </c>
      <c r="E51" s="148">
        <v>0</v>
      </c>
      <c r="F51" s="148">
        <f t="shared" si="1"/>
        <v>0.97618117922686454</v>
      </c>
      <c r="G51" s="149">
        <v>0</v>
      </c>
      <c r="H51" s="149">
        <v>0</v>
      </c>
      <c r="I51" s="149" t="s">
        <v>50</v>
      </c>
      <c r="J51" s="149" t="s">
        <v>50</v>
      </c>
      <c r="K51" s="149" t="s">
        <v>48</v>
      </c>
      <c r="L51" s="149" t="s">
        <v>48</v>
      </c>
      <c r="M51" s="148">
        <f t="shared" si="2"/>
        <v>0</v>
      </c>
      <c r="N51" s="150">
        <f t="shared" si="5"/>
        <v>-0.04</v>
      </c>
      <c r="P51" s="53"/>
    </row>
    <row r="52" spans="1:16" ht="14">
      <c r="A52" s="146">
        <f t="shared" si="3"/>
        <v>42929</v>
      </c>
      <c r="B52" s="147">
        <v>600.33000000000004</v>
      </c>
      <c r="C52" s="147">
        <v>0.21</v>
      </c>
      <c r="D52" s="148">
        <f t="shared" si="6"/>
        <v>0.21</v>
      </c>
      <c r="E52" s="148">
        <v>0</v>
      </c>
      <c r="F52" s="148">
        <f t="shared" si="1"/>
        <v>0.81999219055056627</v>
      </c>
      <c r="G52" s="149">
        <v>0</v>
      </c>
      <c r="H52" s="149">
        <v>0</v>
      </c>
      <c r="I52" s="149" t="s">
        <v>50</v>
      </c>
      <c r="J52" s="149" t="s">
        <v>50</v>
      </c>
      <c r="K52" s="149" t="s">
        <v>48</v>
      </c>
      <c r="L52" s="149" t="s">
        <v>48</v>
      </c>
      <c r="M52" s="148">
        <f t="shared" si="2"/>
        <v>0</v>
      </c>
      <c r="N52" s="150">
        <v>0</v>
      </c>
      <c r="P52" s="53"/>
    </row>
    <row r="53" spans="1:16" ht="14">
      <c r="A53" s="146">
        <f t="shared" si="3"/>
        <v>42930</v>
      </c>
      <c r="B53" s="147">
        <v>600.29999999999995</v>
      </c>
      <c r="C53" s="147">
        <v>0.17</v>
      </c>
      <c r="D53" s="148">
        <f t="shared" si="6"/>
        <v>0.17</v>
      </c>
      <c r="E53" s="148">
        <v>2</v>
      </c>
      <c r="F53" s="148">
        <f t="shared" si="1"/>
        <v>0.663803201874268</v>
      </c>
      <c r="G53" s="149">
        <v>0</v>
      </c>
      <c r="H53" s="149">
        <v>0</v>
      </c>
      <c r="I53" s="149" t="s">
        <v>50</v>
      </c>
      <c r="J53" s="149" t="s">
        <v>50</v>
      </c>
      <c r="K53" s="149" t="s">
        <v>48</v>
      </c>
      <c r="L53" s="149" t="s">
        <v>48</v>
      </c>
      <c r="M53" s="148">
        <f t="shared" si="2"/>
        <v>0</v>
      </c>
      <c r="N53" s="150">
        <v>0</v>
      </c>
      <c r="P53" s="53"/>
    </row>
    <row r="54" spans="1:16" ht="14">
      <c r="A54" s="146">
        <f t="shared" si="3"/>
        <v>42931</v>
      </c>
      <c r="B54" s="147">
        <v>600.28</v>
      </c>
      <c r="C54" s="147">
        <v>0.14000000000000001</v>
      </c>
      <c r="D54" s="148">
        <f t="shared" si="6"/>
        <v>0.14000000000000001</v>
      </c>
      <c r="E54" s="148">
        <v>0</v>
      </c>
      <c r="F54" s="148">
        <f t="shared" si="1"/>
        <v>0.54666146036704411</v>
      </c>
      <c r="G54" s="149">
        <v>0</v>
      </c>
      <c r="H54" s="149">
        <v>0</v>
      </c>
      <c r="I54" s="149" t="s">
        <v>50</v>
      </c>
      <c r="J54" s="149" t="s">
        <v>50</v>
      </c>
      <c r="K54" s="149" t="s">
        <v>48</v>
      </c>
      <c r="L54" s="149" t="s">
        <v>48</v>
      </c>
      <c r="M54" s="148">
        <f t="shared" si="2"/>
        <v>0</v>
      </c>
      <c r="N54" s="150">
        <v>0</v>
      </c>
      <c r="P54" s="53"/>
    </row>
    <row r="55" spans="1:16" ht="14">
      <c r="A55" s="146">
        <f t="shared" si="3"/>
        <v>42932</v>
      </c>
      <c r="B55" s="147">
        <v>600.26</v>
      </c>
      <c r="C55" s="147">
        <v>0.11</v>
      </c>
      <c r="D55" s="148">
        <f t="shared" si="6"/>
        <v>0.11</v>
      </c>
      <c r="E55" s="148">
        <v>0</v>
      </c>
      <c r="F55" s="148">
        <f t="shared" si="1"/>
        <v>0.42951971885982038</v>
      </c>
      <c r="G55" s="149">
        <v>0</v>
      </c>
      <c r="H55" s="149">
        <v>0</v>
      </c>
      <c r="I55" s="149" t="s">
        <v>50</v>
      </c>
      <c r="J55" s="149" t="s">
        <v>50</v>
      </c>
      <c r="K55" s="149" t="s">
        <v>48</v>
      </c>
      <c r="L55" s="149" t="s">
        <v>48</v>
      </c>
      <c r="M55" s="148">
        <f t="shared" si="2"/>
        <v>0</v>
      </c>
      <c r="N55" s="150">
        <v>0</v>
      </c>
      <c r="P55" s="53"/>
    </row>
    <row r="56" spans="1:16" ht="14">
      <c r="A56" s="146">
        <f t="shared" si="3"/>
        <v>42933</v>
      </c>
      <c r="B56" s="147">
        <v>600.24</v>
      </c>
      <c r="C56" s="147">
        <v>0.09</v>
      </c>
      <c r="D56" s="148">
        <f t="shared" si="6"/>
        <v>0.09</v>
      </c>
      <c r="E56" s="148">
        <v>0</v>
      </c>
      <c r="F56" s="148">
        <f t="shared" si="1"/>
        <v>0.35142522452167124</v>
      </c>
      <c r="G56" s="149">
        <v>0</v>
      </c>
      <c r="H56" s="149">
        <v>0</v>
      </c>
      <c r="I56" s="149" t="s">
        <v>50</v>
      </c>
      <c r="J56" s="149" t="s">
        <v>50</v>
      </c>
      <c r="K56" s="149" t="s">
        <v>48</v>
      </c>
      <c r="L56" s="149" t="s">
        <v>48</v>
      </c>
      <c r="M56" s="148">
        <f t="shared" si="2"/>
        <v>0</v>
      </c>
      <c r="N56" s="150">
        <v>0</v>
      </c>
      <c r="P56" s="53"/>
    </row>
    <row r="57" spans="1:16" ht="14">
      <c r="A57" s="146">
        <f t="shared" si="3"/>
        <v>42934</v>
      </c>
      <c r="B57" s="147">
        <v>600.22</v>
      </c>
      <c r="C57" s="147">
        <v>7.0000000000000007E-2</v>
      </c>
      <c r="D57" s="148">
        <f t="shared" si="6"/>
        <v>7.0000000000000007E-2</v>
      </c>
      <c r="E57" s="148">
        <v>0</v>
      </c>
      <c r="F57" s="148">
        <f t="shared" si="1"/>
        <v>0.27333073018352205</v>
      </c>
      <c r="G57" s="149">
        <v>0</v>
      </c>
      <c r="H57" s="149">
        <v>0</v>
      </c>
      <c r="I57" s="149" t="s">
        <v>50</v>
      </c>
      <c r="J57" s="149" t="s">
        <v>50</v>
      </c>
      <c r="K57" s="149" t="s">
        <v>48</v>
      </c>
      <c r="L57" s="149" t="s">
        <v>48</v>
      </c>
      <c r="M57" s="148">
        <f t="shared" si="2"/>
        <v>0</v>
      </c>
      <c r="N57" s="150">
        <v>0</v>
      </c>
      <c r="P57" s="53"/>
    </row>
    <row r="58" spans="1:16" ht="14">
      <c r="A58" s="146">
        <f t="shared" si="3"/>
        <v>42935</v>
      </c>
      <c r="B58" s="147">
        <v>600.20000000000005</v>
      </c>
      <c r="C58" s="147">
        <v>0.05</v>
      </c>
      <c r="D58" s="148">
        <f t="shared" si="6"/>
        <v>0.05</v>
      </c>
      <c r="E58" s="148">
        <v>0</v>
      </c>
      <c r="F58" s="148">
        <f t="shared" si="1"/>
        <v>0.19523623584537292</v>
      </c>
      <c r="G58" s="149">
        <v>0</v>
      </c>
      <c r="H58" s="149">
        <v>0</v>
      </c>
      <c r="I58" s="149" t="s">
        <v>50</v>
      </c>
      <c r="J58" s="149" t="s">
        <v>50</v>
      </c>
      <c r="K58" s="149" t="s">
        <v>48</v>
      </c>
      <c r="L58" s="149" t="s">
        <v>48</v>
      </c>
      <c r="M58" s="148">
        <f t="shared" si="2"/>
        <v>0</v>
      </c>
      <c r="N58" s="150">
        <v>0</v>
      </c>
      <c r="P58" s="53"/>
    </row>
    <row r="59" spans="1:16" ht="14">
      <c r="A59" s="146">
        <f t="shared" si="3"/>
        <v>42936</v>
      </c>
      <c r="B59" s="147">
        <v>600.17999999999995</v>
      </c>
      <c r="C59" s="147">
        <v>0.04</v>
      </c>
      <c r="D59" s="148">
        <f t="shared" si="6"/>
        <v>0.04</v>
      </c>
      <c r="E59" s="148">
        <v>3</v>
      </c>
      <c r="F59" s="148">
        <f t="shared" si="1"/>
        <v>0.15618898867629832</v>
      </c>
      <c r="G59" s="149">
        <v>0</v>
      </c>
      <c r="H59" s="149">
        <v>0</v>
      </c>
      <c r="I59" s="149" t="s">
        <v>50</v>
      </c>
      <c r="J59" s="149" t="s">
        <v>50</v>
      </c>
      <c r="K59" s="149" t="s">
        <v>48</v>
      </c>
      <c r="L59" s="149" t="s">
        <v>48</v>
      </c>
      <c r="M59" s="148">
        <f t="shared" si="2"/>
        <v>0</v>
      </c>
      <c r="N59" s="150">
        <v>0</v>
      </c>
      <c r="P59" s="53"/>
    </row>
    <row r="60" spans="1:16" ht="14">
      <c r="A60" s="146">
        <f t="shared" si="3"/>
        <v>42937</v>
      </c>
      <c r="B60" s="147">
        <v>600.32000000000005</v>
      </c>
      <c r="C60" s="147">
        <v>0.2</v>
      </c>
      <c r="D60" s="148">
        <f t="shared" si="6"/>
        <v>0.2</v>
      </c>
      <c r="E60" s="148">
        <v>1</v>
      </c>
      <c r="F60" s="148">
        <f t="shared" si="1"/>
        <v>0.78094494338149167</v>
      </c>
      <c r="G60" s="149">
        <v>0</v>
      </c>
      <c r="H60" s="149">
        <v>0</v>
      </c>
      <c r="I60" s="149" t="s">
        <v>50</v>
      </c>
      <c r="J60" s="149" t="s">
        <v>50</v>
      </c>
      <c r="K60" s="149" t="s">
        <v>48</v>
      </c>
      <c r="L60" s="149" t="s">
        <v>48</v>
      </c>
      <c r="M60" s="148">
        <f t="shared" si="2"/>
        <v>0</v>
      </c>
      <c r="N60" s="150">
        <v>0</v>
      </c>
      <c r="P60" s="53"/>
    </row>
    <row r="61" spans="1:16" ht="14">
      <c r="A61" s="146">
        <f t="shared" si="3"/>
        <v>42938</v>
      </c>
      <c r="B61" s="147">
        <v>601.27</v>
      </c>
      <c r="C61" s="147">
        <v>1.62</v>
      </c>
      <c r="D61" s="148">
        <f t="shared" si="6"/>
        <v>1.62</v>
      </c>
      <c r="E61" s="148">
        <v>2</v>
      </c>
      <c r="F61" s="148">
        <f t="shared" si="1"/>
        <v>6.3256540413900826</v>
      </c>
      <c r="G61" s="149">
        <v>0</v>
      </c>
      <c r="H61" s="149">
        <v>0</v>
      </c>
      <c r="I61" s="149" t="s">
        <v>50</v>
      </c>
      <c r="J61" s="149" t="s">
        <v>50</v>
      </c>
      <c r="K61" s="149" t="s">
        <v>48</v>
      </c>
      <c r="L61" s="149" t="s">
        <v>48</v>
      </c>
      <c r="M61" s="148">
        <f t="shared" si="2"/>
        <v>0</v>
      </c>
      <c r="N61" s="150">
        <v>0</v>
      </c>
      <c r="P61" s="53"/>
    </row>
    <row r="62" spans="1:16" ht="14">
      <c r="A62" s="146">
        <f t="shared" si="3"/>
        <v>42939</v>
      </c>
      <c r="B62" s="147">
        <v>601.91999999999996</v>
      </c>
      <c r="C62" s="147">
        <v>3.03</v>
      </c>
      <c r="D62" s="148">
        <f t="shared" si="6"/>
        <v>3.03</v>
      </c>
      <c r="E62" s="148">
        <v>0</v>
      </c>
      <c r="F62" s="148">
        <f t="shared" si="1"/>
        <v>11.831315892229597</v>
      </c>
      <c r="G62" s="149">
        <v>0</v>
      </c>
      <c r="H62" s="149">
        <v>0</v>
      </c>
      <c r="I62" s="149" t="s">
        <v>50</v>
      </c>
      <c r="J62" s="149" t="s">
        <v>50</v>
      </c>
      <c r="K62" s="149" t="s">
        <v>48</v>
      </c>
      <c r="L62" s="149" t="s">
        <v>48</v>
      </c>
      <c r="M62" s="148">
        <f t="shared" si="2"/>
        <v>0</v>
      </c>
      <c r="N62" s="150">
        <v>0</v>
      </c>
      <c r="P62" s="53"/>
    </row>
    <row r="63" spans="1:16" ht="14">
      <c r="A63" s="146">
        <f t="shared" si="3"/>
        <v>42940</v>
      </c>
      <c r="B63" s="147">
        <v>602.27</v>
      </c>
      <c r="C63" s="147">
        <v>3.85</v>
      </c>
      <c r="D63" s="148">
        <f t="shared" si="6"/>
        <v>3.85</v>
      </c>
      <c r="E63" s="148">
        <v>1</v>
      </c>
      <c r="F63" s="148">
        <f t="shared" si="1"/>
        <v>15.033190160093715</v>
      </c>
      <c r="G63" s="149">
        <v>0</v>
      </c>
      <c r="H63" s="149">
        <v>0</v>
      </c>
      <c r="I63" s="149" t="s">
        <v>50</v>
      </c>
      <c r="J63" s="149" t="s">
        <v>50</v>
      </c>
      <c r="K63" s="149" t="s">
        <v>48</v>
      </c>
      <c r="L63" s="149" t="s">
        <v>48</v>
      </c>
      <c r="M63" s="148">
        <f t="shared" si="2"/>
        <v>0</v>
      </c>
      <c r="N63" s="150">
        <v>0</v>
      </c>
      <c r="P63" s="53"/>
    </row>
    <row r="64" spans="1:16" ht="14">
      <c r="A64" s="146">
        <f t="shared" si="3"/>
        <v>42941</v>
      </c>
      <c r="B64" s="147">
        <v>602.5</v>
      </c>
      <c r="C64" s="147">
        <v>4.7</v>
      </c>
      <c r="D64" s="148">
        <f t="shared" si="6"/>
        <v>4.7</v>
      </c>
      <c r="E64" s="148">
        <v>0</v>
      </c>
      <c r="F64" s="148">
        <f t="shared" si="1"/>
        <v>18.352206169465056</v>
      </c>
      <c r="G64" s="149">
        <v>0</v>
      </c>
      <c r="H64" s="149">
        <v>0</v>
      </c>
      <c r="I64" s="149" t="s">
        <v>50</v>
      </c>
      <c r="J64" s="149" t="s">
        <v>50</v>
      </c>
      <c r="K64" s="149" t="s">
        <v>48</v>
      </c>
      <c r="L64" s="149" t="s">
        <v>48</v>
      </c>
      <c r="M64" s="148">
        <f t="shared" si="2"/>
        <v>0</v>
      </c>
      <c r="N64" s="150">
        <v>0</v>
      </c>
      <c r="P64" s="53"/>
    </row>
    <row r="65" spans="1:16" ht="14">
      <c r="A65" s="146">
        <f t="shared" si="3"/>
        <v>42942</v>
      </c>
      <c r="B65" s="147">
        <v>602.48</v>
      </c>
      <c r="C65" s="147">
        <v>4.63</v>
      </c>
      <c r="D65" s="148">
        <f t="shared" si="6"/>
        <v>4.63</v>
      </c>
      <c r="E65" s="148">
        <v>0</v>
      </c>
      <c r="F65" s="148">
        <f t="shared" si="1"/>
        <v>18.078875439281532</v>
      </c>
      <c r="G65" s="149">
        <v>0</v>
      </c>
      <c r="H65" s="149">
        <v>0</v>
      </c>
      <c r="I65" s="149" t="s">
        <v>50</v>
      </c>
      <c r="J65" s="149" t="s">
        <v>50</v>
      </c>
      <c r="K65" s="149" t="s">
        <v>48</v>
      </c>
      <c r="L65" s="149" t="s">
        <v>48</v>
      </c>
      <c r="M65" s="148">
        <f t="shared" si="2"/>
        <v>0</v>
      </c>
      <c r="N65" s="150">
        <f t="shared" si="5"/>
        <v>-7.0000000000000007E-2</v>
      </c>
      <c r="P65" s="53"/>
    </row>
    <row r="66" spans="1:16" ht="14">
      <c r="A66" s="146">
        <f t="shared" si="3"/>
        <v>42943</v>
      </c>
      <c r="B66" s="147">
        <v>602.46</v>
      </c>
      <c r="C66" s="147">
        <v>4.5599999999999996</v>
      </c>
      <c r="D66" s="148">
        <f t="shared" si="6"/>
        <v>4.5599999999999996</v>
      </c>
      <c r="E66" s="148">
        <v>0</v>
      </c>
      <c r="F66" s="148">
        <f t="shared" si="1"/>
        <v>17.805544709098005</v>
      </c>
      <c r="G66" s="149">
        <v>0</v>
      </c>
      <c r="H66" s="149">
        <v>0</v>
      </c>
      <c r="I66" s="149" t="s">
        <v>50</v>
      </c>
      <c r="J66" s="149" t="s">
        <v>50</v>
      </c>
      <c r="K66" s="149" t="s">
        <v>48</v>
      </c>
      <c r="L66" s="149" t="s">
        <v>48</v>
      </c>
      <c r="M66" s="148">
        <f t="shared" si="2"/>
        <v>0</v>
      </c>
      <c r="N66" s="150">
        <f t="shared" si="5"/>
        <v>-7.0000000000000007E-2</v>
      </c>
      <c r="P66" s="53"/>
    </row>
    <row r="67" spans="1:16" ht="14">
      <c r="A67" s="146">
        <f t="shared" si="3"/>
        <v>42944</v>
      </c>
      <c r="B67" s="147">
        <v>602.44000000000005</v>
      </c>
      <c r="C67" s="147">
        <v>4.4800000000000004</v>
      </c>
      <c r="D67" s="148">
        <f t="shared" si="6"/>
        <v>4.4800000000000004</v>
      </c>
      <c r="E67" s="148">
        <v>0</v>
      </c>
      <c r="F67" s="148">
        <f t="shared" si="1"/>
        <v>17.493166731745411</v>
      </c>
      <c r="G67" s="149">
        <v>0</v>
      </c>
      <c r="H67" s="149">
        <v>0</v>
      </c>
      <c r="I67" s="149" t="s">
        <v>50</v>
      </c>
      <c r="J67" s="149" t="s">
        <v>50</v>
      </c>
      <c r="K67" s="149" t="s">
        <v>48</v>
      </c>
      <c r="L67" s="149" t="s">
        <v>48</v>
      </c>
      <c r="M67" s="148">
        <f t="shared" si="2"/>
        <v>0</v>
      </c>
      <c r="N67" s="150">
        <v>0</v>
      </c>
      <c r="P67" s="53"/>
    </row>
    <row r="68" spans="1:16" ht="14">
      <c r="A68" s="146">
        <f t="shared" si="3"/>
        <v>42945</v>
      </c>
      <c r="B68" s="147">
        <v>602.41999999999996</v>
      </c>
      <c r="C68" s="147">
        <v>4.4000000000000004</v>
      </c>
      <c r="D68" s="148">
        <f t="shared" si="6"/>
        <v>4.4000000000000004</v>
      </c>
      <c r="E68" s="148">
        <v>0</v>
      </c>
      <c r="F68" s="148">
        <f t="shared" si="1"/>
        <v>17.180788754392818</v>
      </c>
      <c r="G68" s="149">
        <v>0</v>
      </c>
      <c r="H68" s="149">
        <v>0</v>
      </c>
      <c r="I68" s="149" t="s">
        <v>50</v>
      </c>
      <c r="J68" s="149" t="s">
        <v>50</v>
      </c>
      <c r="K68" s="149" t="s">
        <v>48</v>
      </c>
      <c r="L68" s="149" t="s">
        <v>48</v>
      </c>
      <c r="M68" s="148">
        <f t="shared" si="2"/>
        <v>0</v>
      </c>
      <c r="N68" s="150">
        <v>0</v>
      </c>
      <c r="P68" s="53"/>
    </row>
    <row r="69" spans="1:16" ht="14">
      <c r="A69" s="146">
        <f t="shared" si="3"/>
        <v>42946</v>
      </c>
      <c r="B69" s="147">
        <v>602.41</v>
      </c>
      <c r="C69" s="147">
        <v>4.3499999999999996</v>
      </c>
      <c r="D69" s="148">
        <f t="shared" si="6"/>
        <v>4.3499999999999996</v>
      </c>
      <c r="E69" s="148">
        <v>0</v>
      </c>
      <c r="F69" s="148">
        <f t="shared" si="1"/>
        <v>16.985552518547443</v>
      </c>
      <c r="G69" s="149">
        <v>0</v>
      </c>
      <c r="H69" s="149">
        <v>0</v>
      </c>
      <c r="I69" s="149" t="s">
        <v>50</v>
      </c>
      <c r="J69" s="149" t="s">
        <v>50</v>
      </c>
      <c r="K69" s="149" t="s">
        <v>48</v>
      </c>
      <c r="L69" s="149" t="s">
        <v>48</v>
      </c>
      <c r="M69" s="148">
        <f t="shared" si="2"/>
        <v>0</v>
      </c>
      <c r="N69" s="150">
        <v>0</v>
      </c>
      <c r="P69" s="53"/>
    </row>
    <row r="70" spans="1:16" ht="14">
      <c r="A70" s="146">
        <f t="shared" si="3"/>
        <v>42947</v>
      </c>
      <c r="B70" s="147">
        <v>602.39</v>
      </c>
      <c r="C70" s="147">
        <v>4.28</v>
      </c>
      <c r="D70" s="148">
        <f t="shared" si="6"/>
        <v>4.28</v>
      </c>
      <c r="E70" s="148">
        <v>0</v>
      </c>
      <c r="F70" s="148">
        <f t="shared" si="1"/>
        <v>16.712221788363919</v>
      </c>
      <c r="G70" s="149">
        <v>0</v>
      </c>
      <c r="H70" s="149">
        <v>0</v>
      </c>
      <c r="I70" s="149" t="s">
        <v>50</v>
      </c>
      <c r="J70" s="149" t="s">
        <v>50</v>
      </c>
      <c r="K70" s="149" t="s">
        <v>48</v>
      </c>
      <c r="L70" s="149" t="s">
        <v>48</v>
      </c>
      <c r="M70" s="148">
        <f t="shared" si="2"/>
        <v>0</v>
      </c>
      <c r="N70" s="150">
        <v>0</v>
      </c>
      <c r="P70" s="53"/>
    </row>
    <row r="71" spans="1:16" ht="14">
      <c r="A71" s="146">
        <f t="shared" si="3"/>
        <v>42948</v>
      </c>
      <c r="B71" s="147">
        <v>602.35</v>
      </c>
      <c r="C71" s="147">
        <v>4.1500000000000004</v>
      </c>
      <c r="D71" s="148">
        <f t="shared" si="6"/>
        <v>4.1500000000000004</v>
      </c>
      <c r="E71" s="148">
        <v>0</v>
      </c>
      <c r="F71" s="148">
        <f t="shared" si="1"/>
        <v>16.204607575165952</v>
      </c>
      <c r="G71" s="149">
        <v>0</v>
      </c>
      <c r="H71" s="149">
        <v>56</v>
      </c>
      <c r="I71" s="149" t="s">
        <v>50</v>
      </c>
      <c r="J71" s="149" t="s">
        <v>50</v>
      </c>
      <c r="K71" s="149" t="s">
        <v>48</v>
      </c>
      <c r="L71" s="149" t="s">
        <v>48</v>
      </c>
      <c r="M71" s="148">
        <f t="shared" si="2"/>
        <v>56</v>
      </c>
      <c r="N71" s="150">
        <v>0</v>
      </c>
      <c r="P71" s="53"/>
    </row>
    <row r="72" spans="1:16" ht="14">
      <c r="A72" s="146">
        <f t="shared" si="3"/>
        <v>42949</v>
      </c>
      <c r="B72" s="147">
        <v>602.27</v>
      </c>
      <c r="C72" s="147">
        <v>3.85</v>
      </c>
      <c r="D72" s="148">
        <f t="shared" ref="D72:D103" si="7">C72</f>
        <v>3.85</v>
      </c>
      <c r="E72" s="148">
        <v>0</v>
      </c>
      <c r="F72" s="148">
        <f t="shared" si="1"/>
        <v>15.033190160093715</v>
      </c>
      <c r="G72" s="149">
        <v>0</v>
      </c>
      <c r="H72" s="149">
        <v>105</v>
      </c>
      <c r="I72" s="149" t="s">
        <v>50</v>
      </c>
      <c r="J72" s="149" t="s">
        <v>50</v>
      </c>
      <c r="K72" s="149" t="s">
        <v>48</v>
      </c>
      <c r="L72" s="149" t="s">
        <v>48</v>
      </c>
      <c r="M72" s="148">
        <f t="shared" si="2"/>
        <v>105</v>
      </c>
      <c r="N72" s="150">
        <v>0</v>
      </c>
      <c r="P72" s="53"/>
    </row>
    <row r="73" spans="1:16" ht="14">
      <c r="A73" s="146">
        <f t="shared" si="3"/>
        <v>42950</v>
      </c>
      <c r="B73" s="147">
        <v>602.17999999999995</v>
      </c>
      <c r="C73" s="147">
        <v>3.57</v>
      </c>
      <c r="D73" s="148">
        <f t="shared" si="7"/>
        <v>3.57</v>
      </c>
      <c r="E73" s="148">
        <v>0</v>
      </c>
      <c r="F73" s="148">
        <f t="shared" si="1"/>
        <v>13.939867239359623</v>
      </c>
      <c r="G73" s="149">
        <v>0</v>
      </c>
      <c r="H73" s="149">
        <v>105</v>
      </c>
      <c r="I73" s="149" t="s">
        <v>50</v>
      </c>
      <c r="J73" s="149" t="s">
        <v>50</v>
      </c>
      <c r="K73" s="149" t="s">
        <v>48</v>
      </c>
      <c r="L73" s="149" t="s">
        <v>48</v>
      </c>
      <c r="M73" s="148">
        <f t="shared" si="2"/>
        <v>105</v>
      </c>
      <c r="N73" s="150">
        <f t="shared" si="5"/>
        <v>-0.02</v>
      </c>
      <c r="P73" s="53"/>
    </row>
    <row r="74" spans="1:16" ht="14">
      <c r="A74" s="146">
        <f t="shared" si="3"/>
        <v>42951</v>
      </c>
      <c r="B74" s="147">
        <v>602.04</v>
      </c>
      <c r="C74" s="147">
        <v>3.29</v>
      </c>
      <c r="D74" s="148">
        <f t="shared" si="7"/>
        <v>3.29</v>
      </c>
      <c r="E74" s="148">
        <v>0</v>
      </c>
      <c r="F74" s="148">
        <f t="shared" si="1"/>
        <v>12.846544318625538</v>
      </c>
      <c r="G74" s="149">
        <v>0</v>
      </c>
      <c r="H74" s="149">
        <v>90</v>
      </c>
      <c r="I74" s="149" t="s">
        <v>50</v>
      </c>
      <c r="J74" s="149" t="s">
        <v>50</v>
      </c>
      <c r="K74" s="149" t="s">
        <v>48</v>
      </c>
      <c r="L74" s="149" t="s">
        <v>48</v>
      </c>
      <c r="M74" s="148">
        <f t="shared" si="2"/>
        <v>90</v>
      </c>
      <c r="N74" s="150">
        <f t="shared" si="5"/>
        <v>-0.06</v>
      </c>
      <c r="P74" s="53"/>
    </row>
    <row r="75" spans="1:16" ht="14">
      <c r="A75" s="146">
        <f t="shared" si="3"/>
        <v>42952</v>
      </c>
      <c r="B75" s="147">
        <v>601.92999999999995</v>
      </c>
      <c r="C75" s="147">
        <v>3.06</v>
      </c>
      <c r="D75" s="148">
        <f t="shared" si="7"/>
        <v>3.06</v>
      </c>
      <c r="E75" s="148">
        <v>0</v>
      </c>
      <c r="F75" s="148">
        <f t="shared" ref="F75:F138" si="8">D75/25.61*100</f>
        <v>11.948457633736822</v>
      </c>
      <c r="G75" s="149">
        <v>0</v>
      </c>
      <c r="H75" s="149">
        <v>90</v>
      </c>
      <c r="I75" s="149" t="s">
        <v>50</v>
      </c>
      <c r="J75" s="149" t="s">
        <v>50</v>
      </c>
      <c r="K75" s="149" t="s">
        <v>48</v>
      </c>
      <c r="L75" s="149" t="s">
        <v>48</v>
      </c>
      <c r="M75" s="148">
        <f t="shared" ref="M75:M138" si="9">G75+H75</f>
        <v>90</v>
      </c>
      <c r="N75" s="150">
        <v>0</v>
      </c>
      <c r="P75" s="53"/>
    </row>
    <row r="76" spans="1:16" ht="14">
      <c r="A76" s="146">
        <f t="shared" ref="A76:A139" si="10">+A75+1</f>
        <v>42953</v>
      </c>
      <c r="B76" s="147">
        <v>601.82000000000005</v>
      </c>
      <c r="C76" s="147">
        <v>2.81</v>
      </c>
      <c r="D76" s="148">
        <f t="shared" si="7"/>
        <v>2.81</v>
      </c>
      <c r="E76" s="148">
        <v>0</v>
      </c>
      <c r="F76" s="148">
        <f t="shared" si="8"/>
        <v>10.972276454509958</v>
      </c>
      <c r="G76" s="149">
        <v>0</v>
      </c>
      <c r="H76" s="149">
        <v>90</v>
      </c>
      <c r="I76" s="149" t="s">
        <v>50</v>
      </c>
      <c r="J76" s="149" t="s">
        <v>50</v>
      </c>
      <c r="K76" s="149" t="s">
        <v>48</v>
      </c>
      <c r="L76" s="149" t="s">
        <v>48</v>
      </c>
      <c r="M76" s="148">
        <f t="shared" si="9"/>
        <v>90</v>
      </c>
      <c r="N76" s="150">
        <v>0</v>
      </c>
      <c r="P76" s="53"/>
    </row>
    <row r="77" spans="1:16" ht="14">
      <c r="A77" s="146">
        <f t="shared" si="10"/>
        <v>42954</v>
      </c>
      <c r="B77" s="147">
        <v>601.71</v>
      </c>
      <c r="C77" s="147">
        <v>2.56</v>
      </c>
      <c r="D77" s="148">
        <f t="shared" si="7"/>
        <v>2.56</v>
      </c>
      <c r="E77" s="148">
        <v>0</v>
      </c>
      <c r="F77" s="148">
        <f t="shared" si="8"/>
        <v>9.9960952752830927</v>
      </c>
      <c r="G77" s="149">
        <v>0</v>
      </c>
      <c r="H77" s="149">
        <v>90</v>
      </c>
      <c r="I77" s="149" t="s">
        <v>50</v>
      </c>
      <c r="J77" s="149" t="s">
        <v>50</v>
      </c>
      <c r="K77" s="149" t="s">
        <v>48</v>
      </c>
      <c r="L77" s="149" t="s">
        <v>48</v>
      </c>
      <c r="M77" s="148">
        <f t="shared" si="9"/>
        <v>90</v>
      </c>
      <c r="N77" s="150">
        <v>0</v>
      </c>
      <c r="P77" s="53"/>
    </row>
    <row r="78" spans="1:16" ht="14">
      <c r="A78" s="146">
        <f t="shared" si="10"/>
        <v>42955</v>
      </c>
      <c r="B78" s="147">
        <v>601.6</v>
      </c>
      <c r="C78" s="147">
        <v>2.2999999999999998</v>
      </c>
      <c r="D78" s="148">
        <f t="shared" si="7"/>
        <v>2.2999999999999998</v>
      </c>
      <c r="E78" s="148">
        <v>0</v>
      </c>
      <c r="F78" s="148">
        <f t="shared" si="8"/>
        <v>8.9808668488871533</v>
      </c>
      <c r="G78" s="149">
        <v>0</v>
      </c>
      <c r="H78" s="149">
        <v>90</v>
      </c>
      <c r="I78" s="149" t="s">
        <v>50</v>
      </c>
      <c r="J78" s="149" t="s">
        <v>50</v>
      </c>
      <c r="K78" s="149" t="s">
        <v>48</v>
      </c>
      <c r="L78" s="149" t="s">
        <v>48</v>
      </c>
      <c r="M78" s="148">
        <f t="shared" si="9"/>
        <v>90</v>
      </c>
      <c r="N78" s="150">
        <v>0</v>
      </c>
      <c r="P78" s="53"/>
    </row>
    <row r="79" spans="1:16" ht="14">
      <c r="A79" s="146">
        <f t="shared" si="10"/>
        <v>42956</v>
      </c>
      <c r="B79" s="147">
        <v>601.49</v>
      </c>
      <c r="C79" s="147">
        <v>2.0699999999999998</v>
      </c>
      <c r="D79" s="148">
        <f t="shared" si="7"/>
        <v>2.0699999999999998</v>
      </c>
      <c r="E79" s="148">
        <v>0</v>
      </c>
      <c r="F79" s="148">
        <f t="shared" si="8"/>
        <v>8.0827801639984376</v>
      </c>
      <c r="G79" s="149">
        <v>0</v>
      </c>
      <c r="H79" s="149">
        <v>100</v>
      </c>
      <c r="I79" s="149" t="s">
        <v>50</v>
      </c>
      <c r="J79" s="149" t="s">
        <v>50</v>
      </c>
      <c r="K79" s="149" t="s">
        <v>48</v>
      </c>
      <c r="L79" s="149" t="s">
        <v>48</v>
      </c>
      <c r="M79" s="148">
        <v>100</v>
      </c>
      <c r="N79" s="150">
        <v>0</v>
      </c>
      <c r="P79" s="53"/>
    </row>
    <row r="80" spans="1:16" ht="14">
      <c r="A80" s="146">
        <f t="shared" si="10"/>
        <v>42957</v>
      </c>
      <c r="B80" s="147">
        <v>601.35</v>
      </c>
      <c r="C80" s="147">
        <v>1.81</v>
      </c>
      <c r="D80" s="148">
        <f t="shared" si="7"/>
        <v>1.81</v>
      </c>
      <c r="E80" s="148">
        <v>0</v>
      </c>
      <c r="F80" s="148">
        <f t="shared" si="8"/>
        <v>7.0675517376024999</v>
      </c>
      <c r="G80" s="149">
        <v>0</v>
      </c>
      <c r="H80" s="149">
        <v>110</v>
      </c>
      <c r="I80" s="149" t="s">
        <v>50</v>
      </c>
      <c r="J80" s="149" t="s">
        <v>50</v>
      </c>
      <c r="K80" s="149" t="s">
        <v>48</v>
      </c>
      <c r="L80" s="149" t="s">
        <v>48</v>
      </c>
      <c r="M80" s="148">
        <v>110</v>
      </c>
      <c r="N80" s="150">
        <v>0</v>
      </c>
      <c r="P80" s="53"/>
    </row>
    <row r="81" spans="1:18" ht="14">
      <c r="A81" s="146">
        <f t="shared" si="10"/>
        <v>42958</v>
      </c>
      <c r="B81" s="147">
        <v>601.21</v>
      </c>
      <c r="C81" s="147">
        <v>1.48</v>
      </c>
      <c r="D81" s="148">
        <f t="shared" si="7"/>
        <v>1.48</v>
      </c>
      <c r="E81" s="148">
        <v>0</v>
      </c>
      <c r="F81" s="148">
        <f t="shared" si="8"/>
        <v>5.7789925810230383</v>
      </c>
      <c r="G81" s="149">
        <v>0</v>
      </c>
      <c r="H81" s="149">
        <v>116</v>
      </c>
      <c r="I81" s="149" t="s">
        <v>50</v>
      </c>
      <c r="J81" s="149" t="s">
        <v>50</v>
      </c>
      <c r="K81" s="149" t="s">
        <v>48</v>
      </c>
      <c r="L81" s="149" t="s">
        <v>48</v>
      </c>
      <c r="M81" s="148">
        <v>116</v>
      </c>
      <c r="N81" s="150">
        <v>0</v>
      </c>
      <c r="P81" s="53"/>
    </row>
    <row r="82" spans="1:18" ht="14">
      <c r="A82" s="146">
        <f t="shared" si="10"/>
        <v>42959</v>
      </c>
      <c r="B82" s="147">
        <v>601.01</v>
      </c>
      <c r="C82" s="147">
        <v>1.19</v>
      </c>
      <c r="D82" s="148">
        <f t="shared" si="7"/>
        <v>1.19</v>
      </c>
      <c r="E82" s="148">
        <v>4</v>
      </c>
      <c r="F82" s="148">
        <f t="shared" si="8"/>
        <v>4.646622413119875</v>
      </c>
      <c r="G82" s="149">
        <v>0</v>
      </c>
      <c r="H82" s="149">
        <v>113</v>
      </c>
      <c r="I82" s="149" t="s">
        <v>50</v>
      </c>
      <c r="J82" s="149" t="s">
        <v>50</v>
      </c>
      <c r="K82" s="149" t="s">
        <v>48</v>
      </c>
      <c r="L82" s="149" t="s">
        <v>48</v>
      </c>
      <c r="M82" s="148">
        <v>113</v>
      </c>
      <c r="N82" s="150">
        <v>0</v>
      </c>
      <c r="P82" s="53"/>
    </row>
    <row r="83" spans="1:18" ht="14">
      <c r="A83" s="146">
        <f t="shared" si="10"/>
        <v>42960</v>
      </c>
      <c r="B83" s="147">
        <v>600.79999999999995</v>
      </c>
      <c r="C83" s="147">
        <v>0.89</v>
      </c>
      <c r="D83" s="148">
        <f t="shared" si="7"/>
        <v>0.89</v>
      </c>
      <c r="E83" s="148">
        <v>0</v>
      </c>
      <c r="F83" s="148">
        <f t="shared" si="8"/>
        <v>3.475204998047638</v>
      </c>
      <c r="G83" s="149">
        <v>0</v>
      </c>
      <c r="H83" s="149">
        <v>110</v>
      </c>
      <c r="I83" s="149" t="s">
        <v>50</v>
      </c>
      <c r="J83" s="149" t="s">
        <v>50</v>
      </c>
      <c r="K83" s="149" t="s">
        <v>48</v>
      </c>
      <c r="L83" s="149" t="s">
        <v>48</v>
      </c>
      <c r="M83" s="148">
        <v>110</v>
      </c>
      <c r="N83" s="150">
        <v>0</v>
      </c>
      <c r="P83" s="53"/>
    </row>
    <row r="84" spans="1:18" ht="14">
      <c r="A84" s="146">
        <f t="shared" si="10"/>
        <v>42961</v>
      </c>
      <c r="B84" s="147">
        <v>600.63</v>
      </c>
      <c r="C84" s="147">
        <v>0.65</v>
      </c>
      <c r="D84" s="148">
        <f t="shared" si="7"/>
        <v>0.65</v>
      </c>
      <c r="E84" s="148">
        <v>0</v>
      </c>
      <c r="F84" s="148">
        <f t="shared" si="8"/>
        <v>2.5380710659898478</v>
      </c>
      <c r="G84" s="149">
        <v>0</v>
      </c>
      <c r="H84" s="149">
        <v>90</v>
      </c>
      <c r="I84" s="149" t="s">
        <v>50</v>
      </c>
      <c r="J84" s="149" t="s">
        <v>50</v>
      </c>
      <c r="K84" s="149" t="s">
        <v>48</v>
      </c>
      <c r="L84" s="149" t="s">
        <v>48</v>
      </c>
      <c r="M84" s="148">
        <v>90</v>
      </c>
      <c r="N84" s="150">
        <v>0</v>
      </c>
      <c r="P84" s="53"/>
    </row>
    <row r="85" spans="1:18" ht="14">
      <c r="A85" s="146">
        <f t="shared" si="10"/>
        <v>42962</v>
      </c>
      <c r="B85" s="147">
        <v>600.46</v>
      </c>
      <c r="C85" s="147">
        <v>0.41</v>
      </c>
      <c r="D85" s="148">
        <f t="shared" si="7"/>
        <v>0.41</v>
      </c>
      <c r="E85" s="148">
        <v>0</v>
      </c>
      <c r="F85" s="148">
        <f t="shared" si="8"/>
        <v>1.6009371339320577</v>
      </c>
      <c r="G85" s="149">
        <v>0</v>
      </c>
      <c r="H85" s="149">
        <v>115</v>
      </c>
      <c r="I85" s="149" t="s">
        <v>50</v>
      </c>
      <c r="J85" s="149" t="s">
        <v>50</v>
      </c>
      <c r="K85" s="149" t="s">
        <v>48</v>
      </c>
      <c r="L85" s="149" t="s">
        <v>48</v>
      </c>
      <c r="M85" s="148">
        <v>115</v>
      </c>
      <c r="N85" s="150">
        <v>0</v>
      </c>
      <c r="P85" s="53"/>
    </row>
    <row r="86" spans="1:18" ht="14">
      <c r="A86" s="146">
        <f t="shared" si="10"/>
        <v>42963</v>
      </c>
      <c r="B86" s="147">
        <v>600.4</v>
      </c>
      <c r="C86" s="147">
        <v>0.3</v>
      </c>
      <c r="D86" s="148">
        <f t="shared" si="7"/>
        <v>0.3</v>
      </c>
      <c r="E86" s="148">
        <v>0</v>
      </c>
      <c r="F86" s="148">
        <f t="shared" si="8"/>
        <v>1.1714174150722374</v>
      </c>
      <c r="G86" s="149">
        <v>0</v>
      </c>
      <c r="H86" s="149">
        <v>109</v>
      </c>
      <c r="I86" s="149" t="s">
        <v>50</v>
      </c>
      <c r="J86" s="149" t="s">
        <v>50</v>
      </c>
      <c r="K86" s="149" t="s">
        <v>48</v>
      </c>
      <c r="L86" s="149" t="s">
        <v>48</v>
      </c>
      <c r="M86" s="148">
        <v>109</v>
      </c>
      <c r="N86" s="150">
        <f t="shared" ref="N86:N139" si="11">ROUND((C86-C85)+(M86*0.002447),2)</f>
        <v>0.16</v>
      </c>
      <c r="P86" s="53"/>
    </row>
    <row r="87" spans="1:18" ht="14">
      <c r="A87" s="146">
        <f t="shared" si="10"/>
        <v>42964</v>
      </c>
      <c r="B87" s="147">
        <v>600.4</v>
      </c>
      <c r="C87" s="147">
        <v>0.3</v>
      </c>
      <c r="D87" s="148">
        <f t="shared" si="7"/>
        <v>0.3</v>
      </c>
      <c r="E87" s="148">
        <v>0</v>
      </c>
      <c r="F87" s="148">
        <f t="shared" si="8"/>
        <v>1.1714174150722374</v>
      </c>
      <c r="G87" s="149">
        <v>0</v>
      </c>
      <c r="H87" s="149">
        <v>107</v>
      </c>
      <c r="I87" s="149" t="s">
        <v>50</v>
      </c>
      <c r="J87" s="149" t="s">
        <v>50</v>
      </c>
      <c r="K87" s="149" t="s">
        <v>48</v>
      </c>
      <c r="L87" s="149" t="s">
        <v>48</v>
      </c>
      <c r="M87" s="148">
        <v>107</v>
      </c>
      <c r="N87" s="150">
        <f t="shared" si="11"/>
        <v>0.26</v>
      </c>
      <c r="P87" s="53"/>
    </row>
    <row r="88" spans="1:18" ht="14">
      <c r="A88" s="146">
        <f t="shared" si="10"/>
        <v>42965</v>
      </c>
      <c r="B88" s="147">
        <v>600.41999999999996</v>
      </c>
      <c r="C88" s="147">
        <v>0.34</v>
      </c>
      <c r="D88" s="148">
        <f t="shared" si="7"/>
        <v>0.34</v>
      </c>
      <c r="E88" s="148">
        <v>0</v>
      </c>
      <c r="F88" s="148">
        <f t="shared" si="8"/>
        <v>1.327606403748536</v>
      </c>
      <c r="G88" s="149">
        <v>0</v>
      </c>
      <c r="H88" s="149">
        <v>107</v>
      </c>
      <c r="I88" s="149" t="s">
        <v>50</v>
      </c>
      <c r="J88" s="149" t="s">
        <v>50</v>
      </c>
      <c r="K88" s="149" t="s">
        <v>48</v>
      </c>
      <c r="L88" s="149" t="s">
        <v>48</v>
      </c>
      <c r="M88" s="148">
        <v>107</v>
      </c>
      <c r="N88" s="150">
        <f t="shared" si="11"/>
        <v>0.3</v>
      </c>
      <c r="P88" s="53"/>
    </row>
    <row r="89" spans="1:18" ht="14">
      <c r="A89" s="146">
        <f t="shared" si="10"/>
        <v>42966</v>
      </c>
      <c r="B89" s="147">
        <v>600.41999999999996</v>
      </c>
      <c r="C89" s="147">
        <v>0.34</v>
      </c>
      <c r="D89" s="148">
        <f t="shared" si="7"/>
        <v>0.34</v>
      </c>
      <c r="E89" s="148">
        <v>0</v>
      </c>
      <c r="F89" s="148">
        <f t="shared" si="8"/>
        <v>1.327606403748536</v>
      </c>
      <c r="G89" s="149">
        <v>0</v>
      </c>
      <c r="H89" s="149">
        <v>107</v>
      </c>
      <c r="I89" s="149" t="s">
        <v>50</v>
      </c>
      <c r="J89" s="149" t="s">
        <v>50</v>
      </c>
      <c r="K89" s="149" t="s">
        <v>48</v>
      </c>
      <c r="L89" s="149" t="s">
        <v>48</v>
      </c>
      <c r="M89" s="148">
        <v>107</v>
      </c>
      <c r="N89" s="150">
        <f t="shared" si="11"/>
        <v>0.26</v>
      </c>
      <c r="P89" s="53"/>
      <c r="Q89" s="81">
        <v>-0.32000000000000028</v>
      </c>
      <c r="R89" s="36">
        <v>0.15902529725497871</v>
      </c>
    </row>
    <row r="90" spans="1:18" ht="14">
      <c r="A90" s="146">
        <f t="shared" si="10"/>
        <v>42967</v>
      </c>
      <c r="B90" s="147">
        <v>600.55999999999995</v>
      </c>
      <c r="C90" s="147">
        <v>0.55000000000000004</v>
      </c>
      <c r="D90" s="148">
        <f t="shared" si="7"/>
        <v>0.55000000000000004</v>
      </c>
      <c r="E90" s="148">
        <v>32</v>
      </c>
      <c r="F90" s="148">
        <f t="shared" si="8"/>
        <v>2.1475985942991023</v>
      </c>
      <c r="G90" s="149">
        <v>0</v>
      </c>
      <c r="H90" s="149">
        <v>79</v>
      </c>
      <c r="I90" s="149" t="s">
        <v>50</v>
      </c>
      <c r="J90" s="149" t="s">
        <v>50</v>
      </c>
      <c r="K90" s="149" t="s">
        <v>48</v>
      </c>
      <c r="L90" s="149" t="s">
        <v>48</v>
      </c>
      <c r="M90" s="148">
        <v>79</v>
      </c>
      <c r="N90" s="150">
        <f t="shared" si="11"/>
        <v>0.4</v>
      </c>
      <c r="P90" s="53"/>
    </row>
    <row r="91" spans="1:18" ht="14">
      <c r="A91" s="146">
        <f t="shared" si="10"/>
        <v>42968</v>
      </c>
      <c r="B91" s="147">
        <v>601.29</v>
      </c>
      <c r="C91" s="147">
        <v>1.68</v>
      </c>
      <c r="D91" s="148">
        <f t="shared" si="7"/>
        <v>1.68</v>
      </c>
      <c r="E91" s="148">
        <v>58</v>
      </c>
      <c r="F91" s="148">
        <f t="shared" si="8"/>
        <v>6.5599375244045302</v>
      </c>
      <c r="G91" s="149">
        <v>0</v>
      </c>
      <c r="H91" s="149">
        <v>0</v>
      </c>
      <c r="I91" s="149" t="s">
        <v>50</v>
      </c>
      <c r="J91" s="149" t="s">
        <v>50</v>
      </c>
      <c r="K91" s="149" t="s">
        <v>48</v>
      </c>
      <c r="L91" s="149" t="s">
        <v>48</v>
      </c>
      <c r="M91" s="148">
        <v>0</v>
      </c>
      <c r="N91" s="150">
        <f t="shared" si="11"/>
        <v>1.1299999999999999</v>
      </c>
      <c r="P91" s="53"/>
    </row>
    <row r="92" spans="1:18" ht="14">
      <c r="A92" s="146">
        <f t="shared" si="10"/>
        <v>42969</v>
      </c>
      <c r="B92" s="147">
        <v>601.72</v>
      </c>
      <c r="C92" s="147">
        <v>2.58</v>
      </c>
      <c r="D92" s="148">
        <f t="shared" si="7"/>
        <v>2.58</v>
      </c>
      <c r="E92" s="148">
        <v>17</v>
      </c>
      <c r="F92" s="148">
        <f t="shared" si="8"/>
        <v>10.074189769621242</v>
      </c>
      <c r="G92" s="149">
        <v>0</v>
      </c>
      <c r="H92" s="149">
        <v>30</v>
      </c>
      <c r="I92" s="149" t="s">
        <v>50</v>
      </c>
      <c r="J92" s="149" t="s">
        <v>50</v>
      </c>
      <c r="K92" s="149" t="s">
        <v>48</v>
      </c>
      <c r="L92" s="149" t="s">
        <v>48</v>
      </c>
      <c r="M92" s="148">
        <v>30</v>
      </c>
      <c r="N92" s="150">
        <f t="shared" si="11"/>
        <v>0.97</v>
      </c>
      <c r="P92" s="53"/>
    </row>
    <row r="93" spans="1:18" ht="14">
      <c r="A93" s="146">
        <f t="shared" si="10"/>
        <v>42970</v>
      </c>
      <c r="B93" s="147">
        <v>601.91999999999996</v>
      </c>
      <c r="C93" s="147">
        <v>3.03</v>
      </c>
      <c r="D93" s="148">
        <f t="shared" si="7"/>
        <v>3.03</v>
      </c>
      <c r="E93" s="148">
        <v>0</v>
      </c>
      <c r="F93" s="148">
        <f t="shared" si="8"/>
        <v>11.831315892229597</v>
      </c>
      <c r="G93" s="149">
        <v>0</v>
      </c>
      <c r="H93" s="149">
        <v>86</v>
      </c>
      <c r="I93" s="149" t="s">
        <v>50</v>
      </c>
      <c r="J93" s="149" t="s">
        <v>50</v>
      </c>
      <c r="K93" s="149" t="s">
        <v>48</v>
      </c>
      <c r="L93" s="149" t="s">
        <v>48</v>
      </c>
      <c r="M93" s="148">
        <v>86</v>
      </c>
      <c r="N93" s="150">
        <f t="shared" si="11"/>
        <v>0.66</v>
      </c>
      <c r="P93" s="53"/>
    </row>
    <row r="94" spans="1:18" ht="14">
      <c r="A94" s="146">
        <f t="shared" si="10"/>
        <v>42971</v>
      </c>
      <c r="B94" s="147">
        <v>602.08000000000004</v>
      </c>
      <c r="C94" s="147">
        <v>3.36</v>
      </c>
      <c r="D94" s="148">
        <f t="shared" si="7"/>
        <v>3.36</v>
      </c>
      <c r="E94" s="148">
        <v>0</v>
      </c>
      <c r="F94" s="148">
        <f t="shared" si="8"/>
        <v>13.11987504880906</v>
      </c>
      <c r="G94" s="149">
        <v>0</v>
      </c>
      <c r="H94" s="149">
        <v>86</v>
      </c>
      <c r="I94" s="149" t="s">
        <v>50</v>
      </c>
      <c r="J94" s="149" t="s">
        <v>50</v>
      </c>
      <c r="K94" s="149" t="s">
        <v>48</v>
      </c>
      <c r="L94" s="149" t="s">
        <v>48</v>
      </c>
      <c r="M94" s="148">
        <v>86</v>
      </c>
      <c r="N94" s="150">
        <f t="shared" si="11"/>
        <v>0.54</v>
      </c>
      <c r="P94" s="53"/>
    </row>
    <row r="95" spans="1:18" ht="14">
      <c r="A95" s="146">
        <f t="shared" si="10"/>
        <v>42972</v>
      </c>
      <c r="B95" s="147">
        <v>602.29</v>
      </c>
      <c r="C95" s="147">
        <v>3.89</v>
      </c>
      <c r="D95" s="148">
        <f t="shared" si="7"/>
        <v>3.89</v>
      </c>
      <c r="E95" s="148">
        <v>0</v>
      </c>
      <c r="F95" s="148">
        <f t="shared" si="8"/>
        <v>15.189379148770014</v>
      </c>
      <c r="G95" s="149">
        <v>0</v>
      </c>
      <c r="H95" s="149">
        <v>86</v>
      </c>
      <c r="I95" s="149" t="s">
        <v>50</v>
      </c>
      <c r="J95" s="149" t="s">
        <v>50</v>
      </c>
      <c r="K95" s="149" t="s">
        <v>48</v>
      </c>
      <c r="L95" s="149" t="s">
        <v>48</v>
      </c>
      <c r="M95" s="148">
        <v>86</v>
      </c>
      <c r="N95" s="150">
        <f t="shared" si="11"/>
        <v>0.74</v>
      </c>
      <c r="P95" s="53"/>
    </row>
    <row r="96" spans="1:18" ht="14">
      <c r="A96" s="146">
        <f t="shared" si="10"/>
        <v>42973</v>
      </c>
      <c r="B96" s="147">
        <v>602.49</v>
      </c>
      <c r="C96" s="147">
        <v>4.67</v>
      </c>
      <c r="D96" s="148">
        <f t="shared" si="7"/>
        <v>4.67</v>
      </c>
      <c r="E96" s="148">
        <v>0</v>
      </c>
      <c r="F96" s="148">
        <f t="shared" si="8"/>
        <v>18.235064427957827</v>
      </c>
      <c r="G96" s="149">
        <v>0</v>
      </c>
      <c r="H96" s="149">
        <v>86</v>
      </c>
      <c r="I96" s="149" t="s">
        <v>50</v>
      </c>
      <c r="J96" s="149" t="s">
        <v>50</v>
      </c>
      <c r="K96" s="149" t="s">
        <v>48</v>
      </c>
      <c r="L96" s="149" t="s">
        <v>48</v>
      </c>
      <c r="M96" s="148">
        <v>86</v>
      </c>
      <c r="N96" s="150">
        <f t="shared" si="11"/>
        <v>0.99</v>
      </c>
      <c r="P96" s="53"/>
    </row>
    <row r="97" spans="1:16" ht="14">
      <c r="A97" s="146">
        <f t="shared" si="10"/>
        <v>42974</v>
      </c>
      <c r="B97" s="147">
        <v>602.6</v>
      </c>
      <c r="C97" s="147">
        <v>5.08</v>
      </c>
      <c r="D97" s="148">
        <f t="shared" si="7"/>
        <v>5.08</v>
      </c>
      <c r="E97" s="148">
        <v>0</v>
      </c>
      <c r="F97" s="148">
        <f t="shared" si="8"/>
        <v>19.836001561889887</v>
      </c>
      <c r="G97" s="149">
        <v>0</v>
      </c>
      <c r="H97" s="149">
        <v>0</v>
      </c>
      <c r="I97" s="149" t="s">
        <v>50</v>
      </c>
      <c r="J97" s="149" t="s">
        <v>50</v>
      </c>
      <c r="K97" s="149" t="s">
        <v>48</v>
      </c>
      <c r="L97" s="149" t="s">
        <v>48</v>
      </c>
      <c r="M97" s="148">
        <v>0</v>
      </c>
      <c r="N97" s="150">
        <f t="shared" si="11"/>
        <v>0.41</v>
      </c>
      <c r="P97" s="53"/>
    </row>
    <row r="98" spans="1:16" ht="14">
      <c r="A98" s="146">
        <f t="shared" si="10"/>
        <v>42975</v>
      </c>
      <c r="B98" s="147">
        <v>602.77</v>
      </c>
      <c r="C98" s="147">
        <v>5.74</v>
      </c>
      <c r="D98" s="148">
        <f t="shared" si="7"/>
        <v>5.74</v>
      </c>
      <c r="E98" s="148">
        <v>8</v>
      </c>
      <c r="F98" s="148">
        <f t="shared" si="8"/>
        <v>22.41311987504881</v>
      </c>
      <c r="G98" s="149">
        <v>0</v>
      </c>
      <c r="H98" s="149">
        <v>0</v>
      </c>
      <c r="I98" s="149" t="s">
        <v>50</v>
      </c>
      <c r="J98" s="149" t="s">
        <v>50</v>
      </c>
      <c r="K98" s="149" t="s">
        <v>48</v>
      </c>
      <c r="L98" s="149" t="s">
        <v>48</v>
      </c>
      <c r="M98" s="148">
        <v>0</v>
      </c>
      <c r="N98" s="150">
        <f t="shared" si="11"/>
        <v>0.66</v>
      </c>
      <c r="P98" s="53"/>
    </row>
    <row r="99" spans="1:16" ht="14">
      <c r="A99" s="146">
        <f t="shared" si="10"/>
        <v>42976</v>
      </c>
      <c r="B99" s="147">
        <v>603.03</v>
      </c>
      <c r="C99" s="147">
        <v>6.77</v>
      </c>
      <c r="D99" s="148">
        <f t="shared" si="7"/>
        <v>6.77</v>
      </c>
      <c r="E99" s="148">
        <v>7</v>
      </c>
      <c r="F99" s="148">
        <f t="shared" si="8"/>
        <v>26.434986333463488</v>
      </c>
      <c r="G99" s="149">
        <v>0</v>
      </c>
      <c r="H99" s="149">
        <v>0</v>
      </c>
      <c r="I99" s="149" t="s">
        <v>50</v>
      </c>
      <c r="J99" s="149" t="s">
        <v>50</v>
      </c>
      <c r="K99" s="149" t="s">
        <v>48</v>
      </c>
      <c r="L99" s="149" t="s">
        <v>48</v>
      </c>
      <c r="M99" s="148">
        <v>0</v>
      </c>
      <c r="N99" s="150">
        <v>0</v>
      </c>
      <c r="P99" s="53"/>
    </row>
    <row r="100" spans="1:16" ht="14">
      <c r="A100" s="146">
        <f t="shared" si="10"/>
        <v>42977</v>
      </c>
      <c r="B100" s="147">
        <v>603.27</v>
      </c>
      <c r="C100" s="147">
        <v>7.64</v>
      </c>
      <c r="D100" s="148">
        <f t="shared" si="7"/>
        <v>7.64</v>
      </c>
      <c r="E100" s="148">
        <v>5</v>
      </c>
      <c r="F100" s="148">
        <f t="shared" si="8"/>
        <v>29.832096837172976</v>
      </c>
      <c r="G100" s="149">
        <v>0</v>
      </c>
      <c r="H100" s="149">
        <v>0</v>
      </c>
      <c r="I100" s="149" t="s">
        <v>50</v>
      </c>
      <c r="J100" s="149" t="s">
        <v>50</v>
      </c>
      <c r="K100" s="149" t="s">
        <v>48</v>
      </c>
      <c r="L100" s="149" t="s">
        <v>48</v>
      </c>
      <c r="M100" s="148">
        <v>0</v>
      </c>
      <c r="N100" s="150">
        <f t="shared" si="11"/>
        <v>0.87</v>
      </c>
      <c r="P100" s="53"/>
    </row>
    <row r="101" spans="1:16" ht="14">
      <c r="A101" s="146">
        <f t="shared" si="10"/>
        <v>42978</v>
      </c>
      <c r="B101" s="147">
        <v>603.5</v>
      </c>
      <c r="C101" s="147">
        <v>8.43</v>
      </c>
      <c r="D101" s="148">
        <f t="shared" si="7"/>
        <v>8.43</v>
      </c>
      <c r="E101" s="148">
        <v>0</v>
      </c>
      <c r="F101" s="148">
        <f t="shared" si="8"/>
        <v>32.916829363529871</v>
      </c>
      <c r="G101" s="149">
        <v>0</v>
      </c>
      <c r="H101" s="149">
        <v>0</v>
      </c>
      <c r="I101" s="149" t="s">
        <v>50</v>
      </c>
      <c r="J101" s="149" t="s">
        <v>50</v>
      </c>
      <c r="K101" s="149" t="s">
        <v>48</v>
      </c>
      <c r="L101" s="149" t="s">
        <v>48</v>
      </c>
      <c r="M101" s="148">
        <v>0</v>
      </c>
      <c r="N101" s="150">
        <f t="shared" si="11"/>
        <v>0.79</v>
      </c>
      <c r="P101" s="53"/>
    </row>
    <row r="102" spans="1:16" ht="14">
      <c r="A102" s="146">
        <f t="shared" si="10"/>
        <v>42979</v>
      </c>
      <c r="B102" s="147">
        <v>603.70000000000005</v>
      </c>
      <c r="C102" s="147">
        <v>9.09</v>
      </c>
      <c r="D102" s="148">
        <f t="shared" si="7"/>
        <v>9.09</v>
      </c>
      <c r="E102" s="148">
        <v>0</v>
      </c>
      <c r="F102" s="148">
        <f t="shared" si="8"/>
        <v>35.493947676688791</v>
      </c>
      <c r="G102" s="149">
        <v>0</v>
      </c>
      <c r="H102" s="149">
        <v>0</v>
      </c>
      <c r="I102" s="149" t="s">
        <v>50</v>
      </c>
      <c r="J102" s="149" t="s">
        <v>50</v>
      </c>
      <c r="K102" s="149" t="s">
        <v>48</v>
      </c>
      <c r="L102" s="149" t="s">
        <v>48</v>
      </c>
      <c r="M102" s="148">
        <v>0</v>
      </c>
      <c r="N102" s="150">
        <f t="shared" si="11"/>
        <v>0.66</v>
      </c>
      <c r="P102" s="53"/>
    </row>
    <row r="103" spans="1:16" ht="14">
      <c r="A103" s="146">
        <f t="shared" si="10"/>
        <v>42980</v>
      </c>
      <c r="B103" s="147">
        <v>603.9</v>
      </c>
      <c r="C103" s="147">
        <v>9.7799999999999994</v>
      </c>
      <c r="D103" s="148">
        <f t="shared" si="7"/>
        <v>9.7799999999999994</v>
      </c>
      <c r="E103" s="148">
        <v>0</v>
      </c>
      <c r="F103" s="148">
        <f t="shared" si="8"/>
        <v>38.188207731354936</v>
      </c>
      <c r="G103" s="149">
        <v>0</v>
      </c>
      <c r="H103" s="149">
        <v>0</v>
      </c>
      <c r="I103" s="149" t="s">
        <v>50</v>
      </c>
      <c r="J103" s="149" t="s">
        <v>50</v>
      </c>
      <c r="K103" s="149" t="s">
        <v>48</v>
      </c>
      <c r="L103" s="149" t="s">
        <v>48</v>
      </c>
      <c r="M103" s="148">
        <f t="shared" si="9"/>
        <v>0</v>
      </c>
      <c r="N103" s="150">
        <f t="shared" si="11"/>
        <v>0.69</v>
      </c>
      <c r="P103" s="53"/>
    </row>
    <row r="104" spans="1:16" ht="14">
      <c r="A104" s="146">
        <f t="shared" si="10"/>
        <v>42981</v>
      </c>
      <c r="B104" s="147">
        <v>604.09</v>
      </c>
      <c r="C104" s="147">
        <v>10.43</v>
      </c>
      <c r="D104" s="148">
        <f t="shared" ref="D104:D111" si="12">C104</f>
        <v>10.43</v>
      </c>
      <c r="E104" s="148">
        <v>0</v>
      </c>
      <c r="F104" s="148">
        <f t="shared" si="8"/>
        <v>40.72627879734479</v>
      </c>
      <c r="G104" s="149">
        <v>0</v>
      </c>
      <c r="H104" s="149">
        <v>0</v>
      </c>
      <c r="I104" s="149" t="s">
        <v>50</v>
      </c>
      <c r="J104" s="149" t="s">
        <v>50</v>
      </c>
      <c r="K104" s="149" t="s">
        <v>48</v>
      </c>
      <c r="L104" s="149" t="s">
        <v>48</v>
      </c>
      <c r="M104" s="148">
        <f t="shared" si="9"/>
        <v>0</v>
      </c>
      <c r="N104" s="150">
        <f t="shared" si="11"/>
        <v>0.65</v>
      </c>
      <c r="P104" s="53"/>
    </row>
    <row r="105" spans="1:16" ht="14">
      <c r="A105" s="146">
        <f t="shared" si="10"/>
        <v>42982</v>
      </c>
      <c r="B105" s="147">
        <v>604.26</v>
      </c>
      <c r="C105" s="147">
        <v>11.04</v>
      </c>
      <c r="D105" s="148">
        <f t="shared" si="12"/>
        <v>11.04</v>
      </c>
      <c r="E105" s="148">
        <v>0</v>
      </c>
      <c r="F105" s="148">
        <f t="shared" si="8"/>
        <v>43.108160874658338</v>
      </c>
      <c r="G105" s="149">
        <v>0</v>
      </c>
      <c r="H105" s="149">
        <v>0</v>
      </c>
      <c r="I105" s="149" t="s">
        <v>50</v>
      </c>
      <c r="J105" s="149" t="s">
        <v>50</v>
      </c>
      <c r="K105" s="149" t="s">
        <v>48</v>
      </c>
      <c r="L105" s="149" t="s">
        <v>48</v>
      </c>
      <c r="M105" s="148">
        <f t="shared" si="9"/>
        <v>0</v>
      </c>
      <c r="N105" s="150">
        <f t="shared" si="11"/>
        <v>0.61</v>
      </c>
      <c r="P105" s="53"/>
    </row>
    <row r="106" spans="1:16" ht="14">
      <c r="A106" s="146">
        <f t="shared" si="10"/>
        <v>42983</v>
      </c>
      <c r="B106" s="147">
        <v>604.41999999999996</v>
      </c>
      <c r="C106" s="147">
        <v>11.78</v>
      </c>
      <c r="D106" s="148">
        <f t="shared" si="12"/>
        <v>11.78</v>
      </c>
      <c r="E106" s="148">
        <v>0</v>
      </c>
      <c r="F106" s="148">
        <f t="shared" si="8"/>
        <v>45.997657165169855</v>
      </c>
      <c r="G106" s="149">
        <v>0</v>
      </c>
      <c r="H106" s="149">
        <v>0</v>
      </c>
      <c r="I106" s="149" t="s">
        <v>50</v>
      </c>
      <c r="J106" s="149" t="s">
        <v>50</v>
      </c>
      <c r="K106" s="149" t="s">
        <v>48</v>
      </c>
      <c r="L106" s="149" t="s">
        <v>48</v>
      </c>
      <c r="M106" s="148">
        <f t="shared" si="9"/>
        <v>0</v>
      </c>
      <c r="N106" s="150">
        <f t="shared" si="11"/>
        <v>0.74</v>
      </c>
      <c r="P106" s="53"/>
    </row>
    <row r="107" spans="1:16" ht="14">
      <c r="A107" s="146">
        <f t="shared" si="10"/>
        <v>42984</v>
      </c>
      <c r="B107" s="147">
        <v>604.57000000000005</v>
      </c>
      <c r="C107" s="147">
        <v>12.47</v>
      </c>
      <c r="D107" s="148">
        <f t="shared" si="12"/>
        <v>12.47</v>
      </c>
      <c r="E107" s="148">
        <v>0</v>
      </c>
      <c r="F107" s="148">
        <f t="shared" si="8"/>
        <v>48.691917219836007</v>
      </c>
      <c r="G107" s="149">
        <v>0</v>
      </c>
      <c r="H107" s="149">
        <v>0</v>
      </c>
      <c r="I107" s="149" t="s">
        <v>50</v>
      </c>
      <c r="J107" s="149" t="s">
        <v>50</v>
      </c>
      <c r="K107" s="149" t="s">
        <v>48</v>
      </c>
      <c r="L107" s="149" t="s">
        <v>48</v>
      </c>
      <c r="M107" s="148">
        <f t="shared" si="9"/>
        <v>0</v>
      </c>
      <c r="N107" s="150">
        <f t="shared" si="11"/>
        <v>0.69</v>
      </c>
      <c r="P107" s="53"/>
    </row>
    <row r="108" spans="1:16" ht="14">
      <c r="A108" s="146">
        <f t="shared" si="10"/>
        <v>42985</v>
      </c>
      <c r="B108" s="147">
        <v>604.72</v>
      </c>
      <c r="C108" s="147">
        <v>13.17</v>
      </c>
      <c r="D108" s="148">
        <f t="shared" si="12"/>
        <v>13.17</v>
      </c>
      <c r="E108" s="148">
        <v>0</v>
      </c>
      <c r="F108" s="148">
        <f t="shared" si="8"/>
        <v>51.425224521671218</v>
      </c>
      <c r="G108" s="149">
        <v>0</v>
      </c>
      <c r="H108" s="149">
        <v>0</v>
      </c>
      <c r="I108" s="149" t="s">
        <v>50</v>
      </c>
      <c r="J108" s="149" t="s">
        <v>50</v>
      </c>
      <c r="K108" s="149" t="s">
        <v>48</v>
      </c>
      <c r="L108" s="149" t="s">
        <v>48</v>
      </c>
      <c r="M108" s="148">
        <f t="shared" si="9"/>
        <v>0</v>
      </c>
      <c r="N108" s="150">
        <f t="shared" si="11"/>
        <v>0.7</v>
      </c>
      <c r="P108" s="53"/>
    </row>
    <row r="109" spans="1:16" ht="14">
      <c r="A109" s="146">
        <f t="shared" si="10"/>
        <v>42986</v>
      </c>
      <c r="B109" s="147">
        <v>604.86</v>
      </c>
      <c r="C109" s="147">
        <v>13.8</v>
      </c>
      <c r="D109" s="148">
        <f t="shared" si="12"/>
        <v>13.8</v>
      </c>
      <c r="E109" s="148">
        <v>14</v>
      </c>
      <c r="F109" s="148">
        <f t="shared" si="8"/>
        <v>53.88520109332292</v>
      </c>
      <c r="G109" s="149">
        <v>0</v>
      </c>
      <c r="H109" s="149">
        <v>0</v>
      </c>
      <c r="I109" s="149" t="s">
        <v>50</v>
      </c>
      <c r="J109" s="149" t="s">
        <v>50</v>
      </c>
      <c r="K109" s="149" t="s">
        <v>48</v>
      </c>
      <c r="L109" s="149" t="s">
        <v>48</v>
      </c>
      <c r="M109" s="148">
        <f t="shared" si="9"/>
        <v>0</v>
      </c>
      <c r="N109" s="150">
        <f t="shared" si="11"/>
        <v>0.63</v>
      </c>
      <c r="P109" s="53"/>
    </row>
    <row r="110" spans="1:16" ht="14">
      <c r="A110" s="146">
        <f t="shared" si="10"/>
        <v>42987</v>
      </c>
      <c r="B110" s="147">
        <v>604.91</v>
      </c>
      <c r="C110" s="147">
        <v>14.02</v>
      </c>
      <c r="D110" s="148">
        <f t="shared" si="12"/>
        <v>14.02</v>
      </c>
      <c r="E110" s="148">
        <v>0</v>
      </c>
      <c r="F110" s="148">
        <f t="shared" si="8"/>
        <v>54.744240531042564</v>
      </c>
      <c r="G110" s="149">
        <v>0</v>
      </c>
      <c r="H110" s="149">
        <v>0</v>
      </c>
      <c r="I110" s="149" t="s">
        <v>50</v>
      </c>
      <c r="J110" s="149" t="s">
        <v>50</v>
      </c>
      <c r="K110" s="149" t="s">
        <v>48</v>
      </c>
      <c r="L110" s="149" t="s">
        <v>48</v>
      </c>
      <c r="M110" s="148">
        <f t="shared" si="9"/>
        <v>0</v>
      </c>
      <c r="N110" s="150">
        <f t="shared" si="11"/>
        <v>0.22</v>
      </c>
      <c r="P110" s="53"/>
    </row>
    <row r="111" spans="1:16" ht="14">
      <c r="A111" s="146">
        <f t="shared" si="10"/>
        <v>42988</v>
      </c>
      <c r="B111" s="147">
        <v>604.92999999999995</v>
      </c>
      <c r="C111" s="147">
        <v>14.11</v>
      </c>
      <c r="D111" s="148">
        <f t="shared" si="12"/>
        <v>14.11</v>
      </c>
      <c r="E111" s="148">
        <v>0</v>
      </c>
      <c r="F111" s="148">
        <f t="shared" si="8"/>
        <v>55.095665755564227</v>
      </c>
      <c r="G111" s="149">
        <v>0</v>
      </c>
      <c r="H111" s="149">
        <v>0</v>
      </c>
      <c r="I111" s="149" t="s">
        <v>50</v>
      </c>
      <c r="J111" s="149" t="s">
        <v>50</v>
      </c>
      <c r="K111" s="149" t="s">
        <v>48</v>
      </c>
      <c r="L111" s="149" t="s">
        <v>48</v>
      </c>
      <c r="M111" s="148">
        <f t="shared" si="9"/>
        <v>0</v>
      </c>
      <c r="N111" s="150">
        <f t="shared" si="11"/>
        <v>0.09</v>
      </c>
      <c r="P111" s="53"/>
    </row>
    <row r="112" spans="1:16" ht="14">
      <c r="A112" s="146">
        <f t="shared" si="10"/>
        <v>42989</v>
      </c>
      <c r="B112" s="147">
        <v>604.95000000000005</v>
      </c>
      <c r="C112" s="151">
        <v>14.19</v>
      </c>
      <c r="D112" s="148">
        <f>C113</f>
        <v>14.24</v>
      </c>
      <c r="E112" s="148">
        <v>7</v>
      </c>
      <c r="F112" s="148">
        <f t="shared" si="8"/>
        <v>55.603279968762209</v>
      </c>
      <c r="G112" s="149">
        <v>0</v>
      </c>
      <c r="H112" s="149">
        <v>0</v>
      </c>
      <c r="I112" s="149" t="s">
        <v>50</v>
      </c>
      <c r="J112" s="149" t="s">
        <v>50</v>
      </c>
      <c r="K112" s="149" t="s">
        <v>48</v>
      </c>
      <c r="L112" s="149" t="s">
        <v>48</v>
      </c>
      <c r="M112" s="148">
        <f t="shared" si="9"/>
        <v>0</v>
      </c>
      <c r="N112" s="150">
        <f>ROUND((C113-C111)+(M112*0.002447),2)</f>
        <v>0.13</v>
      </c>
      <c r="P112" s="53"/>
    </row>
    <row r="113" spans="1:19" ht="14">
      <c r="A113" s="146">
        <f t="shared" si="10"/>
        <v>42990</v>
      </c>
      <c r="B113" s="147">
        <v>604.96</v>
      </c>
      <c r="C113" s="147">
        <v>14.24</v>
      </c>
      <c r="D113" s="148">
        <f>C114</f>
        <v>14.29</v>
      </c>
      <c r="E113" s="148">
        <v>2</v>
      </c>
      <c r="F113" s="148">
        <f t="shared" si="8"/>
        <v>55.798516204607573</v>
      </c>
      <c r="G113" s="149">
        <v>0</v>
      </c>
      <c r="H113" s="149">
        <v>0</v>
      </c>
      <c r="I113" s="149" t="s">
        <v>50</v>
      </c>
      <c r="J113" s="149" t="s">
        <v>50</v>
      </c>
      <c r="K113" s="149" t="s">
        <v>48</v>
      </c>
      <c r="L113" s="149" t="s">
        <v>48</v>
      </c>
      <c r="M113" s="148">
        <f t="shared" si="9"/>
        <v>0</v>
      </c>
      <c r="N113" s="150">
        <f>ROUND((C114-C113)+(M113*0.002447),2)</f>
        <v>0.05</v>
      </c>
      <c r="P113" s="53"/>
    </row>
    <row r="114" spans="1:19" ht="14">
      <c r="A114" s="146">
        <f t="shared" si="10"/>
        <v>42991</v>
      </c>
      <c r="B114" s="147">
        <v>604.97</v>
      </c>
      <c r="C114" s="147">
        <v>14.29</v>
      </c>
      <c r="D114" s="148">
        <f>C115</f>
        <v>14.38</v>
      </c>
      <c r="E114" s="148">
        <v>0</v>
      </c>
      <c r="F114" s="148">
        <f t="shared" si="8"/>
        <v>56.14994142912925</v>
      </c>
      <c r="G114" s="149">
        <v>0</v>
      </c>
      <c r="H114" s="149">
        <v>0</v>
      </c>
      <c r="I114" s="149" t="s">
        <v>50</v>
      </c>
      <c r="J114" s="149" t="s">
        <v>50</v>
      </c>
      <c r="K114" s="149" t="s">
        <v>48</v>
      </c>
      <c r="L114" s="149" t="s">
        <v>48</v>
      </c>
      <c r="M114" s="148">
        <f t="shared" si="9"/>
        <v>0</v>
      </c>
      <c r="N114" s="150">
        <f>ROUND((C115-C114)+(M114*0.002447),2)</f>
        <v>0.09</v>
      </c>
      <c r="P114" s="53"/>
    </row>
    <row r="115" spans="1:19" ht="14">
      <c r="A115" s="146">
        <f t="shared" si="10"/>
        <v>42992</v>
      </c>
      <c r="B115" s="147">
        <v>604.99</v>
      </c>
      <c r="C115" s="147">
        <v>14.38</v>
      </c>
      <c r="D115" s="148">
        <f>C116</f>
        <v>16.21</v>
      </c>
      <c r="E115" s="148">
        <v>3</v>
      </c>
      <c r="F115" s="148">
        <f t="shared" si="8"/>
        <v>63.295587661069895</v>
      </c>
      <c r="G115" s="149">
        <v>0</v>
      </c>
      <c r="H115" s="149">
        <v>0</v>
      </c>
      <c r="I115" s="149" t="s">
        <v>50</v>
      </c>
      <c r="J115" s="149" t="s">
        <v>50</v>
      </c>
      <c r="K115" s="149" t="s">
        <v>48</v>
      </c>
      <c r="L115" s="149" t="s">
        <v>48</v>
      </c>
      <c r="M115" s="148">
        <f t="shared" si="9"/>
        <v>0</v>
      </c>
      <c r="N115" s="150">
        <f t="shared" ref="N115:N120" si="13">ROUND((C116-C115)+(M115*0.002447),2)</f>
        <v>1.83</v>
      </c>
      <c r="P115" s="53"/>
    </row>
    <row r="116" spans="1:19" ht="14">
      <c r="A116" s="146">
        <f t="shared" si="10"/>
        <v>42993</v>
      </c>
      <c r="B116" s="147">
        <v>605.36</v>
      </c>
      <c r="C116" s="147">
        <v>16.21</v>
      </c>
      <c r="D116" s="148">
        <f>C117</f>
        <v>17.3</v>
      </c>
      <c r="E116" s="148">
        <v>62</v>
      </c>
      <c r="F116" s="148">
        <f t="shared" si="8"/>
        <v>67.551737602499031</v>
      </c>
      <c r="G116" s="149">
        <v>0</v>
      </c>
      <c r="H116" s="149">
        <v>0</v>
      </c>
      <c r="I116" s="149" t="s">
        <v>50</v>
      </c>
      <c r="J116" s="149" t="s">
        <v>50</v>
      </c>
      <c r="K116" s="149" t="s">
        <v>48</v>
      </c>
      <c r="L116" s="149" t="s">
        <v>48</v>
      </c>
      <c r="M116" s="148">
        <f t="shared" si="9"/>
        <v>0</v>
      </c>
      <c r="N116" s="150">
        <f t="shared" si="13"/>
        <v>1.0900000000000001</v>
      </c>
      <c r="P116" s="53"/>
    </row>
    <row r="117" spans="1:19" ht="14">
      <c r="A117" s="146">
        <f t="shared" si="10"/>
        <v>42994</v>
      </c>
      <c r="B117" s="147">
        <v>605.55999999999995</v>
      </c>
      <c r="C117" s="147">
        <v>17.3</v>
      </c>
      <c r="D117" s="147">
        <v>17.3</v>
      </c>
      <c r="E117" s="148">
        <v>6</v>
      </c>
      <c r="F117" s="148">
        <f t="shared" si="8"/>
        <v>67.551737602499031</v>
      </c>
      <c r="G117" s="149">
        <v>0</v>
      </c>
      <c r="H117" s="149">
        <v>0</v>
      </c>
      <c r="I117" s="149" t="s">
        <v>50</v>
      </c>
      <c r="J117" s="149" t="s">
        <v>50</v>
      </c>
      <c r="K117" s="149" t="s">
        <v>48</v>
      </c>
      <c r="L117" s="149" t="s">
        <v>48</v>
      </c>
      <c r="M117" s="148">
        <f t="shared" si="9"/>
        <v>0</v>
      </c>
      <c r="N117" s="150">
        <f t="shared" si="13"/>
        <v>1.95</v>
      </c>
      <c r="P117" s="53"/>
    </row>
    <row r="118" spans="1:19" ht="14">
      <c r="A118" s="146">
        <f t="shared" si="10"/>
        <v>42995</v>
      </c>
      <c r="B118" s="147">
        <v>605.91999999999996</v>
      </c>
      <c r="C118" s="147">
        <v>19.25</v>
      </c>
      <c r="D118" s="147">
        <v>19.25</v>
      </c>
      <c r="E118" s="148">
        <v>3</v>
      </c>
      <c r="F118" s="148">
        <f t="shared" si="8"/>
        <v>75.165950800468579</v>
      </c>
      <c r="G118" s="149">
        <v>0</v>
      </c>
      <c r="H118" s="149">
        <v>0</v>
      </c>
      <c r="I118" s="149" t="s">
        <v>50</v>
      </c>
      <c r="J118" s="149" t="s">
        <v>50</v>
      </c>
      <c r="K118" s="149" t="s">
        <v>48</v>
      </c>
      <c r="L118" s="149" t="s">
        <v>48</v>
      </c>
      <c r="M118" s="148">
        <f t="shared" si="9"/>
        <v>0</v>
      </c>
      <c r="N118" s="150">
        <f t="shared" si="13"/>
        <v>1.8</v>
      </c>
      <c r="P118" s="53"/>
    </row>
    <row r="119" spans="1:19" ht="20">
      <c r="A119" s="146">
        <f t="shared" si="10"/>
        <v>42996</v>
      </c>
      <c r="B119" s="147">
        <v>606.26</v>
      </c>
      <c r="C119" s="147">
        <v>21.05</v>
      </c>
      <c r="D119" s="148">
        <v>21.05</v>
      </c>
      <c r="E119" s="148">
        <v>2</v>
      </c>
      <c r="F119" s="148">
        <f t="shared" si="8"/>
        <v>82.194455290901985</v>
      </c>
      <c r="G119" s="149">
        <v>0</v>
      </c>
      <c r="H119" s="149">
        <v>0</v>
      </c>
      <c r="I119" s="149" t="s">
        <v>50</v>
      </c>
      <c r="J119" s="149" t="s">
        <v>50</v>
      </c>
      <c r="K119" s="149" t="s">
        <v>48</v>
      </c>
      <c r="L119" s="149" t="s">
        <v>48</v>
      </c>
      <c r="M119" s="148">
        <f t="shared" si="9"/>
        <v>0</v>
      </c>
      <c r="N119" s="150">
        <f t="shared" si="13"/>
        <v>1.19</v>
      </c>
      <c r="P119" s="53"/>
      <c r="Q119" s="82"/>
      <c r="R119" s="79"/>
      <c r="S119" s="82"/>
    </row>
    <row r="120" spans="1:19" ht="20">
      <c r="A120" s="146">
        <f t="shared" si="10"/>
        <v>42997</v>
      </c>
      <c r="B120" s="147">
        <v>606.51</v>
      </c>
      <c r="C120" s="147">
        <v>22.24</v>
      </c>
      <c r="D120" s="148">
        <v>22.24</v>
      </c>
      <c r="E120" s="148">
        <v>2</v>
      </c>
      <c r="F120" s="148">
        <f t="shared" si="8"/>
        <v>86.841077704021856</v>
      </c>
      <c r="G120" s="149">
        <v>0</v>
      </c>
      <c r="H120" s="149">
        <v>0</v>
      </c>
      <c r="I120" s="149" t="s">
        <v>50</v>
      </c>
      <c r="J120" s="149" t="s">
        <v>50</v>
      </c>
      <c r="K120" s="149" t="s">
        <v>48</v>
      </c>
      <c r="L120" s="149" t="s">
        <v>48</v>
      </c>
      <c r="M120" s="148">
        <f t="shared" si="9"/>
        <v>0</v>
      </c>
      <c r="N120" s="150">
        <f t="shared" si="13"/>
        <v>0.97</v>
      </c>
      <c r="P120" s="53"/>
      <c r="Q120" s="82"/>
      <c r="R120" s="79"/>
      <c r="S120" s="82"/>
    </row>
    <row r="121" spans="1:19" ht="20">
      <c r="A121" s="146">
        <f t="shared" si="10"/>
        <v>42998</v>
      </c>
      <c r="B121" s="147">
        <v>606.71</v>
      </c>
      <c r="C121" s="147">
        <v>23.21</v>
      </c>
      <c r="D121" s="148">
        <v>23.21</v>
      </c>
      <c r="E121" s="148">
        <v>1</v>
      </c>
      <c r="F121" s="148">
        <f t="shared" si="8"/>
        <v>90.628660679422097</v>
      </c>
      <c r="G121" s="149">
        <v>0</v>
      </c>
      <c r="H121" s="149">
        <v>0</v>
      </c>
      <c r="I121" s="149" t="s">
        <v>50</v>
      </c>
      <c r="J121" s="149" t="s">
        <v>50</v>
      </c>
      <c r="K121" s="149" t="s">
        <v>48</v>
      </c>
      <c r="L121" s="149" t="s">
        <v>48</v>
      </c>
      <c r="M121" s="148">
        <f t="shared" si="9"/>
        <v>0</v>
      </c>
      <c r="N121" s="150">
        <f t="shared" si="11"/>
        <v>0.97</v>
      </c>
      <c r="P121" s="53"/>
      <c r="Q121" s="82"/>
      <c r="R121" s="79"/>
      <c r="S121" s="82"/>
    </row>
    <row r="122" spans="1:19" ht="20">
      <c r="A122" s="146">
        <f t="shared" si="10"/>
        <v>42999</v>
      </c>
      <c r="B122" s="147">
        <v>607.23</v>
      </c>
      <c r="C122" s="147">
        <v>25.61</v>
      </c>
      <c r="D122" s="148">
        <v>25.61</v>
      </c>
      <c r="E122" s="148">
        <v>16</v>
      </c>
      <c r="F122" s="148">
        <f t="shared" si="8"/>
        <v>100</v>
      </c>
      <c r="G122" s="149">
        <v>0</v>
      </c>
      <c r="H122" s="149">
        <v>0</v>
      </c>
      <c r="I122" s="149" t="s">
        <v>50</v>
      </c>
      <c r="J122" s="149" t="s">
        <v>50</v>
      </c>
      <c r="K122" s="149" t="s">
        <v>48</v>
      </c>
      <c r="L122" s="149" t="s">
        <v>48</v>
      </c>
      <c r="M122" s="148">
        <f t="shared" si="9"/>
        <v>0</v>
      </c>
      <c r="N122" s="150">
        <f t="shared" si="11"/>
        <v>2.4</v>
      </c>
      <c r="P122" s="53"/>
      <c r="Q122" s="82"/>
      <c r="R122" s="79"/>
      <c r="S122" s="82"/>
    </row>
    <row r="123" spans="1:19" ht="20">
      <c r="A123" s="146">
        <f t="shared" si="10"/>
        <v>43000</v>
      </c>
      <c r="B123" s="147">
        <v>607.23</v>
      </c>
      <c r="C123" s="147">
        <v>25.61</v>
      </c>
      <c r="D123" s="148">
        <v>25.61</v>
      </c>
      <c r="E123" s="148">
        <v>0</v>
      </c>
      <c r="F123" s="148">
        <f t="shared" si="8"/>
        <v>100</v>
      </c>
      <c r="G123" s="149">
        <v>300</v>
      </c>
      <c r="H123" s="149">
        <v>45</v>
      </c>
      <c r="I123" s="149" t="s">
        <v>50</v>
      </c>
      <c r="J123" s="149" t="s">
        <v>50</v>
      </c>
      <c r="K123" s="149" t="s">
        <v>48</v>
      </c>
      <c r="L123" s="149" t="s">
        <v>48</v>
      </c>
      <c r="M123" s="148">
        <f t="shared" ref="M123:M128" si="14">G123+H123</f>
        <v>345</v>
      </c>
      <c r="N123" s="150">
        <f t="shared" si="11"/>
        <v>0.84</v>
      </c>
      <c r="P123" s="53"/>
      <c r="Q123" s="82"/>
      <c r="R123" s="79"/>
      <c r="S123" s="82"/>
    </row>
    <row r="124" spans="1:19" ht="20">
      <c r="A124" s="146">
        <f t="shared" si="10"/>
        <v>43001</v>
      </c>
      <c r="B124" s="147">
        <v>607.23</v>
      </c>
      <c r="C124" s="147">
        <v>25.61</v>
      </c>
      <c r="D124" s="148">
        <v>25.61</v>
      </c>
      <c r="E124" s="148">
        <v>0</v>
      </c>
      <c r="F124" s="148">
        <f t="shared" si="8"/>
        <v>100</v>
      </c>
      <c r="G124" s="149">
        <v>250</v>
      </c>
      <c r="H124" s="149">
        <v>80</v>
      </c>
      <c r="I124" s="149" t="s">
        <v>50</v>
      </c>
      <c r="J124" s="149" t="s">
        <v>50</v>
      </c>
      <c r="K124" s="149" t="s">
        <v>48</v>
      </c>
      <c r="L124" s="149" t="s">
        <v>48</v>
      </c>
      <c r="M124" s="148">
        <f t="shared" si="14"/>
        <v>330</v>
      </c>
      <c r="N124" s="150">
        <f t="shared" si="11"/>
        <v>0.81</v>
      </c>
      <c r="P124" s="53"/>
      <c r="Q124" s="82"/>
      <c r="R124" s="79"/>
      <c r="S124" s="82"/>
    </row>
    <row r="125" spans="1:19" ht="20">
      <c r="A125" s="146">
        <f t="shared" si="10"/>
        <v>43002</v>
      </c>
      <c r="B125" s="147">
        <v>607.23</v>
      </c>
      <c r="C125" s="147">
        <v>25.61</v>
      </c>
      <c r="D125" s="148">
        <v>25.61</v>
      </c>
      <c r="E125" s="148">
        <v>0</v>
      </c>
      <c r="F125" s="148">
        <f t="shared" si="8"/>
        <v>100</v>
      </c>
      <c r="G125" s="149">
        <v>300</v>
      </c>
      <c r="H125" s="149">
        <v>0</v>
      </c>
      <c r="I125" s="149" t="s">
        <v>50</v>
      </c>
      <c r="J125" s="149" t="s">
        <v>50</v>
      </c>
      <c r="K125" s="149" t="s">
        <v>48</v>
      </c>
      <c r="L125" s="149" t="s">
        <v>48</v>
      </c>
      <c r="M125" s="148">
        <f t="shared" si="14"/>
        <v>300</v>
      </c>
      <c r="N125" s="150">
        <f t="shared" si="11"/>
        <v>0.73</v>
      </c>
      <c r="P125" s="53"/>
      <c r="Q125" s="82"/>
      <c r="R125" s="79"/>
      <c r="S125" s="82"/>
    </row>
    <row r="126" spans="1:19" ht="20">
      <c r="A126" s="146">
        <f t="shared" si="10"/>
        <v>43003</v>
      </c>
      <c r="B126" s="147">
        <v>607.23</v>
      </c>
      <c r="C126" s="147">
        <v>25.61</v>
      </c>
      <c r="D126" s="148">
        <v>25.61</v>
      </c>
      <c r="E126" s="148">
        <v>0</v>
      </c>
      <c r="F126" s="148">
        <f t="shared" si="8"/>
        <v>100</v>
      </c>
      <c r="G126" s="149">
        <v>150</v>
      </c>
      <c r="H126" s="149">
        <v>85</v>
      </c>
      <c r="I126" s="149" t="s">
        <v>50</v>
      </c>
      <c r="J126" s="149" t="s">
        <v>50</v>
      </c>
      <c r="K126" s="149" t="s">
        <v>48</v>
      </c>
      <c r="L126" s="149" t="s">
        <v>48</v>
      </c>
      <c r="M126" s="148">
        <f t="shared" si="14"/>
        <v>235</v>
      </c>
      <c r="N126" s="150">
        <f t="shared" si="11"/>
        <v>0.57999999999999996</v>
      </c>
      <c r="P126" s="53"/>
      <c r="Q126" s="82"/>
      <c r="R126" s="79"/>
      <c r="S126" s="82"/>
    </row>
    <row r="127" spans="1:19" ht="20">
      <c r="A127" s="146">
        <f t="shared" si="10"/>
        <v>43004</v>
      </c>
      <c r="B127" s="147">
        <v>607.23</v>
      </c>
      <c r="C127" s="147">
        <v>25.61</v>
      </c>
      <c r="D127" s="148">
        <v>25.61</v>
      </c>
      <c r="E127" s="148">
        <v>0</v>
      </c>
      <c r="F127" s="148">
        <f t="shared" si="8"/>
        <v>100</v>
      </c>
      <c r="G127" s="149">
        <v>100</v>
      </c>
      <c r="H127" s="149">
        <v>85</v>
      </c>
      <c r="I127" s="149" t="s">
        <v>50</v>
      </c>
      <c r="J127" s="149" t="s">
        <v>50</v>
      </c>
      <c r="K127" s="149" t="s">
        <v>48</v>
      </c>
      <c r="L127" s="149" t="s">
        <v>48</v>
      </c>
      <c r="M127" s="148">
        <f t="shared" si="14"/>
        <v>185</v>
      </c>
      <c r="N127" s="150">
        <f t="shared" si="11"/>
        <v>0.45</v>
      </c>
      <c r="P127" s="53"/>
      <c r="Q127" s="82"/>
      <c r="R127" s="79"/>
      <c r="S127" s="82"/>
    </row>
    <row r="128" spans="1:19" ht="20">
      <c r="A128" s="146">
        <f t="shared" si="10"/>
        <v>43005</v>
      </c>
      <c r="B128" s="147">
        <v>607.23</v>
      </c>
      <c r="C128" s="147">
        <v>25.61</v>
      </c>
      <c r="D128" s="148">
        <v>25.61</v>
      </c>
      <c r="E128" s="148">
        <v>0</v>
      </c>
      <c r="F128" s="148">
        <f t="shared" si="8"/>
        <v>100</v>
      </c>
      <c r="G128" s="149">
        <v>80</v>
      </c>
      <c r="H128" s="149">
        <v>85</v>
      </c>
      <c r="I128" s="149" t="s">
        <v>50</v>
      </c>
      <c r="J128" s="149" t="s">
        <v>50</v>
      </c>
      <c r="K128" s="149" t="s">
        <v>48</v>
      </c>
      <c r="L128" s="149" t="s">
        <v>48</v>
      </c>
      <c r="M128" s="148">
        <f t="shared" si="14"/>
        <v>165</v>
      </c>
      <c r="N128" s="150">
        <f t="shared" si="11"/>
        <v>0.4</v>
      </c>
      <c r="P128" s="53"/>
      <c r="Q128" s="82"/>
      <c r="R128" s="79"/>
      <c r="S128" s="82"/>
    </row>
    <row r="129" spans="1:19" ht="20">
      <c r="A129" s="146">
        <f t="shared" si="10"/>
        <v>43006</v>
      </c>
      <c r="B129" s="147">
        <v>607.23</v>
      </c>
      <c r="C129" s="147">
        <v>25.61</v>
      </c>
      <c r="D129" s="148">
        <v>25.61</v>
      </c>
      <c r="E129" s="148">
        <v>0</v>
      </c>
      <c r="F129" s="148">
        <f>D129/25.61*100</f>
        <v>100</v>
      </c>
      <c r="G129" s="149">
        <v>120</v>
      </c>
      <c r="H129" s="149">
        <v>10</v>
      </c>
      <c r="I129" s="149" t="s">
        <v>50</v>
      </c>
      <c r="J129" s="149" t="s">
        <v>50</v>
      </c>
      <c r="K129" s="149" t="s">
        <v>48</v>
      </c>
      <c r="L129" s="149" t="s">
        <v>48</v>
      </c>
      <c r="M129" s="148">
        <f t="shared" si="9"/>
        <v>130</v>
      </c>
      <c r="N129" s="150">
        <f t="shared" si="11"/>
        <v>0.32</v>
      </c>
      <c r="P129" s="53"/>
      <c r="Q129" s="82"/>
      <c r="R129" s="79"/>
      <c r="S129" s="82"/>
    </row>
    <row r="130" spans="1:19" ht="20">
      <c r="A130" s="146">
        <f t="shared" si="10"/>
        <v>43007</v>
      </c>
      <c r="B130" s="147">
        <v>607.23</v>
      </c>
      <c r="C130" s="147">
        <v>25.61</v>
      </c>
      <c r="D130" s="148">
        <v>25.61</v>
      </c>
      <c r="E130" s="148">
        <v>0</v>
      </c>
      <c r="F130" s="148">
        <f t="shared" si="8"/>
        <v>100</v>
      </c>
      <c r="G130" s="149">
        <v>100</v>
      </c>
      <c r="H130" s="149">
        <v>55</v>
      </c>
      <c r="I130" s="149" t="s">
        <v>50</v>
      </c>
      <c r="J130" s="149" t="s">
        <v>50</v>
      </c>
      <c r="K130" s="149" t="s">
        <v>48</v>
      </c>
      <c r="L130" s="149" t="s">
        <v>48</v>
      </c>
      <c r="M130" s="148">
        <f t="shared" si="9"/>
        <v>155</v>
      </c>
      <c r="N130" s="150">
        <f t="shared" si="11"/>
        <v>0.38</v>
      </c>
      <c r="P130" s="53"/>
      <c r="Q130" s="82"/>
      <c r="R130" s="79"/>
      <c r="S130" s="82"/>
    </row>
    <row r="131" spans="1:19" ht="20">
      <c r="A131" s="146">
        <f t="shared" si="10"/>
        <v>43008</v>
      </c>
      <c r="B131" s="147">
        <v>607.23</v>
      </c>
      <c r="C131" s="147">
        <v>25.61</v>
      </c>
      <c r="D131" s="148">
        <v>25.61</v>
      </c>
      <c r="E131" s="148">
        <v>0</v>
      </c>
      <c r="F131" s="148">
        <f>D131/25.61*100</f>
        <v>100</v>
      </c>
      <c r="G131" s="149">
        <v>90</v>
      </c>
      <c r="H131" s="149">
        <v>55</v>
      </c>
      <c r="I131" s="149" t="s">
        <v>50</v>
      </c>
      <c r="J131" s="149" t="s">
        <v>50</v>
      </c>
      <c r="K131" s="149" t="s">
        <v>48</v>
      </c>
      <c r="L131" s="149" t="s">
        <v>48</v>
      </c>
      <c r="M131" s="148">
        <f t="shared" si="9"/>
        <v>145</v>
      </c>
      <c r="N131" s="150">
        <f t="shared" si="11"/>
        <v>0.35</v>
      </c>
      <c r="P131" s="53"/>
      <c r="Q131" s="82"/>
      <c r="R131" s="79"/>
      <c r="S131" s="82"/>
    </row>
    <row r="132" spans="1:19" ht="20">
      <c r="A132" s="146">
        <f t="shared" si="10"/>
        <v>43009</v>
      </c>
      <c r="B132" s="147">
        <v>607.23</v>
      </c>
      <c r="C132" s="147">
        <v>25.61</v>
      </c>
      <c r="D132" s="148">
        <v>25.61</v>
      </c>
      <c r="E132" s="148">
        <v>0</v>
      </c>
      <c r="F132" s="148">
        <f t="shared" si="8"/>
        <v>100</v>
      </c>
      <c r="G132" s="149">
        <v>100</v>
      </c>
      <c r="H132" s="149">
        <v>0</v>
      </c>
      <c r="I132" s="149" t="s">
        <v>50</v>
      </c>
      <c r="J132" s="149" t="s">
        <v>50</v>
      </c>
      <c r="K132" s="149" t="s">
        <v>48</v>
      </c>
      <c r="L132" s="149" t="s">
        <v>48</v>
      </c>
      <c r="M132" s="148">
        <f t="shared" si="9"/>
        <v>100</v>
      </c>
      <c r="N132" s="150">
        <f t="shared" si="11"/>
        <v>0.24</v>
      </c>
      <c r="P132" s="53"/>
      <c r="Q132" s="82"/>
      <c r="R132" s="79"/>
      <c r="S132" s="82"/>
    </row>
    <row r="133" spans="1:19" ht="20">
      <c r="A133" s="146">
        <f t="shared" si="10"/>
        <v>43010</v>
      </c>
      <c r="B133" s="147">
        <v>607.23</v>
      </c>
      <c r="C133" s="147">
        <v>25.61</v>
      </c>
      <c r="D133" s="148">
        <v>25.61</v>
      </c>
      <c r="E133" s="148">
        <v>0</v>
      </c>
      <c r="F133" s="148">
        <f t="shared" si="8"/>
        <v>100</v>
      </c>
      <c r="G133" s="149">
        <v>80</v>
      </c>
      <c r="H133" s="149">
        <v>0</v>
      </c>
      <c r="I133" s="149" t="s">
        <v>50</v>
      </c>
      <c r="J133" s="149" t="s">
        <v>50</v>
      </c>
      <c r="K133" s="149" t="s">
        <v>48</v>
      </c>
      <c r="L133" s="149" t="s">
        <v>48</v>
      </c>
      <c r="M133" s="148">
        <f t="shared" si="9"/>
        <v>80</v>
      </c>
      <c r="N133" s="150">
        <f t="shared" si="11"/>
        <v>0.2</v>
      </c>
      <c r="P133" s="53"/>
      <c r="Q133" s="82"/>
      <c r="R133" s="79"/>
      <c r="S133" s="82"/>
    </row>
    <row r="134" spans="1:19" ht="20">
      <c r="A134" s="146">
        <f t="shared" si="10"/>
        <v>43011</v>
      </c>
      <c r="B134" s="147">
        <v>607.23</v>
      </c>
      <c r="C134" s="147">
        <v>25.61</v>
      </c>
      <c r="D134" s="148">
        <v>25.61</v>
      </c>
      <c r="E134" s="148">
        <v>0</v>
      </c>
      <c r="F134" s="148">
        <f t="shared" si="8"/>
        <v>100</v>
      </c>
      <c r="G134" s="149">
        <v>80</v>
      </c>
      <c r="H134" s="149">
        <v>0</v>
      </c>
      <c r="I134" s="149" t="s">
        <v>50</v>
      </c>
      <c r="J134" s="149" t="s">
        <v>50</v>
      </c>
      <c r="K134" s="149" t="s">
        <v>48</v>
      </c>
      <c r="L134" s="149" t="s">
        <v>48</v>
      </c>
      <c r="M134" s="148">
        <f t="shared" si="9"/>
        <v>80</v>
      </c>
      <c r="N134" s="150">
        <f t="shared" si="11"/>
        <v>0.2</v>
      </c>
      <c r="P134" s="53"/>
      <c r="Q134" s="82"/>
      <c r="R134" s="79"/>
      <c r="S134" s="82"/>
    </row>
    <row r="135" spans="1:19" ht="20">
      <c r="A135" s="146">
        <f t="shared" si="10"/>
        <v>43012</v>
      </c>
      <c r="B135" s="147">
        <v>607.23</v>
      </c>
      <c r="C135" s="147">
        <v>25.61</v>
      </c>
      <c r="D135" s="148">
        <v>25.61</v>
      </c>
      <c r="E135" s="148">
        <v>0</v>
      </c>
      <c r="F135" s="148">
        <f t="shared" si="8"/>
        <v>100</v>
      </c>
      <c r="G135" s="149">
        <v>60</v>
      </c>
      <c r="H135" s="149">
        <v>0</v>
      </c>
      <c r="I135" s="149" t="s">
        <v>50</v>
      </c>
      <c r="J135" s="149" t="s">
        <v>50</v>
      </c>
      <c r="K135" s="149" t="s">
        <v>48</v>
      </c>
      <c r="L135" s="149" t="s">
        <v>48</v>
      </c>
      <c r="M135" s="148">
        <f t="shared" si="9"/>
        <v>60</v>
      </c>
      <c r="N135" s="150">
        <f t="shared" si="11"/>
        <v>0.15</v>
      </c>
      <c r="P135" s="53"/>
      <c r="Q135" s="82"/>
      <c r="R135" s="79"/>
      <c r="S135" s="82"/>
    </row>
    <row r="136" spans="1:19" ht="20">
      <c r="A136" s="146">
        <f t="shared" si="10"/>
        <v>43013</v>
      </c>
      <c r="B136" s="147">
        <v>607.23</v>
      </c>
      <c r="C136" s="147">
        <v>25.61</v>
      </c>
      <c r="D136" s="148">
        <v>25.61</v>
      </c>
      <c r="E136" s="148">
        <v>0</v>
      </c>
      <c r="F136" s="148">
        <f t="shared" si="8"/>
        <v>100</v>
      </c>
      <c r="G136" s="149">
        <v>60</v>
      </c>
      <c r="H136" s="149">
        <v>0</v>
      </c>
      <c r="I136" s="149" t="s">
        <v>50</v>
      </c>
      <c r="J136" s="149" t="s">
        <v>50</v>
      </c>
      <c r="K136" s="149" t="s">
        <v>48</v>
      </c>
      <c r="L136" s="149" t="s">
        <v>48</v>
      </c>
      <c r="M136" s="148">
        <f t="shared" si="9"/>
        <v>60</v>
      </c>
      <c r="N136" s="150">
        <f t="shared" si="11"/>
        <v>0.15</v>
      </c>
      <c r="P136" s="53"/>
      <c r="Q136" s="82"/>
      <c r="R136" s="79"/>
      <c r="S136" s="82"/>
    </row>
    <row r="137" spans="1:19" ht="20">
      <c r="A137" s="146">
        <f t="shared" si="10"/>
        <v>43014</v>
      </c>
      <c r="B137" s="147">
        <v>607.23</v>
      </c>
      <c r="C137" s="147">
        <v>25.61</v>
      </c>
      <c r="D137" s="148">
        <v>25.61</v>
      </c>
      <c r="E137" s="148">
        <v>0</v>
      </c>
      <c r="F137" s="148">
        <f t="shared" si="8"/>
        <v>100</v>
      </c>
      <c r="G137" s="149">
        <v>50</v>
      </c>
      <c r="H137" s="149">
        <v>0</v>
      </c>
      <c r="I137" s="149" t="s">
        <v>50</v>
      </c>
      <c r="J137" s="149" t="s">
        <v>50</v>
      </c>
      <c r="K137" s="149" t="s">
        <v>48</v>
      </c>
      <c r="L137" s="149" t="s">
        <v>48</v>
      </c>
      <c r="M137" s="148">
        <f t="shared" si="9"/>
        <v>50</v>
      </c>
      <c r="N137" s="150">
        <f t="shared" si="11"/>
        <v>0.12</v>
      </c>
      <c r="P137" s="53"/>
      <c r="Q137" s="82"/>
      <c r="R137" s="79"/>
      <c r="S137" s="82"/>
    </row>
    <row r="138" spans="1:19" ht="20">
      <c r="A138" s="146">
        <f t="shared" si="10"/>
        <v>43015</v>
      </c>
      <c r="B138" s="147">
        <v>607.23</v>
      </c>
      <c r="C138" s="147">
        <v>25.61</v>
      </c>
      <c r="D138" s="148">
        <v>25.61</v>
      </c>
      <c r="E138" s="148">
        <v>0</v>
      </c>
      <c r="F138" s="148">
        <f t="shared" si="8"/>
        <v>100</v>
      </c>
      <c r="G138" s="149">
        <v>50</v>
      </c>
      <c r="H138" s="149">
        <v>0</v>
      </c>
      <c r="I138" s="149" t="s">
        <v>50</v>
      </c>
      <c r="J138" s="149" t="s">
        <v>50</v>
      </c>
      <c r="K138" s="149" t="s">
        <v>48</v>
      </c>
      <c r="L138" s="149" t="s">
        <v>48</v>
      </c>
      <c r="M138" s="148">
        <f t="shared" si="9"/>
        <v>50</v>
      </c>
      <c r="N138" s="150">
        <f t="shared" si="11"/>
        <v>0.12</v>
      </c>
      <c r="P138" s="53"/>
      <c r="Q138" s="82"/>
      <c r="R138" s="79"/>
      <c r="S138" s="82"/>
    </row>
    <row r="139" spans="1:19" ht="20">
      <c r="A139" s="146">
        <f t="shared" si="10"/>
        <v>43016</v>
      </c>
      <c r="B139" s="147">
        <v>607.23</v>
      </c>
      <c r="C139" s="147">
        <v>25.61</v>
      </c>
      <c r="D139" s="148">
        <v>25.61</v>
      </c>
      <c r="E139" s="148">
        <v>23</v>
      </c>
      <c r="F139" s="148">
        <f t="shared" ref="F139:F162" si="15">D139/25.61*100</f>
        <v>100</v>
      </c>
      <c r="G139" s="149">
        <v>150</v>
      </c>
      <c r="H139" s="149">
        <v>0</v>
      </c>
      <c r="I139" s="149" t="s">
        <v>50</v>
      </c>
      <c r="J139" s="149" t="s">
        <v>50</v>
      </c>
      <c r="K139" s="149" t="s">
        <v>48</v>
      </c>
      <c r="L139" s="149" t="s">
        <v>48</v>
      </c>
      <c r="M139" s="148">
        <f t="shared" ref="M139:M162" si="16">G139+H139</f>
        <v>150</v>
      </c>
      <c r="N139" s="150">
        <f t="shared" si="11"/>
        <v>0.37</v>
      </c>
      <c r="P139" s="53"/>
      <c r="Q139" s="82"/>
      <c r="R139" s="79"/>
      <c r="S139" s="82"/>
    </row>
    <row r="140" spans="1:19" ht="20">
      <c r="A140" s="146">
        <f t="shared" ref="A140:A162" si="17">+A139+1</f>
        <v>43017</v>
      </c>
      <c r="B140" s="147">
        <v>607.23</v>
      </c>
      <c r="C140" s="147">
        <v>25.61</v>
      </c>
      <c r="D140" s="148">
        <v>25.61</v>
      </c>
      <c r="E140" s="148">
        <v>11</v>
      </c>
      <c r="F140" s="148">
        <f t="shared" si="15"/>
        <v>100</v>
      </c>
      <c r="G140" s="149">
        <v>150</v>
      </c>
      <c r="H140" s="149">
        <v>0</v>
      </c>
      <c r="I140" s="149" t="s">
        <v>50</v>
      </c>
      <c r="J140" s="149" t="s">
        <v>50</v>
      </c>
      <c r="K140" s="149" t="s">
        <v>48</v>
      </c>
      <c r="L140" s="149" t="s">
        <v>48</v>
      </c>
      <c r="M140" s="148">
        <f t="shared" si="16"/>
        <v>150</v>
      </c>
      <c r="N140" s="150">
        <f t="shared" ref="N140:N157" si="18">ROUND((C140-C139)+(M140*0.002447),2)</f>
        <v>0.37</v>
      </c>
      <c r="P140" s="53"/>
      <c r="Q140" s="82"/>
      <c r="R140" s="79"/>
      <c r="S140" s="82"/>
    </row>
    <row r="141" spans="1:19" ht="20">
      <c r="A141" s="146">
        <f t="shared" si="17"/>
        <v>43018</v>
      </c>
      <c r="B141" s="147">
        <v>607.23</v>
      </c>
      <c r="C141" s="147">
        <v>25.61</v>
      </c>
      <c r="D141" s="148">
        <v>25.61</v>
      </c>
      <c r="E141" s="148">
        <v>10</v>
      </c>
      <c r="F141" s="148">
        <f t="shared" si="15"/>
        <v>100</v>
      </c>
      <c r="G141" s="149">
        <v>150</v>
      </c>
      <c r="H141" s="149">
        <v>0</v>
      </c>
      <c r="I141" s="149" t="s">
        <v>50</v>
      </c>
      <c r="J141" s="149" t="s">
        <v>50</v>
      </c>
      <c r="K141" s="149" t="s">
        <v>48</v>
      </c>
      <c r="L141" s="149" t="s">
        <v>48</v>
      </c>
      <c r="M141" s="148">
        <f t="shared" si="16"/>
        <v>150</v>
      </c>
      <c r="N141" s="150">
        <f t="shared" si="18"/>
        <v>0.37</v>
      </c>
      <c r="P141" s="53"/>
      <c r="Q141" s="82"/>
      <c r="R141" s="79"/>
      <c r="S141" s="82"/>
    </row>
    <row r="142" spans="1:19" ht="20">
      <c r="A142" s="146">
        <f t="shared" si="17"/>
        <v>43019</v>
      </c>
      <c r="B142" s="147">
        <v>607.23</v>
      </c>
      <c r="C142" s="147">
        <v>25.61</v>
      </c>
      <c r="D142" s="148">
        <v>25.61</v>
      </c>
      <c r="E142" s="148">
        <v>15</v>
      </c>
      <c r="F142" s="148">
        <f t="shared" si="15"/>
        <v>100</v>
      </c>
      <c r="G142" s="149">
        <v>200</v>
      </c>
      <c r="H142" s="149">
        <v>0</v>
      </c>
      <c r="I142" s="149" t="s">
        <v>50</v>
      </c>
      <c r="J142" s="149" t="s">
        <v>50</v>
      </c>
      <c r="K142" s="149" t="s">
        <v>48</v>
      </c>
      <c r="L142" s="149" t="s">
        <v>48</v>
      </c>
      <c r="M142" s="148">
        <f t="shared" si="16"/>
        <v>200</v>
      </c>
      <c r="N142" s="150">
        <f t="shared" si="18"/>
        <v>0.49</v>
      </c>
      <c r="P142" s="53"/>
      <c r="Q142" s="82"/>
      <c r="R142" s="79"/>
      <c r="S142" s="82"/>
    </row>
    <row r="143" spans="1:19" ht="20">
      <c r="A143" s="146">
        <f t="shared" si="17"/>
        <v>43020</v>
      </c>
      <c r="B143" s="147">
        <v>607.23</v>
      </c>
      <c r="C143" s="147">
        <v>25.61</v>
      </c>
      <c r="D143" s="148">
        <v>25.61</v>
      </c>
      <c r="E143" s="148">
        <v>34</v>
      </c>
      <c r="F143" s="148">
        <f t="shared" si="15"/>
        <v>100</v>
      </c>
      <c r="G143" s="149">
        <v>700</v>
      </c>
      <c r="H143" s="149">
        <v>0</v>
      </c>
      <c r="I143" s="149" t="s">
        <v>50</v>
      </c>
      <c r="J143" s="149" t="s">
        <v>50</v>
      </c>
      <c r="K143" s="149" t="s">
        <v>48</v>
      </c>
      <c r="L143" s="149" t="s">
        <v>48</v>
      </c>
      <c r="M143" s="148">
        <f t="shared" si="16"/>
        <v>700</v>
      </c>
      <c r="N143" s="150">
        <f t="shared" si="18"/>
        <v>1.71</v>
      </c>
      <c r="P143" s="53"/>
      <c r="Q143" s="82"/>
      <c r="R143" s="79"/>
      <c r="S143" s="82"/>
    </row>
    <row r="144" spans="1:19" ht="20">
      <c r="A144" s="146">
        <f t="shared" si="17"/>
        <v>43021</v>
      </c>
      <c r="B144" s="147">
        <v>607.23</v>
      </c>
      <c r="C144" s="147">
        <v>25.61</v>
      </c>
      <c r="D144" s="148">
        <v>25.61</v>
      </c>
      <c r="E144" s="148">
        <v>0</v>
      </c>
      <c r="F144" s="148">
        <f t="shared" si="15"/>
        <v>100</v>
      </c>
      <c r="G144" s="149">
        <v>350</v>
      </c>
      <c r="H144" s="149">
        <v>0</v>
      </c>
      <c r="I144" s="149" t="s">
        <v>50</v>
      </c>
      <c r="J144" s="149" t="s">
        <v>50</v>
      </c>
      <c r="K144" s="149" t="s">
        <v>48</v>
      </c>
      <c r="L144" s="149" t="s">
        <v>48</v>
      </c>
      <c r="M144" s="148">
        <f t="shared" si="16"/>
        <v>350</v>
      </c>
      <c r="N144" s="150">
        <f t="shared" si="18"/>
        <v>0.86</v>
      </c>
      <c r="P144" s="53"/>
      <c r="Q144" s="82"/>
      <c r="R144" s="79"/>
      <c r="S144" s="82"/>
    </row>
    <row r="145" spans="1:19" ht="20">
      <c r="A145" s="146">
        <f t="shared" si="17"/>
        <v>43022</v>
      </c>
      <c r="B145" s="147">
        <v>607.23</v>
      </c>
      <c r="C145" s="147">
        <v>25.61</v>
      </c>
      <c r="D145" s="148">
        <v>25.61</v>
      </c>
      <c r="E145" s="148">
        <v>15</v>
      </c>
      <c r="F145" s="148">
        <f t="shared" si="15"/>
        <v>100</v>
      </c>
      <c r="G145" s="149">
        <v>1200</v>
      </c>
      <c r="H145" s="149">
        <v>0</v>
      </c>
      <c r="I145" s="149" t="s">
        <v>50</v>
      </c>
      <c r="J145" s="149" t="s">
        <v>50</v>
      </c>
      <c r="K145" s="149" t="s">
        <v>48</v>
      </c>
      <c r="L145" s="149" t="s">
        <v>48</v>
      </c>
      <c r="M145" s="148">
        <f t="shared" si="16"/>
        <v>1200</v>
      </c>
      <c r="N145" s="150">
        <f t="shared" si="18"/>
        <v>2.94</v>
      </c>
      <c r="P145" s="53"/>
      <c r="Q145" s="82"/>
      <c r="R145" s="79"/>
      <c r="S145" s="82"/>
    </row>
    <row r="146" spans="1:19" ht="20">
      <c r="A146" s="146">
        <f t="shared" si="17"/>
        <v>43023</v>
      </c>
      <c r="B146" s="147">
        <v>607.23</v>
      </c>
      <c r="C146" s="147">
        <v>25.61</v>
      </c>
      <c r="D146" s="148">
        <v>25.61</v>
      </c>
      <c r="E146" s="148">
        <v>14</v>
      </c>
      <c r="F146" s="148">
        <f t="shared" si="15"/>
        <v>100</v>
      </c>
      <c r="G146" s="149">
        <v>1500</v>
      </c>
      <c r="H146" s="149">
        <v>0</v>
      </c>
      <c r="I146" s="149" t="s">
        <v>50</v>
      </c>
      <c r="J146" s="149" t="s">
        <v>50</v>
      </c>
      <c r="K146" s="149" t="s">
        <v>48</v>
      </c>
      <c r="L146" s="149" t="s">
        <v>48</v>
      </c>
      <c r="M146" s="148">
        <f t="shared" si="16"/>
        <v>1500</v>
      </c>
      <c r="N146" s="150">
        <f t="shared" si="18"/>
        <v>3.67</v>
      </c>
      <c r="P146" s="53"/>
      <c r="Q146" s="82"/>
      <c r="R146" s="79"/>
      <c r="S146" s="82"/>
    </row>
    <row r="147" spans="1:19" ht="20">
      <c r="A147" s="146">
        <f t="shared" si="17"/>
        <v>43024</v>
      </c>
      <c r="B147" s="147">
        <v>607.23</v>
      </c>
      <c r="C147" s="147">
        <v>25.61</v>
      </c>
      <c r="D147" s="148">
        <v>25.61</v>
      </c>
      <c r="E147" s="148">
        <v>2</v>
      </c>
      <c r="F147" s="148">
        <f t="shared" si="15"/>
        <v>100</v>
      </c>
      <c r="G147" s="149">
        <v>2500</v>
      </c>
      <c r="H147" s="149">
        <v>0</v>
      </c>
      <c r="I147" s="149" t="s">
        <v>50</v>
      </c>
      <c r="J147" s="149" t="s">
        <v>50</v>
      </c>
      <c r="K147" s="149" t="s">
        <v>48</v>
      </c>
      <c r="L147" s="149" t="s">
        <v>48</v>
      </c>
      <c r="M147" s="148">
        <f t="shared" si="16"/>
        <v>2500</v>
      </c>
      <c r="N147" s="150">
        <f t="shared" si="18"/>
        <v>6.12</v>
      </c>
      <c r="P147" s="53"/>
      <c r="Q147" s="82"/>
      <c r="R147" s="79"/>
      <c r="S147" s="82"/>
    </row>
    <row r="148" spans="1:19" ht="20">
      <c r="A148" s="146">
        <f t="shared" si="17"/>
        <v>43025</v>
      </c>
      <c r="B148" s="147">
        <v>607.23</v>
      </c>
      <c r="C148" s="147">
        <v>25.61</v>
      </c>
      <c r="D148" s="148">
        <v>25.61</v>
      </c>
      <c r="E148" s="148">
        <v>0</v>
      </c>
      <c r="F148" s="148">
        <f t="shared" si="15"/>
        <v>100</v>
      </c>
      <c r="G148" s="149">
        <v>2000</v>
      </c>
      <c r="H148" s="149">
        <v>0</v>
      </c>
      <c r="I148" s="149" t="s">
        <v>50</v>
      </c>
      <c r="J148" s="149" t="s">
        <v>50</v>
      </c>
      <c r="K148" s="149" t="s">
        <v>48</v>
      </c>
      <c r="L148" s="149" t="s">
        <v>48</v>
      </c>
      <c r="M148" s="148">
        <f t="shared" si="16"/>
        <v>2000</v>
      </c>
      <c r="N148" s="150">
        <f t="shared" si="18"/>
        <v>4.8899999999999997</v>
      </c>
      <c r="P148" s="53"/>
      <c r="Q148" s="82"/>
      <c r="R148" s="79"/>
      <c r="S148" s="82"/>
    </row>
    <row r="149" spans="1:19" ht="20">
      <c r="A149" s="146">
        <f t="shared" si="17"/>
        <v>43026</v>
      </c>
      <c r="B149" s="147">
        <v>607.23</v>
      </c>
      <c r="C149" s="147">
        <v>25.61</v>
      </c>
      <c r="D149" s="148">
        <v>25.61</v>
      </c>
      <c r="E149" s="148">
        <v>0</v>
      </c>
      <c r="F149" s="148">
        <f t="shared" si="15"/>
        <v>100</v>
      </c>
      <c r="G149" s="149">
        <v>1000</v>
      </c>
      <c r="H149" s="149">
        <v>0</v>
      </c>
      <c r="I149" s="149" t="s">
        <v>50</v>
      </c>
      <c r="J149" s="149" t="s">
        <v>50</v>
      </c>
      <c r="K149" s="149" t="s">
        <v>48</v>
      </c>
      <c r="L149" s="149" t="s">
        <v>48</v>
      </c>
      <c r="M149" s="148">
        <f t="shared" si="16"/>
        <v>1000</v>
      </c>
      <c r="N149" s="150">
        <f t="shared" si="18"/>
        <v>2.4500000000000002</v>
      </c>
      <c r="P149" s="53"/>
      <c r="Q149" s="82"/>
      <c r="R149" s="79"/>
      <c r="S149" s="82"/>
    </row>
    <row r="150" spans="1:19" ht="20">
      <c r="A150" s="146">
        <f t="shared" si="17"/>
        <v>43027</v>
      </c>
      <c r="B150" s="147">
        <v>607.23</v>
      </c>
      <c r="C150" s="147">
        <v>25.61</v>
      </c>
      <c r="D150" s="148">
        <v>25.61</v>
      </c>
      <c r="E150" s="148">
        <v>0</v>
      </c>
      <c r="F150" s="148">
        <f t="shared" si="15"/>
        <v>100</v>
      </c>
      <c r="G150" s="149">
        <v>300</v>
      </c>
      <c r="H150" s="149">
        <v>0</v>
      </c>
      <c r="I150" s="149" t="s">
        <v>50</v>
      </c>
      <c r="J150" s="149" t="s">
        <v>50</v>
      </c>
      <c r="K150" s="149" t="s">
        <v>48</v>
      </c>
      <c r="L150" s="149" t="s">
        <v>48</v>
      </c>
      <c r="M150" s="148">
        <f t="shared" si="16"/>
        <v>300</v>
      </c>
      <c r="N150" s="150">
        <v>0</v>
      </c>
      <c r="P150" s="53"/>
      <c r="Q150" s="82"/>
      <c r="R150" s="79"/>
      <c r="S150" s="82"/>
    </row>
    <row r="151" spans="1:19" ht="20">
      <c r="A151" s="146">
        <f t="shared" si="17"/>
        <v>43028</v>
      </c>
      <c r="B151" s="147">
        <v>607.23</v>
      </c>
      <c r="C151" s="147">
        <v>25.61</v>
      </c>
      <c r="D151" s="148">
        <v>25.61</v>
      </c>
      <c r="E151" s="148">
        <v>0</v>
      </c>
      <c r="F151" s="148">
        <f t="shared" si="15"/>
        <v>100</v>
      </c>
      <c r="G151" s="149">
        <v>300</v>
      </c>
      <c r="H151" s="149">
        <v>0</v>
      </c>
      <c r="I151" s="149" t="s">
        <v>50</v>
      </c>
      <c r="J151" s="149" t="s">
        <v>50</v>
      </c>
      <c r="K151" s="149" t="s">
        <v>48</v>
      </c>
      <c r="L151" s="149" t="s">
        <v>48</v>
      </c>
      <c r="M151" s="148">
        <f t="shared" si="16"/>
        <v>300</v>
      </c>
      <c r="N151" s="150">
        <f t="shared" si="18"/>
        <v>0.73</v>
      </c>
      <c r="P151" s="53"/>
      <c r="Q151" s="82"/>
      <c r="R151" s="79"/>
      <c r="S151" s="82"/>
    </row>
    <row r="152" spans="1:19" ht="20">
      <c r="A152" s="146">
        <f t="shared" si="17"/>
        <v>43029</v>
      </c>
      <c r="B152" s="147">
        <v>607.23</v>
      </c>
      <c r="C152" s="147">
        <v>25.61</v>
      </c>
      <c r="D152" s="148">
        <v>25.61</v>
      </c>
      <c r="E152" s="148">
        <v>0</v>
      </c>
      <c r="F152" s="148">
        <f t="shared" si="15"/>
        <v>100</v>
      </c>
      <c r="G152" s="149">
        <v>300</v>
      </c>
      <c r="H152" s="149">
        <v>0</v>
      </c>
      <c r="I152" s="149" t="s">
        <v>50</v>
      </c>
      <c r="J152" s="149" t="s">
        <v>50</v>
      </c>
      <c r="K152" s="149" t="s">
        <v>48</v>
      </c>
      <c r="L152" s="149" t="s">
        <v>48</v>
      </c>
      <c r="M152" s="148">
        <f t="shared" si="16"/>
        <v>300</v>
      </c>
      <c r="N152" s="150">
        <f t="shared" si="18"/>
        <v>0.73</v>
      </c>
      <c r="P152" s="53"/>
      <c r="Q152" s="82"/>
      <c r="R152" s="79"/>
      <c r="S152" s="82"/>
    </row>
    <row r="153" spans="1:19" ht="20">
      <c r="A153" s="146">
        <f t="shared" si="17"/>
        <v>43030</v>
      </c>
      <c r="B153" s="147">
        <v>607.23</v>
      </c>
      <c r="C153" s="147">
        <v>25.61</v>
      </c>
      <c r="D153" s="148">
        <v>25.61</v>
      </c>
      <c r="E153" s="148">
        <v>0</v>
      </c>
      <c r="F153" s="148">
        <f t="shared" si="15"/>
        <v>100</v>
      </c>
      <c r="G153" s="149">
        <v>300</v>
      </c>
      <c r="H153" s="149">
        <v>0</v>
      </c>
      <c r="I153" s="149" t="s">
        <v>50</v>
      </c>
      <c r="J153" s="149" t="s">
        <v>50</v>
      </c>
      <c r="K153" s="149" t="s">
        <v>48</v>
      </c>
      <c r="L153" s="149" t="s">
        <v>48</v>
      </c>
      <c r="M153" s="148">
        <f t="shared" si="16"/>
        <v>300</v>
      </c>
      <c r="N153" s="150">
        <v>0</v>
      </c>
      <c r="P153" s="53"/>
      <c r="Q153" s="82"/>
      <c r="R153" s="79"/>
      <c r="S153" s="82"/>
    </row>
    <row r="154" spans="1:19" ht="20">
      <c r="A154" s="146">
        <f t="shared" si="17"/>
        <v>43031</v>
      </c>
      <c r="B154" s="147">
        <v>607.23</v>
      </c>
      <c r="C154" s="147">
        <v>25.61</v>
      </c>
      <c r="D154" s="148">
        <v>25.61</v>
      </c>
      <c r="E154" s="148">
        <v>0</v>
      </c>
      <c r="F154" s="148">
        <f t="shared" si="15"/>
        <v>100</v>
      </c>
      <c r="G154" s="149">
        <v>300</v>
      </c>
      <c r="H154" s="149">
        <v>0</v>
      </c>
      <c r="I154" s="149" t="s">
        <v>50</v>
      </c>
      <c r="J154" s="149" t="s">
        <v>50</v>
      </c>
      <c r="K154" s="149" t="s">
        <v>48</v>
      </c>
      <c r="L154" s="149" t="s">
        <v>48</v>
      </c>
      <c r="M154" s="148">
        <f t="shared" si="16"/>
        <v>300</v>
      </c>
      <c r="N154" s="150">
        <f t="shared" si="18"/>
        <v>0.73</v>
      </c>
      <c r="P154" s="53"/>
      <c r="Q154" s="82"/>
      <c r="R154" s="79"/>
      <c r="S154" s="82"/>
    </row>
    <row r="155" spans="1:19" ht="20">
      <c r="A155" s="146">
        <f t="shared" si="17"/>
        <v>43032</v>
      </c>
      <c r="B155" s="147">
        <v>607.23</v>
      </c>
      <c r="C155" s="147">
        <v>25.61</v>
      </c>
      <c r="D155" s="148">
        <v>25.61</v>
      </c>
      <c r="E155" s="148">
        <v>0</v>
      </c>
      <c r="F155" s="148">
        <f t="shared" si="15"/>
        <v>100</v>
      </c>
      <c r="G155" s="149">
        <v>300</v>
      </c>
      <c r="H155" s="149">
        <v>0</v>
      </c>
      <c r="I155" s="149" t="s">
        <v>50</v>
      </c>
      <c r="J155" s="149" t="s">
        <v>50</v>
      </c>
      <c r="K155" s="149" t="s">
        <v>48</v>
      </c>
      <c r="L155" s="149" t="s">
        <v>48</v>
      </c>
      <c r="M155" s="148">
        <f t="shared" si="16"/>
        <v>300</v>
      </c>
      <c r="N155" s="150">
        <v>0</v>
      </c>
      <c r="P155" s="53"/>
      <c r="Q155" s="82"/>
      <c r="R155" s="79"/>
      <c r="S155" s="82"/>
    </row>
    <row r="156" spans="1:19" ht="20">
      <c r="A156" s="146">
        <f t="shared" si="17"/>
        <v>43033</v>
      </c>
      <c r="B156" s="147">
        <v>607.23</v>
      </c>
      <c r="C156" s="147">
        <v>25.61</v>
      </c>
      <c r="D156" s="148">
        <v>25.61</v>
      </c>
      <c r="E156" s="148">
        <v>0</v>
      </c>
      <c r="F156" s="148">
        <f t="shared" si="15"/>
        <v>100</v>
      </c>
      <c r="G156" s="149">
        <v>300</v>
      </c>
      <c r="H156" s="149">
        <v>0</v>
      </c>
      <c r="I156" s="149" t="s">
        <v>50</v>
      </c>
      <c r="J156" s="149" t="s">
        <v>50</v>
      </c>
      <c r="K156" s="149" t="s">
        <v>48</v>
      </c>
      <c r="L156" s="149" t="s">
        <v>48</v>
      </c>
      <c r="M156" s="148">
        <f t="shared" si="16"/>
        <v>300</v>
      </c>
      <c r="N156" s="150">
        <f t="shared" si="18"/>
        <v>0.73</v>
      </c>
      <c r="P156" s="53"/>
      <c r="Q156" s="82"/>
      <c r="R156" s="79"/>
      <c r="S156" s="82"/>
    </row>
    <row r="157" spans="1:19" ht="20">
      <c r="A157" s="146">
        <f t="shared" si="17"/>
        <v>43034</v>
      </c>
      <c r="B157" s="147">
        <v>607.23</v>
      </c>
      <c r="C157" s="147">
        <v>25.61</v>
      </c>
      <c r="D157" s="148">
        <v>25.61</v>
      </c>
      <c r="E157" s="148">
        <v>0</v>
      </c>
      <c r="F157" s="148">
        <f t="shared" si="15"/>
        <v>100</v>
      </c>
      <c r="G157" s="149">
        <v>300</v>
      </c>
      <c r="H157" s="149">
        <v>0</v>
      </c>
      <c r="I157" s="149" t="s">
        <v>50</v>
      </c>
      <c r="J157" s="149" t="s">
        <v>50</v>
      </c>
      <c r="K157" s="149" t="s">
        <v>48</v>
      </c>
      <c r="L157" s="149" t="s">
        <v>48</v>
      </c>
      <c r="M157" s="148">
        <f t="shared" si="16"/>
        <v>300</v>
      </c>
      <c r="N157" s="150">
        <f t="shared" si="18"/>
        <v>0.73</v>
      </c>
      <c r="P157" s="53"/>
      <c r="Q157" s="82"/>
      <c r="R157" s="79"/>
      <c r="S157" s="82"/>
    </row>
    <row r="158" spans="1:19" ht="20">
      <c r="A158" s="146">
        <f t="shared" si="17"/>
        <v>43035</v>
      </c>
      <c r="B158" s="147">
        <v>607.23</v>
      </c>
      <c r="C158" s="147">
        <v>25.61</v>
      </c>
      <c r="D158" s="148">
        <v>25.61</v>
      </c>
      <c r="E158" s="148">
        <v>0</v>
      </c>
      <c r="F158" s="148">
        <f t="shared" si="15"/>
        <v>100</v>
      </c>
      <c r="G158" s="149">
        <v>200</v>
      </c>
      <c r="H158" s="149">
        <v>0</v>
      </c>
      <c r="I158" s="149" t="s">
        <v>50</v>
      </c>
      <c r="J158" s="149" t="s">
        <v>50</v>
      </c>
      <c r="K158" s="149" t="s">
        <v>48</v>
      </c>
      <c r="L158" s="149" t="s">
        <v>48</v>
      </c>
      <c r="M158" s="148">
        <f t="shared" si="16"/>
        <v>200</v>
      </c>
      <c r="N158" s="150">
        <v>0</v>
      </c>
      <c r="P158" s="53"/>
      <c r="Q158" s="82"/>
      <c r="R158" s="79"/>
      <c r="S158" s="82"/>
    </row>
    <row r="159" spans="1:19" ht="20">
      <c r="A159" s="146">
        <f t="shared" si="17"/>
        <v>43036</v>
      </c>
      <c r="B159" s="147">
        <v>607.23</v>
      </c>
      <c r="C159" s="147">
        <v>25.61</v>
      </c>
      <c r="D159" s="148">
        <v>25.61</v>
      </c>
      <c r="E159" s="148">
        <v>0</v>
      </c>
      <c r="F159" s="148">
        <f t="shared" si="15"/>
        <v>100</v>
      </c>
      <c r="G159" s="149">
        <v>200</v>
      </c>
      <c r="H159" s="149">
        <v>0</v>
      </c>
      <c r="I159" s="149" t="s">
        <v>50</v>
      </c>
      <c r="J159" s="149" t="s">
        <v>50</v>
      </c>
      <c r="K159" s="149" t="s">
        <v>48</v>
      </c>
      <c r="L159" s="149" t="s">
        <v>48</v>
      </c>
      <c r="M159" s="148">
        <f t="shared" si="16"/>
        <v>200</v>
      </c>
      <c r="N159" s="150">
        <v>0</v>
      </c>
      <c r="P159" s="53"/>
      <c r="Q159" s="82"/>
      <c r="R159" s="79"/>
      <c r="S159" s="82"/>
    </row>
    <row r="160" spans="1:19" ht="20">
      <c r="A160" s="146">
        <f t="shared" si="17"/>
        <v>43037</v>
      </c>
      <c r="B160" s="147">
        <v>607.23</v>
      </c>
      <c r="C160" s="147">
        <v>25.61</v>
      </c>
      <c r="D160" s="148">
        <v>25.61</v>
      </c>
      <c r="E160" s="148">
        <v>0</v>
      </c>
      <c r="F160" s="148">
        <f t="shared" si="15"/>
        <v>100</v>
      </c>
      <c r="G160" s="149">
        <v>200</v>
      </c>
      <c r="H160" s="149">
        <v>0</v>
      </c>
      <c r="I160" s="149" t="s">
        <v>50</v>
      </c>
      <c r="J160" s="149" t="s">
        <v>50</v>
      </c>
      <c r="K160" s="149" t="s">
        <v>48</v>
      </c>
      <c r="L160" s="149" t="s">
        <v>48</v>
      </c>
      <c r="M160" s="148">
        <f t="shared" si="16"/>
        <v>200</v>
      </c>
      <c r="N160" s="150">
        <v>0</v>
      </c>
      <c r="P160" s="53"/>
      <c r="Q160" s="82"/>
      <c r="R160" s="79"/>
      <c r="S160" s="82"/>
    </row>
    <row r="161" spans="1:19" ht="20">
      <c r="A161" s="146">
        <f t="shared" si="17"/>
        <v>43038</v>
      </c>
      <c r="B161" s="147">
        <v>607.23</v>
      </c>
      <c r="C161" s="147">
        <v>25.61</v>
      </c>
      <c r="D161" s="148">
        <v>25.61</v>
      </c>
      <c r="E161" s="148">
        <v>0</v>
      </c>
      <c r="F161" s="148">
        <f t="shared" si="15"/>
        <v>100</v>
      </c>
      <c r="G161" s="149">
        <v>100</v>
      </c>
      <c r="H161" s="149">
        <v>0</v>
      </c>
      <c r="I161" s="149" t="s">
        <v>50</v>
      </c>
      <c r="J161" s="149" t="s">
        <v>50</v>
      </c>
      <c r="K161" s="149" t="s">
        <v>48</v>
      </c>
      <c r="L161" s="149" t="s">
        <v>48</v>
      </c>
      <c r="M161" s="148">
        <f t="shared" si="16"/>
        <v>100</v>
      </c>
      <c r="N161" s="150">
        <v>0</v>
      </c>
      <c r="P161" s="53"/>
      <c r="Q161" s="82"/>
      <c r="R161" s="79"/>
      <c r="S161" s="82"/>
    </row>
    <row r="162" spans="1:19" ht="20">
      <c r="A162" s="146">
        <f t="shared" si="17"/>
        <v>43039</v>
      </c>
      <c r="B162" s="147">
        <v>607.23</v>
      </c>
      <c r="C162" s="147">
        <v>25.61</v>
      </c>
      <c r="D162" s="148">
        <v>25.61</v>
      </c>
      <c r="E162" s="148">
        <v>0</v>
      </c>
      <c r="F162" s="148">
        <f t="shared" si="15"/>
        <v>100</v>
      </c>
      <c r="G162" s="149">
        <v>100</v>
      </c>
      <c r="H162" s="149">
        <v>0</v>
      </c>
      <c r="I162" s="149" t="s">
        <v>50</v>
      </c>
      <c r="J162" s="149" t="s">
        <v>50</v>
      </c>
      <c r="K162" s="149" t="s">
        <v>48</v>
      </c>
      <c r="L162" s="149" t="s">
        <v>48</v>
      </c>
      <c r="M162" s="148">
        <f t="shared" si="16"/>
        <v>100</v>
      </c>
      <c r="N162" s="150">
        <v>0</v>
      </c>
      <c r="P162" s="53"/>
      <c r="Q162" s="82"/>
      <c r="R162" s="79"/>
      <c r="S162" s="82"/>
    </row>
    <row r="163" spans="1:19" ht="27.75" customHeight="1">
      <c r="A163" s="324" t="s">
        <v>83</v>
      </c>
      <c r="B163" s="325"/>
      <c r="C163" s="325"/>
      <c r="D163" s="325"/>
      <c r="E163" s="325"/>
      <c r="F163" s="325"/>
      <c r="G163" s="325"/>
      <c r="H163" s="325"/>
      <c r="I163" s="325"/>
      <c r="J163" s="319" t="s">
        <v>82</v>
      </c>
      <c r="K163" s="320"/>
      <c r="L163" s="321"/>
      <c r="M163" s="159">
        <f>SUM(M10:M162)</f>
        <v>17923</v>
      </c>
      <c r="N163" s="133">
        <f>SUM(N10:N162)</f>
        <v>60.579999999999963</v>
      </c>
      <c r="P163" s="53"/>
      <c r="Q163" s="82"/>
      <c r="R163" s="79"/>
      <c r="S163" s="82"/>
    </row>
    <row r="164" spans="1:19" ht="30" customHeight="1">
      <c r="A164" s="326"/>
      <c r="B164" s="327"/>
      <c r="C164" s="327"/>
      <c r="D164" s="327"/>
      <c r="E164" s="327"/>
      <c r="F164" s="327"/>
      <c r="G164" s="327"/>
      <c r="H164" s="327"/>
      <c r="I164" s="327"/>
      <c r="J164" s="358">
        <f>C162-C10</f>
        <v>24.099999999999998</v>
      </c>
      <c r="K164" s="391"/>
      <c r="L164" s="359"/>
      <c r="M164" s="133">
        <f>M163*0.002447</f>
        <v>43.857580999999996</v>
      </c>
      <c r="N164" s="133">
        <f>+J164+M164</f>
        <v>67.95758099999999</v>
      </c>
      <c r="P164" s="53"/>
      <c r="Q164" s="82"/>
      <c r="R164" s="79"/>
      <c r="S164" s="82"/>
    </row>
    <row r="165" spans="1:19" ht="112.5" customHeight="1">
      <c r="A165" s="362" t="s">
        <v>85</v>
      </c>
      <c r="B165" s="363"/>
      <c r="C165" s="134" t="s">
        <v>86</v>
      </c>
      <c r="D165" s="134" t="s">
        <v>87</v>
      </c>
      <c r="E165" s="134" t="s">
        <v>88</v>
      </c>
      <c r="F165" s="404" t="s">
        <v>89</v>
      </c>
      <c r="G165" s="406"/>
      <c r="H165" s="404" t="s">
        <v>90</v>
      </c>
      <c r="I165" s="406"/>
      <c r="J165" s="404" t="s">
        <v>91</v>
      </c>
      <c r="K165" s="406"/>
      <c r="L165" s="407" t="s">
        <v>95</v>
      </c>
      <c r="M165" s="408"/>
      <c r="N165" s="145" t="s">
        <v>92</v>
      </c>
      <c r="P165" s="36" t="s">
        <v>94</v>
      </c>
      <c r="Q165" s="82"/>
      <c r="R165" s="79"/>
      <c r="S165" s="82"/>
    </row>
    <row r="166" spans="1:19" ht="31.5" customHeight="1">
      <c r="A166" s="362" t="s">
        <v>84</v>
      </c>
      <c r="B166" s="363"/>
      <c r="C166" s="135">
        <f>SUM(E10:E39)</f>
        <v>47</v>
      </c>
      <c r="D166" s="135">
        <f>SUM(E40:E70)</f>
        <v>9</v>
      </c>
      <c r="E166" s="135">
        <f>SUM(E71:E101)</f>
        <v>131</v>
      </c>
      <c r="F166" s="348">
        <f>SUM(E102:E131)</f>
        <v>118</v>
      </c>
      <c r="G166" s="349"/>
      <c r="H166" s="348">
        <f>SUM(E132:E162)</f>
        <v>124</v>
      </c>
      <c r="I166" s="349"/>
      <c r="J166" s="348">
        <f>C166+D166+E166+F166+H166</f>
        <v>429</v>
      </c>
      <c r="K166" s="349"/>
      <c r="L166" s="344">
        <f>N163-N164</f>
        <v>-7.3775810000000277</v>
      </c>
      <c r="M166" s="345"/>
      <c r="N166" s="373">
        <f>N164</f>
        <v>67.95758099999999</v>
      </c>
      <c r="Q166" s="82"/>
      <c r="R166" s="79"/>
      <c r="S166" s="82"/>
    </row>
    <row r="167" spans="1:19" ht="35.25" customHeight="1">
      <c r="A167" s="362" t="s">
        <v>93</v>
      </c>
      <c r="B167" s="363"/>
      <c r="C167" s="136">
        <f>SUM(N10:N39)</f>
        <v>-0.12000000000000001</v>
      </c>
      <c r="D167" s="136">
        <f>SUM(N40:N70)</f>
        <v>-0.43999999999999995</v>
      </c>
      <c r="E167" s="136">
        <f>SUM(N71:N101)</f>
        <v>9.0599999999999987</v>
      </c>
      <c r="F167" s="350">
        <f>SUM(N102:N131)</f>
        <v>23.009999999999994</v>
      </c>
      <c r="G167" s="351"/>
      <c r="H167" s="350">
        <f>SUM(N132:N162)</f>
        <v>29.070000000000004</v>
      </c>
      <c r="I167" s="351"/>
      <c r="J167" s="350">
        <f>C167+D167+E167+F167+H167</f>
        <v>60.58</v>
      </c>
      <c r="K167" s="351"/>
      <c r="L167" s="346"/>
      <c r="M167" s="347"/>
      <c r="N167" s="374"/>
      <c r="Q167" s="82"/>
      <c r="R167" s="79"/>
      <c r="S167" s="82"/>
    </row>
    <row r="168" spans="1:19" ht="20">
      <c r="A168" s="31"/>
      <c r="B168" s="31"/>
      <c r="C168" s="34"/>
      <c r="D168" s="32"/>
      <c r="E168" s="32"/>
      <c r="F168" s="32"/>
      <c r="G168" s="32"/>
      <c r="H168" s="32"/>
      <c r="I168" s="32"/>
      <c r="J168" s="32"/>
      <c r="K168" s="50"/>
      <c r="L168" s="50"/>
      <c r="Q168" s="82"/>
      <c r="R168" s="79"/>
      <c r="S168" s="82"/>
    </row>
    <row r="169" spans="1:19" ht="22.5">
      <c r="A169" s="31"/>
      <c r="B169" s="31"/>
      <c r="C169" s="31"/>
      <c r="D169" s="80">
        <v>429</v>
      </c>
      <c r="E169" s="80">
        <v>305</v>
      </c>
      <c r="F169" s="80">
        <f>D169-E169</f>
        <v>124</v>
      </c>
      <c r="G169" s="31"/>
      <c r="H169" s="31"/>
      <c r="I169" s="31"/>
      <c r="J169" s="31"/>
      <c r="K169" s="31"/>
      <c r="L169" s="31"/>
      <c r="M169" s="31"/>
      <c r="N169" s="31"/>
      <c r="Q169" s="82"/>
      <c r="R169" s="79"/>
      <c r="S169" s="82"/>
    </row>
    <row r="170" spans="1:19" ht="2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Q170" s="82"/>
      <c r="R170" s="79"/>
      <c r="S170" s="82"/>
    </row>
    <row r="171" spans="1:19" ht="20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Q171" s="82"/>
      <c r="R171" s="79"/>
      <c r="S171" s="82"/>
    </row>
    <row r="172" spans="1:19" ht="20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Q172" s="82"/>
      <c r="R172" s="79"/>
      <c r="S172" s="82"/>
    </row>
    <row r="173" spans="1:19" ht="20">
      <c r="Q173" s="82"/>
      <c r="R173" s="79"/>
      <c r="S173" s="82"/>
    </row>
    <row r="174" spans="1:19" ht="20">
      <c r="Q174" s="82"/>
      <c r="R174" s="79"/>
      <c r="S174" s="82"/>
    </row>
    <row r="175" spans="1:19" ht="20">
      <c r="Q175" s="82"/>
      <c r="R175" s="79"/>
      <c r="S175" s="82"/>
    </row>
    <row r="176" spans="1:19" ht="20">
      <c r="Q176" s="82"/>
      <c r="R176" s="79"/>
      <c r="S176" s="82"/>
    </row>
    <row r="177" spans="17:19" ht="20">
      <c r="Q177" s="82"/>
      <c r="R177" s="79"/>
      <c r="S177" s="82"/>
    </row>
    <row r="178" spans="17:19" ht="20">
      <c r="Q178" s="82"/>
      <c r="R178" s="79"/>
      <c r="S178" s="82"/>
    </row>
    <row r="179" spans="17:19" ht="20">
      <c r="Q179" s="82"/>
      <c r="R179" s="79"/>
      <c r="S179" s="82"/>
    </row>
    <row r="180" spans="17:19" ht="20">
      <c r="Q180" s="82"/>
      <c r="R180" s="79"/>
      <c r="S180" s="82"/>
    </row>
    <row r="181" spans="17:19" ht="20">
      <c r="Q181" s="82"/>
      <c r="R181" s="79"/>
      <c r="S181" s="82"/>
    </row>
    <row r="182" spans="17:19" ht="20">
      <c r="Q182" s="82"/>
      <c r="R182" s="79"/>
      <c r="S182" s="82"/>
    </row>
    <row r="183" spans="17:19" ht="20">
      <c r="Q183" s="82"/>
      <c r="R183" s="79"/>
      <c r="S183" s="82"/>
    </row>
    <row r="184" spans="17:19" ht="20">
      <c r="Q184" s="82"/>
      <c r="R184" s="79"/>
      <c r="S184" s="82"/>
    </row>
    <row r="185" spans="17:19" ht="20">
      <c r="Q185" s="82"/>
      <c r="R185" s="79"/>
      <c r="S185" s="82"/>
    </row>
    <row r="186" spans="17:19" ht="20">
      <c r="Q186" s="82"/>
      <c r="R186" s="79"/>
      <c r="S186" s="82"/>
    </row>
    <row r="187" spans="17:19">
      <c r="Q187" s="82"/>
      <c r="R187" s="82"/>
      <c r="S187" s="82"/>
    </row>
    <row r="218" spans="13:13">
      <c r="M218" s="36">
        <v>2.0000000000000004E-2</v>
      </c>
    </row>
    <row r="219" spans="13:13">
      <c r="M219" s="36">
        <v>9.999999999999995E-3</v>
      </c>
    </row>
    <row r="220" spans="13:13">
      <c r="M220" s="36">
        <v>2.0000000000000004E-2</v>
      </c>
    </row>
    <row r="221" spans="13:13">
      <c r="M221" s="36">
        <v>9.999999999999995E-3</v>
      </c>
    </row>
    <row r="222" spans="13:13">
      <c r="M222" s="36">
        <v>5.0000000000000017E-2</v>
      </c>
    </row>
    <row r="223" spans="13:13">
      <c r="M223" s="36">
        <v>0.03</v>
      </c>
    </row>
    <row r="224" spans="13:13">
      <c r="M224" s="36">
        <v>1.999999999999999E-2</v>
      </c>
    </row>
    <row r="225" spans="13:14">
      <c r="M225" s="36">
        <v>4.0000000000000008E-2</v>
      </c>
    </row>
    <row r="226" spans="13:14">
      <c r="M226" s="36">
        <v>0.03</v>
      </c>
    </row>
    <row r="227" spans="13:14">
      <c r="M227" s="36">
        <v>3.999999999999998E-2</v>
      </c>
    </row>
    <row r="228" spans="13:14">
      <c r="M228" s="36">
        <v>2.0000000000000018E-2</v>
      </c>
    </row>
    <row r="229" spans="13:14" ht="20">
      <c r="M229" s="36">
        <v>1.0000000000000009E-2</v>
      </c>
      <c r="N229" s="77">
        <f t="shared" ref="N229:N273" si="19">(C229-C228)+(M229*0.002447)</f>
        <v>2.4470000000000022E-5</v>
      </c>
    </row>
    <row r="230" spans="13:14" ht="20">
      <c r="M230" s="36">
        <v>0</v>
      </c>
      <c r="N230" s="77">
        <f t="shared" si="19"/>
        <v>0</v>
      </c>
    </row>
    <row r="231" spans="13:14" ht="20">
      <c r="M231" s="36">
        <v>0</v>
      </c>
      <c r="N231" s="77">
        <f t="shared" si="19"/>
        <v>0</v>
      </c>
    </row>
    <row r="232" spans="13:14" ht="20">
      <c r="M232" s="36">
        <v>0.55000000000000004</v>
      </c>
      <c r="N232" s="77">
        <f t="shared" si="19"/>
        <v>1.34585E-3</v>
      </c>
    </row>
    <row r="233" spans="13:14" ht="20">
      <c r="M233" s="36">
        <v>1.21</v>
      </c>
      <c r="N233" s="77">
        <f t="shared" si="19"/>
        <v>2.96087E-3</v>
      </c>
    </row>
    <row r="234" spans="13:14" ht="20">
      <c r="M234" s="36">
        <v>1.02</v>
      </c>
      <c r="N234" s="77">
        <f t="shared" si="19"/>
        <v>2.4959399999999999E-3</v>
      </c>
    </row>
    <row r="235" spans="13:14" ht="20">
      <c r="M235" s="36">
        <v>0.8400000000000003</v>
      </c>
      <c r="N235" s="77">
        <f t="shared" si="19"/>
        <v>2.0554800000000006E-3</v>
      </c>
    </row>
    <row r="236" spans="13:14" ht="20">
      <c r="M236" s="36">
        <v>0.60999999999999943</v>
      </c>
      <c r="N236" s="77">
        <f t="shared" si="19"/>
        <v>1.4926699999999987E-3</v>
      </c>
    </row>
    <row r="237" spans="13:14" ht="20">
      <c r="M237" s="36">
        <v>7.0000000000000284E-2</v>
      </c>
      <c r="N237" s="77">
        <f t="shared" si="19"/>
        <v>1.712900000000007E-4</v>
      </c>
    </row>
    <row r="238" spans="13:14" ht="20">
      <c r="M238" s="36">
        <v>0</v>
      </c>
      <c r="N238" s="77">
        <f t="shared" si="19"/>
        <v>0</v>
      </c>
    </row>
    <row r="239" spans="13:14" ht="20">
      <c r="M239" s="36">
        <v>0.25999999999999979</v>
      </c>
      <c r="N239" s="77">
        <f t="shared" si="19"/>
        <v>6.3621999999999952E-4</v>
      </c>
    </row>
    <row r="240" spans="13:14" ht="20">
      <c r="M240" s="36">
        <v>0.4300000000000006</v>
      </c>
      <c r="N240" s="77">
        <f t="shared" si="19"/>
        <v>1.0522100000000016E-3</v>
      </c>
    </row>
    <row r="241" spans="13:14" ht="20">
      <c r="M241" s="36">
        <v>0.13999999999999968</v>
      </c>
      <c r="N241" s="77">
        <v>0</v>
      </c>
    </row>
    <row r="242" spans="13:14" ht="20">
      <c r="M242" s="36">
        <v>3.0000000000000249E-2</v>
      </c>
      <c r="N242" s="77">
        <v>0</v>
      </c>
    </row>
    <row r="243" spans="13:14" ht="20">
      <c r="M243" s="36">
        <v>0.29000000000000004</v>
      </c>
      <c r="N243" s="77">
        <f>(C243-C242)+(M243*0.002447)</f>
        <v>7.0963000000000005E-4</v>
      </c>
    </row>
    <row r="244" spans="13:14" ht="20">
      <c r="M244" s="36">
        <v>2.9999999999999361E-2</v>
      </c>
      <c r="N244" s="77">
        <f t="shared" si="19"/>
        <v>7.3409999999998431E-5</v>
      </c>
    </row>
    <row r="245" spans="13:14" ht="20">
      <c r="M245" s="36">
        <f>SUM(M218:M244)</f>
        <v>5.7799999999999994</v>
      </c>
      <c r="N245" s="77">
        <f t="shared" si="19"/>
        <v>1.4143659999999999E-2</v>
      </c>
    </row>
    <row r="246" spans="13:14" ht="20">
      <c r="N246" s="77">
        <f t="shared" si="19"/>
        <v>0</v>
      </c>
    </row>
    <row r="247" spans="13:14" ht="20">
      <c r="N247" s="77">
        <f t="shared" si="19"/>
        <v>0</v>
      </c>
    </row>
    <row r="248" spans="13:14" ht="20">
      <c r="N248" s="77">
        <f t="shared" si="19"/>
        <v>0</v>
      </c>
    </row>
    <row r="249" spans="13:14" ht="20">
      <c r="N249" s="77">
        <f t="shared" si="19"/>
        <v>0</v>
      </c>
    </row>
    <row r="250" spans="13:14" ht="20">
      <c r="N250" s="77">
        <f t="shared" si="19"/>
        <v>0</v>
      </c>
    </row>
    <row r="251" spans="13:14" ht="20">
      <c r="N251" s="77">
        <f t="shared" si="19"/>
        <v>0</v>
      </c>
    </row>
    <row r="252" spans="13:14" ht="20">
      <c r="N252" s="77">
        <f t="shared" si="19"/>
        <v>0</v>
      </c>
    </row>
    <row r="253" spans="13:14" ht="20">
      <c r="N253" s="77">
        <f t="shared" si="19"/>
        <v>0</v>
      </c>
    </row>
    <row r="254" spans="13:14" ht="20">
      <c r="N254" s="77">
        <f t="shared" si="19"/>
        <v>0</v>
      </c>
    </row>
    <row r="255" spans="13:14" ht="20">
      <c r="N255" s="77">
        <f t="shared" si="19"/>
        <v>0</v>
      </c>
    </row>
    <row r="256" spans="13:14" ht="20">
      <c r="N256" s="77">
        <f t="shared" si="19"/>
        <v>0</v>
      </c>
    </row>
    <row r="257" spans="14:14" ht="20">
      <c r="N257" s="77">
        <v>0</v>
      </c>
    </row>
    <row r="258" spans="14:14" ht="20">
      <c r="N258" s="77">
        <v>0</v>
      </c>
    </row>
    <row r="259" spans="14:14" ht="20">
      <c r="N259" s="77">
        <v>0</v>
      </c>
    </row>
    <row r="260" spans="14:14" ht="20">
      <c r="N260" s="77">
        <v>0</v>
      </c>
    </row>
    <row r="261" spans="14:14" ht="20">
      <c r="N261" s="77">
        <v>0</v>
      </c>
    </row>
    <row r="262" spans="14:14" ht="20">
      <c r="N262" s="77">
        <v>0</v>
      </c>
    </row>
    <row r="263" spans="14:14" ht="20">
      <c r="N263" s="77">
        <v>0</v>
      </c>
    </row>
    <row r="264" spans="14:14" ht="20">
      <c r="N264" s="77">
        <v>0</v>
      </c>
    </row>
    <row r="265" spans="14:14" ht="20">
      <c r="N265" s="77">
        <v>0</v>
      </c>
    </row>
    <row r="266" spans="14:14" ht="20">
      <c r="N266" s="77">
        <f t="shared" si="19"/>
        <v>0</v>
      </c>
    </row>
    <row r="267" spans="14:14" ht="20">
      <c r="N267" s="77">
        <v>0</v>
      </c>
    </row>
    <row r="268" spans="14:14" ht="20">
      <c r="N268" s="77">
        <v>0</v>
      </c>
    </row>
    <row r="269" spans="14:14" ht="20">
      <c r="N269" s="77">
        <v>0</v>
      </c>
    </row>
    <row r="270" spans="14:14" ht="20">
      <c r="N270" s="77">
        <f t="shared" si="19"/>
        <v>0</v>
      </c>
    </row>
    <row r="271" spans="14:14" ht="20">
      <c r="N271" s="77">
        <f t="shared" si="19"/>
        <v>0</v>
      </c>
    </row>
    <row r="272" spans="14:14" ht="20">
      <c r="N272" s="77">
        <f t="shared" si="19"/>
        <v>0</v>
      </c>
    </row>
    <row r="273" spans="14:14" ht="20">
      <c r="N273" s="77">
        <f t="shared" si="19"/>
        <v>0</v>
      </c>
    </row>
    <row r="274" spans="14:14" ht="20">
      <c r="N274" s="77">
        <v>0</v>
      </c>
    </row>
    <row r="275" spans="14:14" ht="20">
      <c r="N275" s="77">
        <f t="shared" ref="N275:N278" si="20">(C275-C274)+(M275*0.002447)</f>
        <v>0</v>
      </c>
    </row>
    <row r="276" spans="14:14" ht="20">
      <c r="N276" s="77">
        <f t="shared" si="20"/>
        <v>0</v>
      </c>
    </row>
    <row r="277" spans="14:14" ht="20">
      <c r="N277" s="77">
        <v>0</v>
      </c>
    </row>
    <row r="278" spans="14:14" ht="20">
      <c r="N278" s="77">
        <f t="shared" si="20"/>
        <v>0</v>
      </c>
    </row>
    <row r="279" spans="14:14" ht="20">
      <c r="N279" s="77">
        <v>0</v>
      </c>
    </row>
    <row r="280" spans="14:14" ht="20">
      <c r="N280" s="77">
        <v>0</v>
      </c>
    </row>
    <row r="281" spans="14:14" ht="20">
      <c r="N281" s="77">
        <v>0</v>
      </c>
    </row>
    <row r="282" spans="14:14" ht="20">
      <c r="N282" s="77">
        <v>0</v>
      </c>
    </row>
    <row r="283" spans="14:14" ht="20">
      <c r="N283" s="77">
        <v>0</v>
      </c>
    </row>
    <row r="284" spans="14:14" ht="20">
      <c r="N284" s="77">
        <v>0</v>
      </c>
    </row>
    <row r="285" spans="14:14" ht="20">
      <c r="N285" s="77">
        <v>0</v>
      </c>
    </row>
    <row r="286" spans="14:14" ht="20">
      <c r="N286" s="77">
        <v>0</v>
      </c>
    </row>
    <row r="287" spans="14:14" ht="20">
      <c r="N287" s="77">
        <v>0</v>
      </c>
    </row>
    <row r="288" spans="14:14" ht="20">
      <c r="N288" s="77">
        <v>0</v>
      </c>
    </row>
    <row r="289" spans="14:14" ht="20">
      <c r="N289" s="77">
        <v>0</v>
      </c>
    </row>
    <row r="290" spans="14:14" ht="20">
      <c r="N290" s="77">
        <v>0</v>
      </c>
    </row>
    <row r="291" spans="14:14" ht="20">
      <c r="N291" s="77">
        <v>0</v>
      </c>
    </row>
    <row r="292" spans="14:14" ht="20">
      <c r="N292" s="77">
        <v>0</v>
      </c>
    </row>
    <row r="293" spans="14:14" ht="20">
      <c r="N293" s="77">
        <v>0</v>
      </c>
    </row>
    <row r="294" spans="14:14" ht="20">
      <c r="N294" s="77">
        <v>0</v>
      </c>
    </row>
    <row r="295" spans="14:14" ht="20">
      <c r="N295" s="77">
        <v>0</v>
      </c>
    </row>
    <row r="296" spans="14:14" ht="20">
      <c r="N296" s="77">
        <v>0</v>
      </c>
    </row>
  </sheetData>
  <mergeCells count="40">
    <mergeCell ref="N7:N8"/>
    <mergeCell ref="A163:I164"/>
    <mergeCell ref="D7:D8"/>
    <mergeCell ref="P3:Q5"/>
    <mergeCell ref="J163:L163"/>
    <mergeCell ref="J166:K166"/>
    <mergeCell ref="L166:M167"/>
    <mergeCell ref="A6:N6"/>
    <mergeCell ref="A7:A8"/>
    <mergeCell ref="B7:B8"/>
    <mergeCell ref="C7:C8"/>
    <mergeCell ref="N166:N167"/>
    <mergeCell ref="F167:G167"/>
    <mergeCell ref="H167:I167"/>
    <mergeCell ref="J167:K167"/>
    <mergeCell ref="J165:K165"/>
    <mergeCell ref="L165:M165"/>
    <mergeCell ref="A167:B167"/>
    <mergeCell ref="A166:B166"/>
    <mergeCell ref="F166:G166"/>
    <mergeCell ref="H166:I166"/>
    <mergeCell ref="F165:G165"/>
    <mergeCell ref="H165:I165"/>
    <mergeCell ref="A165:B165"/>
    <mergeCell ref="J164:L164"/>
    <mergeCell ref="F7:F8"/>
    <mergeCell ref="G7:M7"/>
    <mergeCell ref="E7:E8"/>
    <mergeCell ref="A1:N1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</mergeCells>
  <pageMargins left="0.9" right="0.5" top="0.45" bottom="0.4" header="0.3" footer="0.25"/>
  <pageSetup paperSize="9" scale="75" orientation="portrait" r:id="rId1"/>
  <headerFooter>
    <oddHeader>&amp;C7.Visapur</oddHeader>
    <oddFooter xml:space="preserve">&amp;C&amp;"DV-TTSurekh,Normal"&amp;18 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R178"/>
  <sheetViews>
    <sheetView workbookViewId="0">
      <selection activeCell="B10" sqref="B10:D163"/>
    </sheetView>
  </sheetViews>
  <sheetFormatPr defaultColWidth="9.1796875" defaultRowHeight="12.5"/>
  <cols>
    <col min="1" max="1" width="12.1796875" style="36" customWidth="1"/>
    <col min="2" max="2" width="9.26953125" style="36" customWidth="1"/>
    <col min="3" max="3" width="8.81640625" style="36" customWidth="1"/>
    <col min="4" max="4" width="7.81640625" style="36" customWidth="1"/>
    <col min="5" max="5" width="8.1796875" style="36" customWidth="1"/>
    <col min="6" max="6" width="7.81640625" style="36" customWidth="1"/>
    <col min="7" max="7" width="8.81640625" style="36" customWidth="1"/>
    <col min="8" max="8" width="8.7265625" style="36" customWidth="1"/>
    <col min="9" max="10" width="5.7265625" style="36" customWidth="1"/>
    <col min="11" max="11" width="6.1796875" style="36" customWidth="1"/>
    <col min="12" max="12" width="8.54296875" style="36" customWidth="1"/>
    <col min="13" max="14" width="10" style="36" customWidth="1"/>
    <col min="15" max="16384" width="9.1796875" style="36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33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30.75" customHeight="1">
      <c r="A3" s="409" t="str">
        <f>Ghod!A3:A5</f>
        <v>Name of Reservoir</v>
      </c>
      <c r="B3" s="411" t="s">
        <v>112</v>
      </c>
      <c r="C3" s="412"/>
      <c r="D3" s="417" t="s">
        <v>113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687.03</v>
      </c>
      <c r="G5" s="359"/>
      <c r="H5" s="360">
        <v>42.87</v>
      </c>
      <c r="I5" s="361"/>
      <c r="J5" s="360">
        <v>42.67</v>
      </c>
      <c r="K5" s="361"/>
      <c r="L5" s="148">
        <v>0.2</v>
      </c>
      <c r="M5" s="138">
        <v>23215</v>
      </c>
      <c r="N5" s="167">
        <v>1550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5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83.25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</row>
    <row r="9" spans="1:18" ht="14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45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4">
      <c r="A10" s="145"/>
      <c r="B10" s="148">
        <v>654.5</v>
      </c>
      <c r="C10" s="148">
        <v>0</v>
      </c>
      <c r="D10" s="148">
        <v>0</v>
      </c>
      <c r="E10" s="145"/>
      <c r="F10" s="145"/>
      <c r="G10" s="145"/>
      <c r="H10" s="145"/>
      <c r="I10" s="145"/>
      <c r="J10" s="145"/>
      <c r="K10" s="145"/>
      <c r="L10" s="145"/>
      <c r="M10" s="145"/>
      <c r="N10" s="250"/>
    </row>
    <row r="11" spans="1:18" ht="14">
      <c r="A11" s="146">
        <v>42887</v>
      </c>
      <c r="B11" s="147">
        <v>663.85</v>
      </c>
      <c r="C11" s="147">
        <v>5.44</v>
      </c>
      <c r="D11" s="148">
        <f>C11-0.2</f>
        <v>5.24</v>
      </c>
      <c r="E11" s="148">
        <v>0</v>
      </c>
      <c r="F11" s="148">
        <f>D11/42.67*100</f>
        <v>12.280290602296695</v>
      </c>
      <c r="G11" s="149">
        <v>0</v>
      </c>
      <c r="H11" s="149">
        <v>0</v>
      </c>
      <c r="I11" s="149" t="s">
        <v>50</v>
      </c>
      <c r="J11" s="149" t="s">
        <v>49</v>
      </c>
      <c r="K11" s="149" t="s">
        <v>50</v>
      </c>
      <c r="L11" s="149" t="s">
        <v>50</v>
      </c>
      <c r="M11" s="148">
        <f>H11+G11</f>
        <v>0</v>
      </c>
      <c r="N11" s="150">
        <v>0</v>
      </c>
      <c r="P11" s="52"/>
      <c r="Q11" s="53"/>
      <c r="R11" s="53"/>
    </row>
    <row r="12" spans="1:18" ht="14">
      <c r="A12" s="146">
        <f>+A11+1</f>
        <v>42888</v>
      </c>
      <c r="B12" s="147">
        <v>663.85</v>
      </c>
      <c r="C12" s="147">
        <v>5.44</v>
      </c>
      <c r="D12" s="148">
        <f t="shared" ref="D12:D75" si="1">C12-0.2</f>
        <v>5.24</v>
      </c>
      <c r="E12" s="148">
        <v>17</v>
      </c>
      <c r="F12" s="148">
        <f t="shared" ref="F12:F75" si="2">D12/42.67*100</f>
        <v>12.280290602296695</v>
      </c>
      <c r="G12" s="149">
        <v>0</v>
      </c>
      <c r="H12" s="149">
        <v>0</v>
      </c>
      <c r="I12" s="149" t="s">
        <v>50</v>
      </c>
      <c r="J12" s="149" t="s">
        <v>49</v>
      </c>
      <c r="K12" s="149" t="s">
        <v>50</v>
      </c>
      <c r="L12" s="149" t="s">
        <v>50</v>
      </c>
      <c r="M12" s="148">
        <f t="shared" ref="M12:M75" si="3">H12+G12</f>
        <v>0</v>
      </c>
      <c r="N12" s="157">
        <f>ROUND((C12-C11)+(M12*0.002447),2)</f>
        <v>0</v>
      </c>
      <c r="Q12" s="53"/>
    </row>
    <row r="13" spans="1:18" ht="14">
      <c r="A13" s="146">
        <f t="shared" ref="A13:A76" si="4">+A12+1</f>
        <v>42889</v>
      </c>
      <c r="B13" s="147">
        <v>663.83</v>
      </c>
      <c r="C13" s="147">
        <v>5.43</v>
      </c>
      <c r="D13" s="148">
        <f t="shared" si="1"/>
        <v>5.2299999999999995</v>
      </c>
      <c r="E13" s="148">
        <v>0</v>
      </c>
      <c r="F13" s="148">
        <f t="shared" si="2"/>
        <v>12.256854933208341</v>
      </c>
      <c r="G13" s="149">
        <v>0</v>
      </c>
      <c r="H13" s="149">
        <v>0</v>
      </c>
      <c r="I13" s="149" t="s">
        <v>50</v>
      </c>
      <c r="J13" s="149" t="s">
        <v>49</v>
      </c>
      <c r="K13" s="149" t="s">
        <v>50</v>
      </c>
      <c r="L13" s="149" t="s">
        <v>50</v>
      </c>
      <c r="M13" s="148">
        <f t="shared" si="3"/>
        <v>0</v>
      </c>
      <c r="N13" s="157">
        <v>0</v>
      </c>
    </row>
    <row r="14" spans="1:18" ht="14">
      <c r="A14" s="146">
        <f t="shared" si="4"/>
        <v>42890</v>
      </c>
      <c r="B14" s="147">
        <v>663.83</v>
      </c>
      <c r="C14" s="147">
        <v>5.43</v>
      </c>
      <c r="D14" s="148">
        <f t="shared" si="1"/>
        <v>5.2299999999999995</v>
      </c>
      <c r="E14" s="148">
        <v>9</v>
      </c>
      <c r="F14" s="148">
        <f t="shared" si="2"/>
        <v>12.256854933208341</v>
      </c>
      <c r="G14" s="149">
        <v>0</v>
      </c>
      <c r="H14" s="149">
        <v>0</v>
      </c>
      <c r="I14" s="149" t="s">
        <v>50</v>
      </c>
      <c r="J14" s="149" t="s">
        <v>49</v>
      </c>
      <c r="K14" s="149" t="s">
        <v>50</v>
      </c>
      <c r="L14" s="149" t="s">
        <v>50</v>
      </c>
      <c r="M14" s="148">
        <f t="shared" si="3"/>
        <v>0</v>
      </c>
      <c r="N14" s="157">
        <f t="shared" ref="N14:N76" si="5">ROUND((C14-C13)+(M14*0.002447),2)</f>
        <v>0</v>
      </c>
    </row>
    <row r="15" spans="1:18" ht="14">
      <c r="A15" s="146">
        <f t="shared" si="4"/>
        <v>42891</v>
      </c>
      <c r="B15" s="147">
        <v>663.81</v>
      </c>
      <c r="C15" s="147">
        <v>5.42</v>
      </c>
      <c r="D15" s="148">
        <f t="shared" si="1"/>
        <v>5.22</v>
      </c>
      <c r="E15" s="148">
        <v>0</v>
      </c>
      <c r="F15" s="148">
        <f t="shared" si="2"/>
        <v>12.233419264119989</v>
      </c>
      <c r="G15" s="149">
        <v>0</v>
      </c>
      <c r="H15" s="149">
        <v>0</v>
      </c>
      <c r="I15" s="149" t="s">
        <v>50</v>
      </c>
      <c r="J15" s="149" t="s">
        <v>49</v>
      </c>
      <c r="K15" s="149" t="s">
        <v>50</v>
      </c>
      <c r="L15" s="149" t="s">
        <v>50</v>
      </c>
      <c r="M15" s="148">
        <f t="shared" si="3"/>
        <v>0</v>
      </c>
      <c r="N15" s="157">
        <f t="shared" si="5"/>
        <v>-0.01</v>
      </c>
    </row>
    <row r="16" spans="1:18" ht="14">
      <c r="A16" s="146">
        <f t="shared" si="4"/>
        <v>42892</v>
      </c>
      <c r="B16" s="147">
        <v>663.81</v>
      </c>
      <c r="C16" s="147">
        <v>5.42</v>
      </c>
      <c r="D16" s="148">
        <f t="shared" si="1"/>
        <v>5.22</v>
      </c>
      <c r="E16" s="148">
        <v>0</v>
      </c>
      <c r="F16" s="148">
        <f t="shared" si="2"/>
        <v>12.233419264119989</v>
      </c>
      <c r="G16" s="149">
        <v>0</v>
      </c>
      <c r="H16" s="149">
        <v>0</v>
      </c>
      <c r="I16" s="149" t="s">
        <v>50</v>
      </c>
      <c r="J16" s="149" t="s">
        <v>49</v>
      </c>
      <c r="K16" s="149" t="s">
        <v>50</v>
      </c>
      <c r="L16" s="149" t="s">
        <v>50</v>
      </c>
      <c r="M16" s="148">
        <f t="shared" si="3"/>
        <v>0</v>
      </c>
      <c r="N16" s="157">
        <f t="shared" si="5"/>
        <v>0</v>
      </c>
    </row>
    <row r="17" spans="1:14" ht="14">
      <c r="A17" s="146">
        <f t="shared" si="4"/>
        <v>42893</v>
      </c>
      <c r="B17" s="147">
        <v>663.79</v>
      </c>
      <c r="C17" s="147">
        <v>5.41</v>
      </c>
      <c r="D17" s="148">
        <f t="shared" si="1"/>
        <v>5.21</v>
      </c>
      <c r="E17" s="148">
        <v>0</v>
      </c>
      <c r="F17" s="148">
        <f t="shared" si="2"/>
        <v>12.209983595031638</v>
      </c>
      <c r="G17" s="149">
        <v>0</v>
      </c>
      <c r="H17" s="149">
        <v>0</v>
      </c>
      <c r="I17" s="149" t="s">
        <v>50</v>
      </c>
      <c r="J17" s="149" t="s">
        <v>49</v>
      </c>
      <c r="K17" s="149" t="s">
        <v>50</v>
      </c>
      <c r="L17" s="149" t="s">
        <v>50</v>
      </c>
      <c r="M17" s="148">
        <f t="shared" si="3"/>
        <v>0</v>
      </c>
      <c r="N17" s="157">
        <f t="shared" si="5"/>
        <v>-0.01</v>
      </c>
    </row>
    <row r="18" spans="1:14" ht="14">
      <c r="A18" s="146">
        <f t="shared" si="4"/>
        <v>42894</v>
      </c>
      <c r="B18" s="147">
        <v>663.79</v>
      </c>
      <c r="C18" s="147">
        <v>5.41</v>
      </c>
      <c r="D18" s="148">
        <f t="shared" si="1"/>
        <v>5.21</v>
      </c>
      <c r="E18" s="148">
        <v>0</v>
      </c>
      <c r="F18" s="148">
        <f t="shared" si="2"/>
        <v>12.209983595031638</v>
      </c>
      <c r="G18" s="149">
        <v>0</v>
      </c>
      <c r="H18" s="149">
        <v>0</v>
      </c>
      <c r="I18" s="149" t="s">
        <v>50</v>
      </c>
      <c r="J18" s="149" t="s">
        <v>49</v>
      </c>
      <c r="K18" s="149" t="s">
        <v>50</v>
      </c>
      <c r="L18" s="149" t="s">
        <v>50</v>
      </c>
      <c r="M18" s="148">
        <f t="shared" si="3"/>
        <v>0</v>
      </c>
      <c r="N18" s="157">
        <v>0</v>
      </c>
    </row>
    <row r="19" spans="1:14" ht="14">
      <c r="A19" s="146">
        <f t="shared" si="4"/>
        <v>42895</v>
      </c>
      <c r="B19" s="147">
        <v>663.79</v>
      </c>
      <c r="C19" s="147">
        <v>5.41</v>
      </c>
      <c r="D19" s="148">
        <f t="shared" si="1"/>
        <v>5.21</v>
      </c>
      <c r="E19" s="148">
        <v>0</v>
      </c>
      <c r="F19" s="148">
        <f t="shared" si="2"/>
        <v>12.209983595031638</v>
      </c>
      <c r="G19" s="149">
        <v>0</v>
      </c>
      <c r="H19" s="149">
        <v>0</v>
      </c>
      <c r="I19" s="149" t="s">
        <v>50</v>
      </c>
      <c r="J19" s="149" t="s">
        <v>49</v>
      </c>
      <c r="K19" s="149" t="s">
        <v>50</v>
      </c>
      <c r="L19" s="149" t="s">
        <v>50</v>
      </c>
      <c r="M19" s="148">
        <f t="shared" si="3"/>
        <v>0</v>
      </c>
      <c r="N19" s="157">
        <f t="shared" si="5"/>
        <v>0</v>
      </c>
    </row>
    <row r="20" spans="1:14" ht="14">
      <c r="A20" s="146">
        <f t="shared" si="4"/>
        <v>42896</v>
      </c>
      <c r="B20" s="147">
        <v>663.77</v>
      </c>
      <c r="C20" s="147">
        <v>5.4</v>
      </c>
      <c r="D20" s="148">
        <f t="shared" si="1"/>
        <v>5.2</v>
      </c>
      <c r="E20" s="148">
        <v>0</v>
      </c>
      <c r="F20" s="148">
        <f t="shared" si="2"/>
        <v>12.186547925943286</v>
      </c>
      <c r="G20" s="149">
        <v>0</v>
      </c>
      <c r="H20" s="149">
        <v>0</v>
      </c>
      <c r="I20" s="149" t="s">
        <v>50</v>
      </c>
      <c r="J20" s="149" t="s">
        <v>49</v>
      </c>
      <c r="K20" s="149" t="s">
        <v>50</v>
      </c>
      <c r="L20" s="149" t="s">
        <v>50</v>
      </c>
      <c r="M20" s="148">
        <f t="shared" si="3"/>
        <v>0</v>
      </c>
      <c r="N20" s="157">
        <f t="shared" si="5"/>
        <v>-0.01</v>
      </c>
    </row>
    <row r="21" spans="1:14" ht="14">
      <c r="A21" s="146">
        <f t="shared" si="4"/>
        <v>42897</v>
      </c>
      <c r="B21" s="147">
        <v>663.77</v>
      </c>
      <c r="C21" s="147">
        <v>5.4</v>
      </c>
      <c r="D21" s="148">
        <f t="shared" si="1"/>
        <v>5.2</v>
      </c>
      <c r="E21" s="148">
        <v>0</v>
      </c>
      <c r="F21" s="148">
        <f t="shared" si="2"/>
        <v>12.186547925943286</v>
      </c>
      <c r="G21" s="149">
        <v>0</v>
      </c>
      <c r="H21" s="149">
        <v>0</v>
      </c>
      <c r="I21" s="149" t="s">
        <v>50</v>
      </c>
      <c r="J21" s="149" t="s">
        <v>49</v>
      </c>
      <c r="K21" s="149" t="s">
        <v>50</v>
      </c>
      <c r="L21" s="149" t="s">
        <v>50</v>
      </c>
      <c r="M21" s="148">
        <f t="shared" si="3"/>
        <v>0</v>
      </c>
      <c r="N21" s="157">
        <v>0</v>
      </c>
    </row>
    <row r="22" spans="1:14" ht="14">
      <c r="A22" s="146">
        <f t="shared" si="4"/>
        <v>42898</v>
      </c>
      <c r="B22" s="147">
        <v>663.75</v>
      </c>
      <c r="C22" s="147">
        <v>5.39</v>
      </c>
      <c r="D22" s="148">
        <f t="shared" si="1"/>
        <v>5.1899999999999995</v>
      </c>
      <c r="E22" s="148">
        <v>0</v>
      </c>
      <c r="F22" s="148">
        <f t="shared" si="2"/>
        <v>12.163112256854932</v>
      </c>
      <c r="G22" s="149">
        <v>0</v>
      </c>
      <c r="H22" s="149">
        <v>0</v>
      </c>
      <c r="I22" s="149" t="s">
        <v>50</v>
      </c>
      <c r="J22" s="149" t="s">
        <v>49</v>
      </c>
      <c r="K22" s="149" t="s">
        <v>50</v>
      </c>
      <c r="L22" s="149" t="s">
        <v>50</v>
      </c>
      <c r="M22" s="148">
        <f t="shared" si="3"/>
        <v>0</v>
      </c>
      <c r="N22" s="157">
        <f t="shared" si="5"/>
        <v>-0.01</v>
      </c>
    </row>
    <row r="23" spans="1:14" ht="14">
      <c r="A23" s="146">
        <f t="shared" si="4"/>
        <v>42899</v>
      </c>
      <c r="B23" s="147">
        <v>663.75</v>
      </c>
      <c r="C23" s="147">
        <v>5.39</v>
      </c>
      <c r="D23" s="148">
        <f t="shared" si="1"/>
        <v>5.1899999999999995</v>
      </c>
      <c r="E23" s="148">
        <v>12</v>
      </c>
      <c r="F23" s="148">
        <f t="shared" si="2"/>
        <v>12.163112256854932</v>
      </c>
      <c r="G23" s="149">
        <v>0</v>
      </c>
      <c r="H23" s="149">
        <v>0</v>
      </c>
      <c r="I23" s="149" t="s">
        <v>50</v>
      </c>
      <c r="J23" s="149" t="s">
        <v>49</v>
      </c>
      <c r="K23" s="149" t="s">
        <v>50</v>
      </c>
      <c r="L23" s="149" t="s">
        <v>50</v>
      </c>
      <c r="M23" s="148">
        <f t="shared" si="3"/>
        <v>0</v>
      </c>
      <c r="N23" s="157">
        <f t="shared" si="5"/>
        <v>0</v>
      </c>
    </row>
    <row r="24" spans="1:14" ht="14">
      <c r="A24" s="146">
        <f t="shared" si="4"/>
        <v>42900</v>
      </c>
      <c r="B24" s="147">
        <v>663.75</v>
      </c>
      <c r="C24" s="147">
        <v>5.39</v>
      </c>
      <c r="D24" s="148">
        <f t="shared" si="1"/>
        <v>5.1899999999999995</v>
      </c>
      <c r="E24" s="148">
        <v>0</v>
      </c>
      <c r="F24" s="148">
        <f t="shared" si="2"/>
        <v>12.163112256854932</v>
      </c>
      <c r="G24" s="149">
        <v>0</v>
      </c>
      <c r="H24" s="149">
        <v>0</v>
      </c>
      <c r="I24" s="149" t="s">
        <v>50</v>
      </c>
      <c r="J24" s="149" t="s">
        <v>49</v>
      </c>
      <c r="K24" s="149" t="s">
        <v>50</v>
      </c>
      <c r="L24" s="149" t="s">
        <v>50</v>
      </c>
      <c r="M24" s="148">
        <f t="shared" si="3"/>
        <v>0</v>
      </c>
      <c r="N24" s="157">
        <f t="shared" si="5"/>
        <v>0</v>
      </c>
    </row>
    <row r="25" spans="1:14" ht="14">
      <c r="A25" s="146">
        <f t="shared" si="4"/>
        <v>42901</v>
      </c>
      <c r="B25" s="147">
        <v>663.75</v>
      </c>
      <c r="C25" s="147">
        <v>5.39</v>
      </c>
      <c r="D25" s="148">
        <f t="shared" si="1"/>
        <v>5.1899999999999995</v>
      </c>
      <c r="E25" s="148">
        <v>0</v>
      </c>
      <c r="F25" s="148">
        <f t="shared" si="2"/>
        <v>12.163112256854932</v>
      </c>
      <c r="G25" s="149">
        <v>0</v>
      </c>
      <c r="H25" s="149">
        <v>0</v>
      </c>
      <c r="I25" s="149" t="s">
        <v>50</v>
      </c>
      <c r="J25" s="149" t="s">
        <v>49</v>
      </c>
      <c r="K25" s="149" t="s">
        <v>50</v>
      </c>
      <c r="L25" s="149" t="s">
        <v>50</v>
      </c>
      <c r="M25" s="148">
        <f t="shared" si="3"/>
        <v>0</v>
      </c>
      <c r="N25" s="157">
        <f t="shared" si="5"/>
        <v>0</v>
      </c>
    </row>
    <row r="26" spans="1:14" ht="14">
      <c r="A26" s="146">
        <f t="shared" si="4"/>
        <v>42902</v>
      </c>
      <c r="B26" s="251">
        <v>663.75</v>
      </c>
      <c r="C26" s="147">
        <v>5.39</v>
      </c>
      <c r="D26" s="148">
        <f t="shared" si="1"/>
        <v>5.1899999999999995</v>
      </c>
      <c r="E26" s="148">
        <v>0</v>
      </c>
      <c r="F26" s="148">
        <f t="shared" si="2"/>
        <v>12.163112256854932</v>
      </c>
      <c r="G26" s="149">
        <v>0</v>
      </c>
      <c r="H26" s="149">
        <v>0</v>
      </c>
      <c r="I26" s="149" t="s">
        <v>50</v>
      </c>
      <c r="J26" s="149" t="s">
        <v>49</v>
      </c>
      <c r="K26" s="149" t="s">
        <v>50</v>
      </c>
      <c r="L26" s="149" t="s">
        <v>50</v>
      </c>
      <c r="M26" s="148">
        <f t="shared" si="3"/>
        <v>0</v>
      </c>
      <c r="N26" s="157">
        <f t="shared" si="5"/>
        <v>0</v>
      </c>
    </row>
    <row r="27" spans="1:14" ht="14">
      <c r="A27" s="146">
        <f t="shared" si="4"/>
        <v>42903</v>
      </c>
      <c r="B27" s="147">
        <v>663.73</v>
      </c>
      <c r="C27" s="147">
        <v>5.38</v>
      </c>
      <c r="D27" s="148">
        <f t="shared" si="1"/>
        <v>5.18</v>
      </c>
      <c r="E27" s="148">
        <v>0</v>
      </c>
      <c r="F27" s="148">
        <f t="shared" si="2"/>
        <v>12.13967658776658</v>
      </c>
      <c r="G27" s="149">
        <v>0</v>
      </c>
      <c r="H27" s="149">
        <v>0</v>
      </c>
      <c r="I27" s="149" t="s">
        <v>50</v>
      </c>
      <c r="J27" s="149" t="s">
        <v>49</v>
      </c>
      <c r="K27" s="149" t="s">
        <v>50</v>
      </c>
      <c r="L27" s="149" t="s">
        <v>50</v>
      </c>
      <c r="M27" s="148">
        <f t="shared" si="3"/>
        <v>0</v>
      </c>
      <c r="N27" s="157">
        <v>0</v>
      </c>
    </row>
    <row r="28" spans="1:14" ht="14">
      <c r="A28" s="146">
        <f t="shared" si="4"/>
        <v>42904</v>
      </c>
      <c r="B28" s="147">
        <v>663.73</v>
      </c>
      <c r="C28" s="147">
        <v>5.38</v>
      </c>
      <c r="D28" s="148">
        <f t="shared" si="1"/>
        <v>5.18</v>
      </c>
      <c r="E28" s="148">
        <v>0</v>
      </c>
      <c r="F28" s="148">
        <f t="shared" si="2"/>
        <v>12.13967658776658</v>
      </c>
      <c r="G28" s="149">
        <v>0</v>
      </c>
      <c r="H28" s="149">
        <v>0</v>
      </c>
      <c r="I28" s="149" t="s">
        <v>50</v>
      </c>
      <c r="J28" s="149" t="s">
        <v>49</v>
      </c>
      <c r="K28" s="149" t="s">
        <v>50</v>
      </c>
      <c r="L28" s="149" t="s">
        <v>50</v>
      </c>
      <c r="M28" s="148">
        <f t="shared" si="3"/>
        <v>0</v>
      </c>
      <c r="N28" s="157">
        <f t="shared" si="5"/>
        <v>0</v>
      </c>
    </row>
    <row r="29" spans="1:14" ht="14">
      <c r="A29" s="146">
        <f t="shared" si="4"/>
        <v>42905</v>
      </c>
      <c r="B29" s="147">
        <v>663.73</v>
      </c>
      <c r="C29" s="147">
        <v>5.38</v>
      </c>
      <c r="D29" s="148">
        <f t="shared" si="1"/>
        <v>5.18</v>
      </c>
      <c r="E29" s="148">
        <v>0</v>
      </c>
      <c r="F29" s="148">
        <f t="shared" si="2"/>
        <v>12.13967658776658</v>
      </c>
      <c r="G29" s="149">
        <v>0</v>
      </c>
      <c r="H29" s="149">
        <v>0</v>
      </c>
      <c r="I29" s="149" t="s">
        <v>50</v>
      </c>
      <c r="J29" s="149" t="s">
        <v>49</v>
      </c>
      <c r="K29" s="149" t="s">
        <v>50</v>
      </c>
      <c r="L29" s="149" t="s">
        <v>50</v>
      </c>
      <c r="M29" s="148">
        <f t="shared" si="3"/>
        <v>0</v>
      </c>
      <c r="N29" s="157">
        <f t="shared" si="5"/>
        <v>0</v>
      </c>
    </row>
    <row r="30" spans="1:14" ht="14">
      <c r="A30" s="146">
        <f t="shared" si="4"/>
        <v>42906</v>
      </c>
      <c r="B30" s="147">
        <v>663.71</v>
      </c>
      <c r="C30" s="147">
        <v>5.37</v>
      </c>
      <c r="D30" s="148">
        <f t="shared" si="1"/>
        <v>5.17</v>
      </c>
      <c r="E30" s="148">
        <v>0</v>
      </c>
      <c r="F30" s="148">
        <f t="shared" si="2"/>
        <v>12.116240918678228</v>
      </c>
      <c r="G30" s="149">
        <v>0</v>
      </c>
      <c r="H30" s="149">
        <v>0</v>
      </c>
      <c r="I30" s="149" t="s">
        <v>50</v>
      </c>
      <c r="J30" s="149" t="s">
        <v>49</v>
      </c>
      <c r="K30" s="149" t="s">
        <v>50</v>
      </c>
      <c r="L30" s="149" t="s">
        <v>50</v>
      </c>
      <c r="M30" s="148">
        <f t="shared" si="3"/>
        <v>0</v>
      </c>
      <c r="N30" s="157">
        <f t="shared" si="5"/>
        <v>-0.01</v>
      </c>
    </row>
    <row r="31" spans="1:14" ht="14">
      <c r="A31" s="146">
        <f t="shared" si="4"/>
        <v>42907</v>
      </c>
      <c r="B31" s="147">
        <v>663.71</v>
      </c>
      <c r="C31" s="147">
        <v>5.37</v>
      </c>
      <c r="D31" s="148">
        <f t="shared" si="1"/>
        <v>5.17</v>
      </c>
      <c r="E31" s="148">
        <v>0</v>
      </c>
      <c r="F31" s="148">
        <f t="shared" si="2"/>
        <v>12.116240918678228</v>
      </c>
      <c r="G31" s="149">
        <v>0</v>
      </c>
      <c r="H31" s="149">
        <v>0</v>
      </c>
      <c r="I31" s="149" t="s">
        <v>50</v>
      </c>
      <c r="J31" s="149" t="s">
        <v>49</v>
      </c>
      <c r="K31" s="149" t="s">
        <v>50</v>
      </c>
      <c r="L31" s="149" t="s">
        <v>50</v>
      </c>
      <c r="M31" s="148">
        <f t="shared" si="3"/>
        <v>0</v>
      </c>
      <c r="N31" s="157">
        <f t="shared" si="5"/>
        <v>0</v>
      </c>
    </row>
    <row r="32" spans="1:14" ht="14">
      <c r="A32" s="146">
        <f t="shared" si="4"/>
        <v>42908</v>
      </c>
      <c r="B32" s="147">
        <v>663.71</v>
      </c>
      <c r="C32" s="147">
        <v>5.37</v>
      </c>
      <c r="D32" s="148">
        <f t="shared" si="1"/>
        <v>5.17</v>
      </c>
      <c r="E32" s="148">
        <v>3</v>
      </c>
      <c r="F32" s="148">
        <f t="shared" si="2"/>
        <v>12.116240918678228</v>
      </c>
      <c r="G32" s="149">
        <v>0</v>
      </c>
      <c r="H32" s="149">
        <v>0</v>
      </c>
      <c r="I32" s="149" t="s">
        <v>50</v>
      </c>
      <c r="J32" s="149" t="s">
        <v>49</v>
      </c>
      <c r="K32" s="149" t="s">
        <v>50</v>
      </c>
      <c r="L32" s="149" t="s">
        <v>50</v>
      </c>
      <c r="M32" s="148">
        <f t="shared" si="3"/>
        <v>0</v>
      </c>
      <c r="N32" s="157">
        <f t="shared" si="5"/>
        <v>0</v>
      </c>
    </row>
    <row r="33" spans="1:14" ht="14">
      <c r="A33" s="146">
        <f t="shared" si="4"/>
        <v>42909</v>
      </c>
      <c r="B33" s="147">
        <v>663.69</v>
      </c>
      <c r="C33" s="147">
        <v>5.36</v>
      </c>
      <c r="D33" s="148">
        <f t="shared" si="1"/>
        <v>5.16</v>
      </c>
      <c r="E33" s="148">
        <v>12</v>
      </c>
      <c r="F33" s="148">
        <f t="shared" si="2"/>
        <v>12.092805249589876</v>
      </c>
      <c r="G33" s="149">
        <v>0</v>
      </c>
      <c r="H33" s="149">
        <v>0</v>
      </c>
      <c r="I33" s="149" t="s">
        <v>50</v>
      </c>
      <c r="J33" s="149" t="s">
        <v>49</v>
      </c>
      <c r="K33" s="149" t="s">
        <v>50</v>
      </c>
      <c r="L33" s="149" t="s">
        <v>50</v>
      </c>
      <c r="M33" s="148">
        <f t="shared" si="3"/>
        <v>0</v>
      </c>
      <c r="N33" s="157">
        <v>0</v>
      </c>
    </row>
    <row r="34" spans="1:14" ht="14">
      <c r="A34" s="146">
        <f t="shared" si="4"/>
        <v>42910</v>
      </c>
      <c r="B34" s="147">
        <v>663.69</v>
      </c>
      <c r="C34" s="147">
        <v>5.36</v>
      </c>
      <c r="D34" s="148">
        <f t="shared" si="1"/>
        <v>5.16</v>
      </c>
      <c r="E34" s="148">
        <v>7</v>
      </c>
      <c r="F34" s="148">
        <f t="shared" si="2"/>
        <v>12.092805249589876</v>
      </c>
      <c r="G34" s="149">
        <v>0</v>
      </c>
      <c r="H34" s="149">
        <v>0</v>
      </c>
      <c r="I34" s="149" t="s">
        <v>50</v>
      </c>
      <c r="J34" s="149" t="s">
        <v>49</v>
      </c>
      <c r="K34" s="149" t="s">
        <v>50</v>
      </c>
      <c r="L34" s="149" t="s">
        <v>50</v>
      </c>
      <c r="M34" s="148">
        <f t="shared" si="3"/>
        <v>0</v>
      </c>
      <c r="N34" s="157">
        <f t="shared" si="5"/>
        <v>0</v>
      </c>
    </row>
    <row r="35" spans="1:14" ht="14">
      <c r="A35" s="146">
        <f t="shared" si="4"/>
        <v>42911</v>
      </c>
      <c r="B35" s="147">
        <v>667.15</v>
      </c>
      <c r="C35" s="147">
        <v>8.34</v>
      </c>
      <c r="D35" s="148">
        <f t="shared" si="1"/>
        <v>8.14</v>
      </c>
      <c r="E35" s="148">
        <v>185</v>
      </c>
      <c r="F35" s="148">
        <f t="shared" si="2"/>
        <v>19.076634637918914</v>
      </c>
      <c r="G35" s="149">
        <v>0</v>
      </c>
      <c r="H35" s="149">
        <v>0</v>
      </c>
      <c r="I35" s="149" t="s">
        <v>50</v>
      </c>
      <c r="J35" s="149" t="s">
        <v>49</v>
      </c>
      <c r="K35" s="149" t="s">
        <v>50</v>
      </c>
      <c r="L35" s="149" t="s">
        <v>50</v>
      </c>
      <c r="M35" s="148">
        <f t="shared" si="3"/>
        <v>0</v>
      </c>
      <c r="N35" s="157">
        <f t="shared" si="5"/>
        <v>2.98</v>
      </c>
    </row>
    <row r="36" spans="1:14" ht="14">
      <c r="A36" s="146">
        <f t="shared" si="4"/>
        <v>42912</v>
      </c>
      <c r="B36" s="147">
        <v>670</v>
      </c>
      <c r="C36" s="147">
        <v>11.29</v>
      </c>
      <c r="D36" s="148">
        <f t="shared" si="1"/>
        <v>11.09</v>
      </c>
      <c r="E36" s="148">
        <v>20</v>
      </c>
      <c r="F36" s="148">
        <f t="shared" si="2"/>
        <v>25.990157018982892</v>
      </c>
      <c r="G36" s="149">
        <v>0</v>
      </c>
      <c r="H36" s="149">
        <v>0</v>
      </c>
      <c r="I36" s="149" t="s">
        <v>50</v>
      </c>
      <c r="J36" s="149" t="s">
        <v>49</v>
      </c>
      <c r="K36" s="149" t="s">
        <v>50</v>
      </c>
      <c r="L36" s="149" t="s">
        <v>50</v>
      </c>
      <c r="M36" s="148">
        <f t="shared" si="3"/>
        <v>0</v>
      </c>
      <c r="N36" s="157">
        <f t="shared" si="5"/>
        <v>2.95</v>
      </c>
    </row>
    <row r="37" spans="1:14" ht="14">
      <c r="A37" s="146">
        <f t="shared" si="4"/>
        <v>42913</v>
      </c>
      <c r="B37" s="147">
        <v>670.3</v>
      </c>
      <c r="C37" s="147">
        <v>11.64</v>
      </c>
      <c r="D37" s="148">
        <f t="shared" si="1"/>
        <v>11.440000000000001</v>
      </c>
      <c r="E37" s="148">
        <v>20</v>
      </c>
      <c r="F37" s="148">
        <f t="shared" si="2"/>
        <v>26.810405437075229</v>
      </c>
      <c r="G37" s="149">
        <v>0</v>
      </c>
      <c r="H37" s="149">
        <v>0</v>
      </c>
      <c r="I37" s="149" t="s">
        <v>50</v>
      </c>
      <c r="J37" s="149" t="s">
        <v>49</v>
      </c>
      <c r="K37" s="149" t="s">
        <v>50</v>
      </c>
      <c r="L37" s="149" t="s">
        <v>50</v>
      </c>
      <c r="M37" s="148">
        <f t="shared" si="3"/>
        <v>0</v>
      </c>
      <c r="N37" s="157">
        <f t="shared" si="5"/>
        <v>0.35</v>
      </c>
    </row>
    <row r="38" spans="1:14" ht="14">
      <c r="A38" s="146">
        <f t="shared" si="4"/>
        <v>42914</v>
      </c>
      <c r="B38" s="147">
        <v>671.8</v>
      </c>
      <c r="C38" s="147">
        <v>13.4</v>
      </c>
      <c r="D38" s="148">
        <f t="shared" si="1"/>
        <v>13.200000000000001</v>
      </c>
      <c r="E38" s="148">
        <v>17</v>
      </c>
      <c r="F38" s="148">
        <f t="shared" si="2"/>
        <v>30.935083196625264</v>
      </c>
      <c r="G38" s="149">
        <v>0</v>
      </c>
      <c r="H38" s="149">
        <v>0</v>
      </c>
      <c r="I38" s="149" t="s">
        <v>50</v>
      </c>
      <c r="J38" s="149" t="s">
        <v>49</v>
      </c>
      <c r="K38" s="149" t="s">
        <v>50</v>
      </c>
      <c r="L38" s="149" t="s">
        <v>50</v>
      </c>
      <c r="M38" s="148">
        <f t="shared" si="3"/>
        <v>0</v>
      </c>
      <c r="N38" s="157">
        <f t="shared" si="5"/>
        <v>1.76</v>
      </c>
    </row>
    <row r="39" spans="1:14" ht="14">
      <c r="A39" s="146">
        <f t="shared" si="4"/>
        <v>42915</v>
      </c>
      <c r="B39" s="147">
        <v>674.5</v>
      </c>
      <c r="C39" s="147">
        <v>17.05</v>
      </c>
      <c r="D39" s="148">
        <f t="shared" si="1"/>
        <v>16.850000000000001</v>
      </c>
      <c r="E39" s="148">
        <v>29</v>
      </c>
      <c r="F39" s="148">
        <f t="shared" si="2"/>
        <v>39.489102413873916</v>
      </c>
      <c r="G39" s="149">
        <v>0</v>
      </c>
      <c r="H39" s="149">
        <v>0</v>
      </c>
      <c r="I39" s="149" t="s">
        <v>50</v>
      </c>
      <c r="J39" s="149" t="s">
        <v>49</v>
      </c>
      <c r="K39" s="149" t="s">
        <v>50</v>
      </c>
      <c r="L39" s="149" t="s">
        <v>50</v>
      </c>
      <c r="M39" s="148">
        <f t="shared" si="3"/>
        <v>0</v>
      </c>
      <c r="N39" s="157">
        <f t="shared" si="5"/>
        <v>3.65</v>
      </c>
    </row>
    <row r="40" spans="1:14" ht="14">
      <c r="A40" s="146">
        <f t="shared" si="4"/>
        <v>42916</v>
      </c>
      <c r="B40" s="147">
        <v>676.8</v>
      </c>
      <c r="C40" s="147">
        <v>20.63</v>
      </c>
      <c r="D40" s="148">
        <f t="shared" si="1"/>
        <v>20.43</v>
      </c>
      <c r="E40" s="148">
        <v>32</v>
      </c>
      <c r="F40" s="148">
        <f t="shared" si="2"/>
        <v>47.879071947504102</v>
      </c>
      <c r="G40" s="149">
        <v>0</v>
      </c>
      <c r="H40" s="149">
        <v>0</v>
      </c>
      <c r="I40" s="149" t="s">
        <v>50</v>
      </c>
      <c r="J40" s="149" t="s">
        <v>49</v>
      </c>
      <c r="K40" s="149" t="s">
        <v>50</v>
      </c>
      <c r="L40" s="149" t="s">
        <v>50</v>
      </c>
      <c r="M40" s="148">
        <f t="shared" si="3"/>
        <v>0</v>
      </c>
      <c r="N40" s="157">
        <f t="shared" si="5"/>
        <v>3.58</v>
      </c>
    </row>
    <row r="41" spans="1:14" ht="14">
      <c r="A41" s="146">
        <f t="shared" si="4"/>
        <v>42917</v>
      </c>
      <c r="B41" s="147">
        <v>678.7</v>
      </c>
      <c r="C41" s="147">
        <v>23.97</v>
      </c>
      <c r="D41" s="148">
        <f t="shared" si="1"/>
        <v>23.77</v>
      </c>
      <c r="E41" s="148">
        <v>12</v>
      </c>
      <c r="F41" s="148">
        <f t="shared" si="2"/>
        <v>55.70658542301382</v>
      </c>
      <c r="G41" s="149">
        <v>0</v>
      </c>
      <c r="H41" s="149">
        <v>0</v>
      </c>
      <c r="I41" s="149" t="s">
        <v>50</v>
      </c>
      <c r="J41" s="149" t="s">
        <v>49</v>
      </c>
      <c r="K41" s="149" t="s">
        <v>50</v>
      </c>
      <c r="L41" s="149" t="s">
        <v>50</v>
      </c>
      <c r="M41" s="148">
        <f t="shared" si="3"/>
        <v>0</v>
      </c>
      <c r="N41" s="157">
        <f t="shared" si="5"/>
        <v>3.34</v>
      </c>
    </row>
    <row r="42" spans="1:14" ht="14">
      <c r="A42" s="146">
        <f t="shared" si="4"/>
        <v>42918</v>
      </c>
      <c r="B42" s="147">
        <v>680.6</v>
      </c>
      <c r="C42" s="147">
        <v>27.66</v>
      </c>
      <c r="D42" s="148">
        <f t="shared" si="1"/>
        <v>27.46</v>
      </c>
      <c r="E42" s="148">
        <v>27</v>
      </c>
      <c r="F42" s="148">
        <f t="shared" si="2"/>
        <v>64.354347316615886</v>
      </c>
      <c r="G42" s="149">
        <v>0</v>
      </c>
      <c r="H42" s="149">
        <v>0</v>
      </c>
      <c r="I42" s="149" t="s">
        <v>50</v>
      </c>
      <c r="J42" s="149" t="s">
        <v>49</v>
      </c>
      <c r="K42" s="149" t="s">
        <v>50</v>
      </c>
      <c r="L42" s="149" t="s">
        <v>50</v>
      </c>
      <c r="M42" s="148">
        <f t="shared" si="3"/>
        <v>0</v>
      </c>
      <c r="N42" s="157">
        <f t="shared" si="5"/>
        <v>3.69</v>
      </c>
    </row>
    <row r="43" spans="1:14" ht="14">
      <c r="A43" s="146">
        <f t="shared" si="4"/>
        <v>42919</v>
      </c>
      <c r="B43" s="147">
        <v>685.05</v>
      </c>
      <c r="C43" s="147">
        <v>37.74</v>
      </c>
      <c r="D43" s="148">
        <f t="shared" si="1"/>
        <v>37.54</v>
      </c>
      <c r="E43" s="148">
        <v>58</v>
      </c>
      <c r="F43" s="148">
        <f t="shared" si="2"/>
        <v>87.977501757675185</v>
      </c>
      <c r="G43" s="149">
        <v>0</v>
      </c>
      <c r="H43" s="149">
        <v>0</v>
      </c>
      <c r="I43" s="149" t="s">
        <v>50</v>
      </c>
      <c r="J43" s="149" t="s">
        <v>49</v>
      </c>
      <c r="K43" s="149" t="s">
        <v>50</v>
      </c>
      <c r="L43" s="149" t="s">
        <v>50</v>
      </c>
      <c r="M43" s="148">
        <f t="shared" si="3"/>
        <v>0</v>
      </c>
      <c r="N43" s="157">
        <f t="shared" si="5"/>
        <v>10.08</v>
      </c>
    </row>
    <row r="44" spans="1:14" ht="14">
      <c r="A44" s="146">
        <f t="shared" si="4"/>
        <v>42920</v>
      </c>
      <c r="B44" s="147">
        <v>686.19</v>
      </c>
      <c r="C44" s="147">
        <v>40.67</v>
      </c>
      <c r="D44" s="148">
        <f t="shared" si="1"/>
        <v>40.47</v>
      </c>
      <c r="E44" s="148">
        <v>6</v>
      </c>
      <c r="F44" s="148">
        <f t="shared" si="2"/>
        <v>94.844152800562455</v>
      </c>
      <c r="G44" s="149">
        <v>0</v>
      </c>
      <c r="H44" s="149">
        <v>0</v>
      </c>
      <c r="I44" s="149" t="s">
        <v>50</v>
      </c>
      <c r="J44" s="149" t="s">
        <v>49</v>
      </c>
      <c r="K44" s="149" t="s">
        <v>50</v>
      </c>
      <c r="L44" s="149" t="s">
        <v>50</v>
      </c>
      <c r="M44" s="148">
        <f t="shared" si="3"/>
        <v>0</v>
      </c>
      <c r="N44" s="157">
        <f t="shared" si="5"/>
        <v>2.93</v>
      </c>
    </row>
    <row r="45" spans="1:14" ht="14">
      <c r="A45" s="146">
        <f t="shared" si="4"/>
        <v>42921</v>
      </c>
      <c r="B45" s="147">
        <v>687.03</v>
      </c>
      <c r="C45" s="147">
        <v>42.87</v>
      </c>
      <c r="D45" s="148">
        <f t="shared" si="1"/>
        <v>42.669999999999995</v>
      </c>
      <c r="E45" s="148">
        <v>24</v>
      </c>
      <c r="F45" s="148">
        <f t="shared" si="2"/>
        <v>99.999999999999986</v>
      </c>
      <c r="G45" s="149">
        <v>407</v>
      </c>
      <c r="H45" s="149">
        <v>0</v>
      </c>
      <c r="I45" s="149" t="s">
        <v>50</v>
      </c>
      <c r="J45" s="149" t="s">
        <v>49</v>
      </c>
      <c r="K45" s="149" t="s">
        <v>50</v>
      </c>
      <c r="L45" s="149" t="s">
        <v>50</v>
      </c>
      <c r="M45" s="148">
        <f t="shared" si="3"/>
        <v>407</v>
      </c>
      <c r="N45" s="157">
        <f t="shared" si="5"/>
        <v>3.2</v>
      </c>
    </row>
    <row r="46" spans="1:14" ht="14">
      <c r="A46" s="146">
        <f t="shared" si="4"/>
        <v>42922</v>
      </c>
      <c r="B46" s="147">
        <v>687.03</v>
      </c>
      <c r="C46" s="147">
        <v>42.87</v>
      </c>
      <c r="D46" s="148">
        <f t="shared" si="1"/>
        <v>42.669999999999995</v>
      </c>
      <c r="E46" s="148">
        <v>11</v>
      </c>
      <c r="F46" s="148">
        <f t="shared" si="2"/>
        <v>99.999999999999986</v>
      </c>
      <c r="G46" s="149">
        <v>221</v>
      </c>
      <c r="H46" s="149">
        <v>0</v>
      </c>
      <c r="I46" s="149" t="s">
        <v>50</v>
      </c>
      <c r="J46" s="149" t="s">
        <v>49</v>
      </c>
      <c r="K46" s="149" t="s">
        <v>50</v>
      </c>
      <c r="L46" s="149" t="s">
        <v>50</v>
      </c>
      <c r="M46" s="148">
        <f t="shared" si="3"/>
        <v>221</v>
      </c>
      <c r="N46" s="157">
        <f t="shared" si="5"/>
        <v>0.54</v>
      </c>
    </row>
    <row r="47" spans="1:14" ht="14">
      <c r="A47" s="146">
        <f t="shared" si="4"/>
        <v>42923</v>
      </c>
      <c r="B47" s="147">
        <v>687.03</v>
      </c>
      <c r="C47" s="147">
        <v>42.87</v>
      </c>
      <c r="D47" s="148">
        <f t="shared" si="1"/>
        <v>42.669999999999995</v>
      </c>
      <c r="E47" s="148">
        <v>7</v>
      </c>
      <c r="F47" s="148">
        <f t="shared" si="2"/>
        <v>99.999999999999986</v>
      </c>
      <c r="G47" s="149">
        <v>221</v>
      </c>
      <c r="H47" s="149">
        <v>0</v>
      </c>
      <c r="I47" s="149" t="s">
        <v>50</v>
      </c>
      <c r="J47" s="149" t="s">
        <v>49</v>
      </c>
      <c r="K47" s="149" t="s">
        <v>50</v>
      </c>
      <c r="L47" s="149" t="s">
        <v>50</v>
      </c>
      <c r="M47" s="148">
        <f t="shared" si="3"/>
        <v>221</v>
      </c>
      <c r="N47" s="157">
        <f t="shared" si="5"/>
        <v>0.54</v>
      </c>
    </row>
    <row r="48" spans="1:14" ht="14">
      <c r="A48" s="146">
        <f t="shared" si="4"/>
        <v>42924</v>
      </c>
      <c r="B48" s="147">
        <v>687.03</v>
      </c>
      <c r="C48" s="147">
        <v>42.87</v>
      </c>
      <c r="D48" s="148">
        <f t="shared" si="1"/>
        <v>42.669999999999995</v>
      </c>
      <c r="E48" s="148">
        <v>6</v>
      </c>
      <c r="F48" s="148">
        <f t="shared" si="2"/>
        <v>99.999999999999986</v>
      </c>
      <c r="G48" s="149">
        <v>164</v>
      </c>
      <c r="H48" s="149">
        <v>0</v>
      </c>
      <c r="I48" s="149" t="s">
        <v>50</v>
      </c>
      <c r="J48" s="149" t="s">
        <v>49</v>
      </c>
      <c r="K48" s="149" t="s">
        <v>50</v>
      </c>
      <c r="L48" s="149" t="s">
        <v>50</v>
      </c>
      <c r="M48" s="148">
        <f t="shared" si="3"/>
        <v>164</v>
      </c>
      <c r="N48" s="157">
        <f t="shared" si="5"/>
        <v>0.4</v>
      </c>
    </row>
    <row r="49" spans="1:14" ht="14">
      <c r="A49" s="146">
        <f t="shared" si="4"/>
        <v>42925</v>
      </c>
      <c r="B49" s="147">
        <v>687.03</v>
      </c>
      <c r="C49" s="147">
        <v>42.87</v>
      </c>
      <c r="D49" s="148">
        <f t="shared" si="1"/>
        <v>42.669999999999995</v>
      </c>
      <c r="E49" s="148">
        <v>1</v>
      </c>
      <c r="F49" s="148">
        <f t="shared" si="2"/>
        <v>99.999999999999986</v>
      </c>
      <c r="G49" s="149">
        <v>78</v>
      </c>
      <c r="H49" s="149">
        <v>0</v>
      </c>
      <c r="I49" s="149" t="s">
        <v>50</v>
      </c>
      <c r="J49" s="149" t="s">
        <v>49</v>
      </c>
      <c r="K49" s="149" t="s">
        <v>50</v>
      </c>
      <c r="L49" s="149" t="s">
        <v>50</v>
      </c>
      <c r="M49" s="148">
        <f t="shared" si="3"/>
        <v>78</v>
      </c>
      <c r="N49" s="157">
        <f t="shared" si="5"/>
        <v>0.19</v>
      </c>
    </row>
    <row r="50" spans="1:14" ht="14">
      <c r="A50" s="146">
        <f t="shared" si="4"/>
        <v>42926</v>
      </c>
      <c r="B50" s="147">
        <v>687.03</v>
      </c>
      <c r="C50" s="147">
        <v>42.87</v>
      </c>
      <c r="D50" s="148">
        <f t="shared" si="1"/>
        <v>42.669999999999995</v>
      </c>
      <c r="E50" s="148">
        <v>0</v>
      </c>
      <c r="F50" s="148">
        <f t="shared" si="2"/>
        <v>99.999999999999986</v>
      </c>
      <c r="G50" s="149">
        <v>78</v>
      </c>
      <c r="H50" s="149">
        <v>0</v>
      </c>
      <c r="I50" s="149" t="s">
        <v>50</v>
      </c>
      <c r="J50" s="149" t="s">
        <v>49</v>
      </c>
      <c r="K50" s="149" t="s">
        <v>50</v>
      </c>
      <c r="L50" s="149" t="s">
        <v>50</v>
      </c>
      <c r="M50" s="148">
        <f t="shared" si="3"/>
        <v>78</v>
      </c>
      <c r="N50" s="157">
        <f t="shared" si="5"/>
        <v>0.19</v>
      </c>
    </row>
    <row r="51" spans="1:14" ht="14">
      <c r="A51" s="146">
        <f t="shared" si="4"/>
        <v>42927</v>
      </c>
      <c r="B51" s="147">
        <v>687.03</v>
      </c>
      <c r="C51" s="147">
        <v>42.87</v>
      </c>
      <c r="D51" s="148">
        <f t="shared" si="1"/>
        <v>42.669999999999995</v>
      </c>
      <c r="E51" s="148">
        <v>0</v>
      </c>
      <c r="F51" s="148">
        <f t="shared" si="2"/>
        <v>99.999999999999986</v>
      </c>
      <c r="G51" s="149">
        <v>78</v>
      </c>
      <c r="H51" s="149">
        <v>0</v>
      </c>
      <c r="I51" s="149" t="s">
        <v>50</v>
      </c>
      <c r="J51" s="149" t="s">
        <v>49</v>
      </c>
      <c r="K51" s="149" t="s">
        <v>50</v>
      </c>
      <c r="L51" s="149" t="s">
        <v>50</v>
      </c>
      <c r="M51" s="148">
        <f t="shared" si="3"/>
        <v>78</v>
      </c>
      <c r="N51" s="157">
        <f t="shared" si="5"/>
        <v>0.19</v>
      </c>
    </row>
    <row r="52" spans="1:14" ht="14">
      <c r="A52" s="146">
        <f t="shared" si="4"/>
        <v>42928</v>
      </c>
      <c r="B52" s="147">
        <v>687.03</v>
      </c>
      <c r="C52" s="147">
        <v>42.87</v>
      </c>
      <c r="D52" s="148">
        <f t="shared" si="1"/>
        <v>42.669999999999995</v>
      </c>
      <c r="E52" s="148">
        <v>6</v>
      </c>
      <c r="F52" s="148">
        <f t="shared" si="2"/>
        <v>99.999999999999986</v>
      </c>
      <c r="G52" s="149">
        <v>78</v>
      </c>
      <c r="H52" s="149">
        <v>0</v>
      </c>
      <c r="I52" s="149" t="s">
        <v>50</v>
      </c>
      <c r="J52" s="149" t="s">
        <v>49</v>
      </c>
      <c r="K52" s="149" t="s">
        <v>50</v>
      </c>
      <c r="L52" s="149" t="s">
        <v>50</v>
      </c>
      <c r="M52" s="148">
        <f t="shared" si="3"/>
        <v>78</v>
      </c>
      <c r="N52" s="157">
        <f t="shared" si="5"/>
        <v>0.19</v>
      </c>
    </row>
    <row r="53" spans="1:14" ht="14">
      <c r="A53" s="146">
        <f t="shared" si="4"/>
        <v>42929</v>
      </c>
      <c r="B53" s="147">
        <v>687.03</v>
      </c>
      <c r="C53" s="147">
        <v>42.87</v>
      </c>
      <c r="D53" s="148">
        <f t="shared" si="1"/>
        <v>42.669999999999995</v>
      </c>
      <c r="E53" s="148">
        <v>10</v>
      </c>
      <c r="F53" s="148">
        <f t="shared" si="2"/>
        <v>99.999999999999986</v>
      </c>
      <c r="G53" s="149">
        <v>78</v>
      </c>
      <c r="H53" s="149">
        <v>0</v>
      </c>
      <c r="I53" s="149" t="s">
        <v>50</v>
      </c>
      <c r="J53" s="149" t="s">
        <v>49</v>
      </c>
      <c r="K53" s="149" t="s">
        <v>50</v>
      </c>
      <c r="L53" s="149" t="s">
        <v>50</v>
      </c>
      <c r="M53" s="148">
        <f t="shared" si="3"/>
        <v>78</v>
      </c>
      <c r="N53" s="157">
        <f t="shared" si="5"/>
        <v>0.19</v>
      </c>
    </row>
    <row r="54" spans="1:14" ht="14">
      <c r="A54" s="146">
        <f t="shared" si="4"/>
        <v>42930</v>
      </c>
      <c r="B54" s="147">
        <v>687.03</v>
      </c>
      <c r="C54" s="147">
        <v>42.87</v>
      </c>
      <c r="D54" s="148">
        <f t="shared" si="1"/>
        <v>42.669999999999995</v>
      </c>
      <c r="E54" s="148">
        <v>45</v>
      </c>
      <c r="F54" s="148">
        <f t="shared" si="2"/>
        <v>99.999999999999986</v>
      </c>
      <c r="G54" s="149">
        <v>628</v>
      </c>
      <c r="H54" s="149">
        <v>0</v>
      </c>
      <c r="I54" s="149" t="s">
        <v>50</v>
      </c>
      <c r="J54" s="149" t="s">
        <v>49</v>
      </c>
      <c r="K54" s="149" t="s">
        <v>50</v>
      </c>
      <c r="L54" s="149" t="s">
        <v>50</v>
      </c>
      <c r="M54" s="148">
        <f t="shared" si="3"/>
        <v>628</v>
      </c>
      <c r="N54" s="157">
        <f t="shared" si="5"/>
        <v>1.54</v>
      </c>
    </row>
    <row r="55" spans="1:14" ht="14">
      <c r="A55" s="146">
        <f t="shared" si="4"/>
        <v>42931</v>
      </c>
      <c r="B55" s="147">
        <v>687.03</v>
      </c>
      <c r="C55" s="147">
        <v>42.87</v>
      </c>
      <c r="D55" s="148">
        <f t="shared" si="1"/>
        <v>42.669999999999995</v>
      </c>
      <c r="E55" s="148">
        <v>87</v>
      </c>
      <c r="F55" s="148">
        <f t="shared" si="2"/>
        <v>99.999999999999986</v>
      </c>
      <c r="G55" s="149">
        <v>628</v>
      </c>
      <c r="H55" s="149">
        <v>0</v>
      </c>
      <c r="I55" s="149" t="s">
        <v>50</v>
      </c>
      <c r="J55" s="149" t="s">
        <v>49</v>
      </c>
      <c r="K55" s="149" t="s">
        <v>50</v>
      </c>
      <c r="L55" s="149" t="s">
        <v>50</v>
      </c>
      <c r="M55" s="148">
        <f t="shared" si="3"/>
        <v>628</v>
      </c>
      <c r="N55" s="157">
        <f t="shared" si="5"/>
        <v>1.54</v>
      </c>
    </row>
    <row r="56" spans="1:14" ht="14">
      <c r="A56" s="146">
        <f t="shared" si="4"/>
        <v>42932</v>
      </c>
      <c r="B56" s="147">
        <v>687.03</v>
      </c>
      <c r="C56" s="147">
        <v>42.87</v>
      </c>
      <c r="D56" s="148">
        <f t="shared" si="1"/>
        <v>42.669999999999995</v>
      </c>
      <c r="E56" s="148">
        <v>26</v>
      </c>
      <c r="F56" s="148">
        <f t="shared" si="2"/>
        <v>99.999999999999986</v>
      </c>
      <c r="G56" s="149">
        <v>628</v>
      </c>
      <c r="H56" s="149">
        <v>0</v>
      </c>
      <c r="I56" s="149" t="s">
        <v>50</v>
      </c>
      <c r="J56" s="149" t="s">
        <v>49</v>
      </c>
      <c r="K56" s="149" t="s">
        <v>50</v>
      </c>
      <c r="L56" s="149" t="s">
        <v>50</v>
      </c>
      <c r="M56" s="148">
        <f t="shared" si="3"/>
        <v>628</v>
      </c>
      <c r="N56" s="157">
        <f t="shared" si="5"/>
        <v>1.54</v>
      </c>
    </row>
    <row r="57" spans="1:14" ht="14">
      <c r="A57" s="146">
        <f t="shared" si="4"/>
        <v>42933</v>
      </c>
      <c r="B57" s="147">
        <v>687.03</v>
      </c>
      <c r="C57" s="147">
        <v>42.87</v>
      </c>
      <c r="D57" s="148">
        <f t="shared" si="1"/>
        <v>42.669999999999995</v>
      </c>
      <c r="E57" s="148">
        <v>34</v>
      </c>
      <c r="F57" s="148">
        <f t="shared" si="2"/>
        <v>99.999999999999986</v>
      </c>
      <c r="G57" s="149">
        <v>860</v>
      </c>
      <c r="H57" s="149">
        <v>0</v>
      </c>
      <c r="I57" s="149" t="s">
        <v>50</v>
      </c>
      <c r="J57" s="149" t="s">
        <v>49</v>
      </c>
      <c r="K57" s="149" t="s">
        <v>50</v>
      </c>
      <c r="L57" s="149" t="s">
        <v>50</v>
      </c>
      <c r="M57" s="148">
        <f t="shared" si="3"/>
        <v>860</v>
      </c>
      <c r="N57" s="157">
        <f t="shared" si="5"/>
        <v>2.1</v>
      </c>
    </row>
    <row r="58" spans="1:14" ht="14">
      <c r="A58" s="146">
        <f t="shared" si="4"/>
        <v>42934</v>
      </c>
      <c r="B58" s="147">
        <v>687.03</v>
      </c>
      <c r="C58" s="147">
        <v>42.87</v>
      </c>
      <c r="D58" s="148">
        <f t="shared" si="1"/>
        <v>42.669999999999995</v>
      </c>
      <c r="E58" s="148">
        <v>22</v>
      </c>
      <c r="F58" s="148">
        <f t="shared" si="2"/>
        <v>99.999999999999986</v>
      </c>
      <c r="G58" s="149">
        <v>860</v>
      </c>
      <c r="H58" s="149">
        <v>0</v>
      </c>
      <c r="I58" s="149" t="s">
        <v>50</v>
      </c>
      <c r="J58" s="149" t="s">
        <v>49</v>
      </c>
      <c r="K58" s="149" t="s">
        <v>50</v>
      </c>
      <c r="L58" s="149" t="s">
        <v>50</v>
      </c>
      <c r="M58" s="148">
        <f t="shared" si="3"/>
        <v>860</v>
      </c>
      <c r="N58" s="157">
        <f t="shared" si="5"/>
        <v>2.1</v>
      </c>
    </row>
    <row r="59" spans="1:14" ht="14">
      <c r="A59" s="146">
        <f t="shared" si="4"/>
        <v>42935</v>
      </c>
      <c r="B59" s="147">
        <v>687.03</v>
      </c>
      <c r="C59" s="147">
        <v>42.87</v>
      </c>
      <c r="D59" s="148">
        <f t="shared" si="1"/>
        <v>42.669999999999995</v>
      </c>
      <c r="E59" s="148">
        <v>27</v>
      </c>
      <c r="F59" s="148">
        <f t="shared" si="2"/>
        <v>99.999999999999986</v>
      </c>
      <c r="G59" s="149">
        <v>860</v>
      </c>
      <c r="H59" s="149">
        <v>0</v>
      </c>
      <c r="I59" s="149" t="s">
        <v>50</v>
      </c>
      <c r="J59" s="149" t="s">
        <v>49</v>
      </c>
      <c r="K59" s="149" t="s">
        <v>50</v>
      </c>
      <c r="L59" s="149" t="s">
        <v>50</v>
      </c>
      <c r="M59" s="148">
        <f t="shared" si="3"/>
        <v>860</v>
      </c>
      <c r="N59" s="157">
        <f t="shared" si="5"/>
        <v>2.1</v>
      </c>
    </row>
    <row r="60" spans="1:14" ht="14">
      <c r="A60" s="146">
        <f t="shared" si="4"/>
        <v>42936</v>
      </c>
      <c r="B60" s="147">
        <v>687.03</v>
      </c>
      <c r="C60" s="147">
        <v>42.87</v>
      </c>
      <c r="D60" s="148">
        <f t="shared" si="1"/>
        <v>42.669999999999995</v>
      </c>
      <c r="E60" s="148">
        <v>5</v>
      </c>
      <c r="F60" s="148">
        <f t="shared" si="2"/>
        <v>99.999999999999986</v>
      </c>
      <c r="G60" s="149">
        <v>407</v>
      </c>
      <c r="H60" s="149">
        <v>0</v>
      </c>
      <c r="I60" s="149" t="s">
        <v>50</v>
      </c>
      <c r="J60" s="149" t="s">
        <v>49</v>
      </c>
      <c r="K60" s="149" t="s">
        <v>50</v>
      </c>
      <c r="L60" s="149" t="s">
        <v>50</v>
      </c>
      <c r="M60" s="148">
        <f t="shared" si="3"/>
        <v>407</v>
      </c>
      <c r="N60" s="157">
        <f t="shared" si="5"/>
        <v>1</v>
      </c>
    </row>
    <row r="61" spans="1:14" ht="14">
      <c r="A61" s="146">
        <f t="shared" si="4"/>
        <v>42937</v>
      </c>
      <c r="B61" s="147">
        <v>687.03</v>
      </c>
      <c r="C61" s="147">
        <v>42.87</v>
      </c>
      <c r="D61" s="148">
        <f t="shared" si="1"/>
        <v>42.669999999999995</v>
      </c>
      <c r="E61" s="148">
        <v>47</v>
      </c>
      <c r="F61" s="148">
        <f t="shared" si="2"/>
        <v>99.999999999999986</v>
      </c>
      <c r="G61" s="149">
        <v>1154</v>
      </c>
      <c r="H61" s="149">
        <v>0</v>
      </c>
      <c r="I61" s="149" t="s">
        <v>50</v>
      </c>
      <c r="J61" s="149" t="s">
        <v>49</v>
      </c>
      <c r="K61" s="149" t="s">
        <v>50</v>
      </c>
      <c r="L61" s="149" t="s">
        <v>50</v>
      </c>
      <c r="M61" s="148">
        <f t="shared" si="3"/>
        <v>1154</v>
      </c>
      <c r="N61" s="157">
        <f t="shared" si="5"/>
        <v>2.82</v>
      </c>
    </row>
    <row r="62" spans="1:14" ht="14">
      <c r="A62" s="146">
        <f t="shared" si="4"/>
        <v>42938</v>
      </c>
      <c r="B62" s="147">
        <v>687.03</v>
      </c>
      <c r="C62" s="147">
        <v>42.87</v>
      </c>
      <c r="D62" s="148">
        <f t="shared" si="1"/>
        <v>42.669999999999995</v>
      </c>
      <c r="E62" s="148">
        <v>33</v>
      </c>
      <c r="F62" s="148">
        <f t="shared" si="2"/>
        <v>99.999999999999986</v>
      </c>
      <c r="G62" s="149">
        <v>1154</v>
      </c>
      <c r="H62" s="149">
        <v>0</v>
      </c>
      <c r="I62" s="149" t="s">
        <v>50</v>
      </c>
      <c r="J62" s="149" t="s">
        <v>49</v>
      </c>
      <c r="K62" s="149" t="s">
        <v>50</v>
      </c>
      <c r="L62" s="149" t="s">
        <v>50</v>
      </c>
      <c r="M62" s="148">
        <f t="shared" si="3"/>
        <v>1154</v>
      </c>
      <c r="N62" s="157">
        <f t="shared" si="5"/>
        <v>2.82</v>
      </c>
    </row>
    <row r="63" spans="1:14" ht="14">
      <c r="A63" s="146">
        <f t="shared" si="4"/>
        <v>42939</v>
      </c>
      <c r="B63" s="147">
        <v>687.03</v>
      </c>
      <c r="C63" s="147">
        <v>42.87</v>
      </c>
      <c r="D63" s="148">
        <f t="shared" si="1"/>
        <v>42.669999999999995</v>
      </c>
      <c r="E63" s="148">
        <v>25</v>
      </c>
      <c r="F63" s="148">
        <f t="shared" si="2"/>
        <v>99.999999999999986</v>
      </c>
      <c r="G63" s="149">
        <v>628</v>
      </c>
      <c r="H63" s="149">
        <v>0</v>
      </c>
      <c r="I63" s="149" t="s">
        <v>50</v>
      </c>
      <c r="J63" s="149" t="s">
        <v>49</v>
      </c>
      <c r="K63" s="149" t="s">
        <v>50</v>
      </c>
      <c r="L63" s="149" t="s">
        <v>50</v>
      </c>
      <c r="M63" s="148">
        <f t="shared" si="3"/>
        <v>628</v>
      </c>
      <c r="N63" s="157">
        <f t="shared" si="5"/>
        <v>1.54</v>
      </c>
    </row>
    <row r="64" spans="1:14" ht="14">
      <c r="A64" s="146">
        <f t="shared" si="4"/>
        <v>42940</v>
      </c>
      <c r="B64" s="147">
        <v>687.03</v>
      </c>
      <c r="C64" s="147">
        <v>42.87</v>
      </c>
      <c r="D64" s="148">
        <f t="shared" si="1"/>
        <v>42.669999999999995</v>
      </c>
      <c r="E64" s="148">
        <v>25</v>
      </c>
      <c r="F64" s="148">
        <f t="shared" si="2"/>
        <v>99.999999999999986</v>
      </c>
      <c r="G64" s="149">
        <v>628</v>
      </c>
      <c r="H64" s="149">
        <v>0</v>
      </c>
      <c r="I64" s="149" t="s">
        <v>50</v>
      </c>
      <c r="J64" s="149" t="s">
        <v>49</v>
      </c>
      <c r="K64" s="149" t="s">
        <v>50</v>
      </c>
      <c r="L64" s="149" t="s">
        <v>50</v>
      </c>
      <c r="M64" s="148">
        <f t="shared" si="3"/>
        <v>628</v>
      </c>
      <c r="N64" s="157">
        <f t="shared" si="5"/>
        <v>1.54</v>
      </c>
    </row>
    <row r="65" spans="1:14" ht="14">
      <c r="A65" s="146">
        <f t="shared" si="4"/>
        <v>42941</v>
      </c>
      <c r="B65" s="147">
        <v>687.03</v>
      </c>
      <c r="C65" s="147">
        <v>42.87</v>
      </c>
      <c r="D65" s="148">
        <f t="shared" si="1"/>
        <v>42.669999999999995</v>
      </c>
      <c r="E65" s="148">
        <v>28</v>
      </c>
      <c r="F65" s="148">
        <f t="shared" si="2"/>
        <v>99.999999999999986</v>
      </c>
      <c r="G65" s="149">
        <v>1154</v>
      </c>
      <c r="H65" s="149">
        <v>0</v>
      </c>
      <c r="I65" s="149" t="s">
        <v>50</v>
      </c>
      <c r="J65" s="149" t="s">
        <v>49</v>
      </c>
      <c r="K65" s="149" t="s">
        <v>50</v>
      </c>
      <c r="L65" s="149" t="s">
        <v>50</v>
      </c>
      <c r="M65" s="148">
        <f t="shared" si="3"/>
        <v>1154</v>
      </c>
      <c r="N65" s="157">
        <f t="shared" si="5"/>
        <v>2.82</v>
      </c>
    </row>
    <row r="66" spans="1:14" ht="14">
      <c r="A66" s="146">
        <f t="shared" si="4"/>
        <v>42942</v>
      </c>
      <c r="B66" s="147">
        <v>687.03</v>
      </c>
      <c r="C66" s="147">
        <v>42.87</v>
      </c>
      <c r="D66" s="148">
        <f t="shared" si="1"/>
        <v>42.669999999999995</v>
      </c>
      <c r="E66" s="148">
        <v>16</v>
      </c>
      <c r="F66" s="148">
        <f t="shared" si="2"/>
        <v>99.999999999999986</v>
      </c>
      <c r="G66" s="149">
        <v>860</v>
      </c>
      <c r="H66" s="149">
        <v>0</v>
      </c>
      <c r="I66" s="149" t="s">
        <v>50</v>
      </c>
      <c r="J66" s="149" t="s">
        <v>49</v>
      </c>
      <c r="K66" s="149" t="s">
        <v>50</v>
      </c>
      <c r="L66" s="149" t="s">
        <v>50</v>
      </c>
      <c r="M66" s="148">
        <f t="shared" si="3"/>
        <v>860</v>
      </c>
      <c r="N66" s="157">
        <f t="shared" si="5"/>
        <v>2.1</v>
      </c>
    </row>
    <row r="67" spans="1:14" ht="14">
      <c r="A67" s="146">
        <f t="shared" si="4"/>
        <v>42943</v>
      </c>
      <c r="B67" s="147">
        <v>687.03</v>
      </c>
      <c r="C67" s="147">
        <v>42.87</v>
      </c>
      <c r="D67" s="148">
        <f t="shared" si="1"/>
        <v>42.669999999999995</v>
      </c>
      <c r="E67" s="148">
        <v>10</v>
      </c>
      <c r="F67" s="148">
        <f t="shared" si="2"/>
        <v>99.999999999999986</v>
      </c>
      <c r="G67" s="149">
        <v>628</v>
      </c>
      <c r="H67" s="149">
        <v>0</v>
      </c>
      <c r="I67" s="149" t="s">
        <v>50</v>
      </c>
      <c r="J67" s="149" t="s">
        <v>49</v>
      </c>
      <c r="K67" s="149" t="s">
        <v>50</v>
      </c>
      <c r="L67" s="149" t="s">
        <v>50</v>
      </c>
      <c r="M67" s="148">
        <f t="shared" si="3"/>
        <v>628</v>
      </c>
      <c r="N67" s="157">
        <f t="shared" si="5"/>
        <v>1.54</v>
      </c>
    </row>
    <row r="68" spans="1:14" ht="14">
      <c r="A68" s="146">
        <f t="shared" si="4"/>
        <v>42944</v>
      </c>
      <c r="B68" s="147">
        <v>687.03</v>
      </c>
      <c r="C68" s="147">
        <v>42.87</v>
      </c>
      <c r="D68" s="148">
        <f t="shared" si="1"/>
        <v>42.669999999999995</v>
      </c>
      <c r="E68" s="148">
        <v>18</v>
      </c>
      <c r="F68" s="148">
        <f t="shared" si="2"/>
        <v>99.999999999999986</v>
      </c>
      <c r="G68" s="149">
        <v>628</v>
      </c>
      <c r="H68" s="149">
        <v>0</v>
      </c>
      <c r="I68" s="149" t="s">
        <v>50</v>
      </c>
      <c r="J68" s="149" t="s">
        <v>49</v>
      </c>
      <c r="K68" s="149" t="s">
        <v>50</v>
      </c>
      <c r="L68" s="149" t="s">
        <v>50</v>
      </c>
      <c r="M68" s="148">
        <f t="shared" si="3"/>
        <v>628</v>
      </c>
      <c r="N68" s="157">
        <f t="shared" si="5"/>
        <v>1.54</v>
      </c>
    </row>
    <row r="69" spans="1:14" ht="14">
      <c r="A69" s="146">
        <f t="shared" si="4"/>
        <v>42945</v>
      </c>
      <c r="B69" s="147">
        <v>687.03</v>
      </c>
      <c r="C69" s="147">
        <v>42.87</v>
      </c>
      <c r="D69" s="148">
        <f t="shared" si="1"/>
        <v>42.669999999999995</v>
      </c>
      <c r="E69" s="148">
        <v>21</v>
      </c>
      <c r="F69" s="148">
        <f t="shared" si="2"/>
        <v>99.999999999999986</v>
      </c>
      <c r="G69" s="149">
        <v>628</v>
      </c>
      <c r="H69" s="149">
        <v>0</v>
      </c>
      <c r="I69" s="149" t="s">
        <v>50</v>
      </c>
      <c r="J69" s="149" t="s">
        <v>49</v>
      </c>
      <c r="K69" s="149" t="s">
        <v>50</v>
      </c>
      <c r="L69" s="149" t="s">
        <v>50</v>
      </c>
      <c r="M69" s="148">
        <f t="shared" si="3"/>
        <v>628</v>
      </c>
      <c r="N69" s="157">
        <f t="shared" si="5"/>
        <v>1.54</v>
      </c>
    </row>
    <row r="70" spans="1:14" ht="14">
      <c r="A70" s="146">
        <f t="shared" si="4"/>
        <v>42946</v>
      </c>
      <c r="B70" s="147">
        <v>687.03</v>
      </c>
      <c r="C70" s="147">
        <v>42.87</v>
      </c>
      <c r="D70" s="148">
        <f t="shared" si="1"/>
        <v>42.669999999999995</v>
      </c>
      <c r="E70" s="148">
        <v>8</v>
      </c>
      <c r="F70" s="148">
        <f t="shared" si="2"/>
        <v>99.999999999999986</v>
      </c>
      <c r="G70" s="149">
        <v>407</v>
      </c>
      <c r="H70" s="149">
        <v>0</v>
      </c>
      <c r="I70" s="149" t="s">
        <v>50</v>
      </c>
      <c r="J70" s="149" t="s">
        <v>49</v>
      </c>
      <c r="K70" s="149" t="s">
        <v>50</v>
      </c>
      <c r="L70" s="149" t="s">
        <v>50</v>
      </c>
      <c r="M70" s="148">
        <f t="shared" si="3"/>
        <v>407</v>
      </c>
      <c r="N70" s="157">
        <f t="shared" si="5"/>
        <v>1</v>
      </c>
    </row>
    <row r="71" spans="1:14" ht="14">
      <c r="A71" s="146">
        <f t="shared" si="4"/>
        <v>42947</v>
      </c>
      <c r="B71" s="147">
        <v>687.03</v>
      </c>
      <c r="C71" s="147">
        <v>42.87</v>
      </c>
      <c r="D71" s="148">
        <f t="shared" si="1"/>
        <v>42.669999999999995</v>
      </c>
      <c r="E71" s="148">
        <v>3</v>
      </c>
      <c r="F71" s="148">
        <f t="shared" si="2"/>
        <v>99.999999999999986</v>
      </c>
      <c r="G71" s="149">
        <v>221</v>
      </c>
      <c r="H71" s="149">
        <v>0</v>
      </c>
      <c r="I71" s="149" t="s">
        <v>50</v>
      </c>
      <c r="J71" s="149" t="s">
        <v>49</v>
      </c>
      <c r="K71" s="149" t="s">
        <v>50</v>
      </c>
      <c r="L71" s="149" t="s">
        <v>50</v>
      </c>
      <c r="M71" s="148">
        <f t="shared" si="3"/>
        <v>221</v>
      </c>
      <c r="N71" s="157">
        <f t="shared" si="5"/>
        <v>0.54</v>
      </c>
    </row>
    <row r="72" spans="1:14" ht="14">
      <c r="A72" s="146">
        <f t="shared" si="4"/>
        <v>42948</v>
      </c>
      <c r="B72" s="147">
        <v>687.03</v>
      </c>
      <c r="C72" s="147">
        <v>42.87</v>
      </c>
      <c r="D72" s="148">
        <f t="shared" si="1"/>
        <v>42.669999999999995</v>
      </c>
      <c r="E72" s="148">
        <v>8</v>
      </c>
      <c r="F72" s="148">
        <f t="shared" si="2"/>
        <v>99.999999999999986</v>
      </c>
      <c r="G72" s="149">
        <v>221</v>
      </c>
      <c r="H72" s="149">
        <v>0</v>
      </c>
      <c r="I72" s="149" t="s">
        <v>50</v>
      </c>
      <c r="J72" s="149" t="s">
        <v>49</v>
      </c>
      <c r="K72" s="149" t="s">
        <v>50</v>
      </c>
      <c r="L72" s="149" t="s">
        <v>50</v>
      </c>
      <c r="M72" s="148">
        <f t="shared" si="3"/>
        <v>221</v>
      </c>
      <c r="N72" s="157">
        <f t="shared" si="5"/>
        <v>0.54</v>
      </c>
    </row>
    <row r="73" spans="1:14" ht="14">
      <c r="A73" s="146">
        <f t="shared" si="4"/>
        <v>42949</v>
      </c>
      <c r="B73" s="147">
        <v>687.03</v>
      </c>
      <c r="C73" s="147">
        <v>42.87</v>
      </c>
      <c r="D73" s="148">
        <f t="shared" si="1"/>
        <v>42.669999999999995</v>
      </c>
      <c r="E73" s="148">
        <v>4</v>
      </c>
      <c r="F73" s="148">
        <f t="shared" si="2"/>
        <v>99.999999999999986</v>
      </c>
      <c r="G73" s="149">
        <v>221</v>
      </c>
      <c r="H73" s="149">
        <v>0</v>
      </c>
      <c r="I73" s="149" t="s">
        <v>50</v>
      </c>
      <c r="J73" s="149" t="s">
        <v>49</v>
      </c>
      <c r="K73" s="149" t="s">
        <v>50</v>
      </c>
      <c r="L73" s="149" t="s">
        <v>50</v>
      </c>
      <c r="M73" s="148">
        <f t="shared" si="3"/>
        <v>221</v>
      </c>
      <c r="N73" s="157">
        <f t="shared" si="5"/>
        <v>0.54</v>
      </c>
    </row>
    <row r="74" spans="1:14" ht="14">
      <c r="A74" s="146">
        <f t="shared" si="4"/>
        <v>42950</v>
      </c>
      <c r="B74" s="147">
        <v>687.03</v>
      </c>
      <c r="C74" s="147">
        <v>42.87</v>
      </c>
      <c r="D74" s="148">
        <f t="shared" si="1"/>
        <v>42.669999999999995</v>
      </c>
      <c r="E74" s="148">
        <v>1</v>
      </c>
      <c r="F74" s="148">
        <f t="shared" si="2"/>
        <v>99.999999999999986</v>
      </c>
      <c r="G74" s="149">
        <v>164</v>
      </c>
      <c r="H74" s="149">
        <v>0</v>
      </c>
      <c r="I74" s="149" t="s">
        <v>50</v>
      </c>
      <c r="J74" s="149" t="s">
        <v>49</v>
      </c>
      <c r="K74" s="149" t="s">
        <v>50</v>
      </c>
      <c r="L74" s="149" t="s">
        <v>50</v>
      </c>
      <c r="M74" s="148">
        <f t="shared" si="3"/>
        <v>164</v>
      </c>
      <c r="N74" s="157">
        <f t="shared" si="5"/>
        <v>0.4</v>
      </c>
    </row>
    <row r="75" spans="1:14" ht="14">
      <c r="A75" s="146">
        <f t="shared" si="4"/>
        <v>42951</v>
      </c>
      <c r="B75" s="147">
        <v>687.03</v>
      </c>
      <c r="C75" s="147">
        <v>42.87</v>
      </c>
      <c r="D75" s="148">
        <f t="shared" si="1"/>
        <v>42.669999999999995</v>
      </c>
      <c r="E75" s="148">
        <v>6</v>
      </c>
      <c r="F75" s="148">
        <f t="shared" si="2"/>
        <v>99.999999999999986</v>
      </c>
      <c r="G75" s="149">
        <v>164</v>
      </c>
      <c r="H75" s="149">
        <v>0</v>
      </c>
      <c r="I75" s="149" t="s">
        <v>50</v>
      </c>
      <c r="J75" s="149" t="s">
        <v>49</v>
      </c>
      <c r="K75" s="149" t="s">
        <v>50</v>
      </c>
      <c r="L75" s="149" t="s">
        <v>50</v>
      </c>
      <c r="M75" s="148">
        <f t="shared" si="3"/>
        <v>164</v>
      </c>
      <c r="N75" s="157">
        <f t="shared" si="5"/>
        <v>0.4</v>
      </c>
    </row>
    <row r="76" spans="1:14" ht="14">
      <c r="A76" s="146">
        <f t="shared" si="4"/>
        <v>42952</v>
      </c>
      <c r="B76" s="147">
        <v>687.03</v>
      </c>
      <c r="C76" s="147">
        <v>42.87</v>
      </c>
      <c r="D76" s="148">
        <f t="shared" ref="D76:D139" si="6">C76-0.2</f>
        <v>42.669999999999995</v>
      </c>
      <c r="E76" s="148">
        <v>3</v>
      </c>
      <c r="F76" s="148">
        <f t="shared" ref="F76:F139" si="7">D76/42.67*100</f>
        <v>99.999999999999986</v>
      </c>
      <c r="G76" s="149">
        <v>78</v>
      </c>
      <c r="H76" s="149">
        <v>0</v>
      </c>
      <c r="I76" s="149" t="s">
        <v>50</v>
      </c>
      <c r="J76" s="149" t="s">
        <v>49</v>
      </c>
      <c r="K76" s="149" t="s">
        <v>50</v>
      </c>
      <c r="L76" s="149" t="s">
        <v>50</v>
      </c>
      <c r="M76" s="148">
        <f t="shared" ref="M76:M132" si="8">H76+G76</f>
        <v>78</v>
      </c>
      <c r="N76" s="157">
        <f t="shared" si="5"/>
        <v>0.19</v>
      </c>
    </row>
    <row r="77" spans="1:14" ht="14">
      <c r="A77" s="146">
        <f t="shared" ref="A77:A140" si="9">+A76+1</f>
        <v>42953</v>
      </c>
      <c r="B77" s="147">
        <v>687.03</v>
      </c>
      <c r="C77" s="147">
        <v>42.87</v>
      </c>
      <c r="D77" s="148">
        <f t="shared" si="6"/>
        <v>42.669999999999995</v>
      </c>
      <c r="E77" s="148">
        <v>0</v>
      </c>
      <c r="F77" s="148">
        <f t="shared" si="7"/>
        <v>99.999999999999986</v>
      </c>
      <c r="G77" s="149">
        <v>78</v>
      </c>
      <c r="H77" s="149">
        <v>0</v>
      </c>
      <c r="I77" s="149" t="s">
        <v>50</v>
      </c>
      <c r="J77" s="149" t="s">
        <v>49</v>
      </c>
      <c r="K77" s="149" t="s">
        <v>50</v>
      </c>
      <c r="L77" s="149" t="s">
        <v>50</v>
      </c>
      <c r="M77" s="148">
        <f t="shared" si="8"/>
        <v>78</v>
      </c>
      <c r="N77" s="157">
        <f t="shared" ref="N77:N140" si="10">ROUND((C77-C76)+(M77*0.002447),2)</f>
        <v>0.19</v>
      </c>
    </row>
    <row r="78" spans="1:14" ht="14">
      <c r="A78" s="146">
        <f t="shared" si="9"/>
        <v>42954</v>
      </c>
      <c r="B78" s="147">
        <v>687.03</v>
      </c>
      <c r="C78" s="147">
        <v>42.87</v>
      </c>
      <c r="D78" s="148">
        <f t="shared" si="6"/>
        <v>42.669999999999995</v>
      </c>
      <c r="E78" s="148">
        <v>0</v>
      </c>
      <c r="F78" s="148">
        <f t="shared" si="7"/>
        <v>99.999999999999986</v>
      </c>
      <c r="G78" s="149">
        <v>68</v>
      </c>
      <c r="H78" s="149">
        <v>0</v>
      </c>
      <c r="I78" s="149" t="s">
        <v>50</v>
      </c>
      <c r="J78" s="149" t="s">
        <v>49</v>
      </c>
      <c r="K78" s="149" t="s">
        <v>50</v>
      </c>
      <c r="L78" s="149" t="s">
        <v>50</v>
      </c>
      <c r="M78" s="148">
        <f t="shared" si="8"/>
        <v>68</v>
      </c>
      <c r="N78" s="157">
        <f t="shared" si="10"/>
        <v>0.17</v>
      </c>
    </row>
    <row r="79" spans="1:14" ht="14">
      <c r="A79" s="146">
        <f t="shared" si="9"/>
        <v>42955</v>
      </c>
      <c r="B79" s="147">
        <v>687.03</v>
      </c>
      <c r="C79" s="147">
        <v>42.87</v>
      </c>
      <c r="D79" s="148">
        <f t="shared" si="6"/>
        <v>42.669999999999995</v>
      </c>
      <c r="E79" s="148">
        <v>1</v>
      </c>
      <c r="F79" s="148">
        <f t="shared" si="7"/>
        <v>99.999999999999986</v>
      </c>
      <c r="G79" s="149">
        <v>48</v>
      </c>
      <c r="H79" s="149">
        <v>0</v>
      </c>
      <c r="I79" s="149" t="s">
        <v>50</v>
      </c>
      <c r="J79" s="149" t="s">
        <v>49</v>
      </c>
      <c r="K79" s="149" t="s">
        <v>50</v>
      </c>
      <c r="L79" s="149" t="s">
        <v>50</v>
      </c>
      <c r="M79" s="148">
        <f t="shared" si="8"/>
        <v>48</v>
      </c>
      <c r="N79" s="157">
        <f t="shared" si="10"/>
        <v>0.12</v>
      </c>
    </row>
    <row r="80" spans="1:14" ht="14">
      <c r="A80" s="146">
        <f t="shared" si="9"/>
        <v>42956</v>
      </c>
      <c r="B80" s="147">
        <v>687.03</v>
      </c>
      <c r="C80" s="147">
        <v>42.87</v>
      </c>
      <c r="D80" s="148">
        <f t="shared" si="6"/>
        <v>42.669999999999995</v>
      </c>
      <c r="E80" s="148">
        <v>0</v>
      </c>
      <c r="F80" s="148">
        <f t="shared" si="7"/>
        <v>99.999999999999986</v>
      </c>
      <c r="G80" s="149">
        <v>48</v>
      </c>
      <c r="H80" s="149">
        <v>0</v>
      </c>
      <c r="I80" s="149" t="s">
        <v>50</v>
      </c>
      <c r="J80" s="149" t="s">
        <v>49</v>
      </c>
      <c r="K80" s="149" t="s">
        <v>50</v>
      </c>
      <c r="L80" s="149" t="s">
        <v>50</v>
      </c>
      <c r="M80" s="148">
        <f t="shared" si="8"/>
        <v>48</v>
      </c>
      <c r="N80" s="157">
        <f t="shared" si="10"/>
        <v>0.12</v>
      </c>
    </row>
    <row r="81" spans="1:14" ht="14">
      <c r="A81" s="146">
        <f t="shared" si="9"/>
        <v>42957</v>
      </c>
      <c r="B81" s="147">
        <v>687.03</v>
      </c>
      <c r="C81" s="147">
        <v>42.87</v>
      </c>
      <c r="D81" s="148">
        <f t="shared" si="6"/>
        <v>42.669999999999995</v>
      </c>
      <c r="E81" s="148">
        <v>5</v>
      </c>
      <c r="F81" s="148">
        <f t="shared" si="7"/>
        <v>99.999999999999986</v>
      </c>
      <c r="G81" s="149">
        <v>48</v>
      </c>
      <c r="H81" s="149">
        <v>0</v>
      </c>
      <c r="I81" s="149" t="s">
        <v>50</v>
      </c>
      <c r="J81" s="149" t="s">
        <v>49</v>
      </c>
      <c r="K81" s="149" t="s">
        <v>50</v>
      </c>
      <c r="L81" s="149" t="s">
        <v>50</v>
      </c>
      <c r="M81" s="148">
        <f t="shared" si="8"/>
        <v>48</v>
      </c>
      <c r="N81" s="157">
        <f t="shared" si="10"/>
        <v>0.12</v>
      </c>
    </row>
    <row r="82" spans="1:14" ht="14">
      <c r="A82" s="146">
        <f t="shared" si="9"/>
        <v>42958</v>
      </c>
      <c r="B82" s="147">
        <v>687.03</v>
      </c>
      <c r="C82" s="147">
        <v>42.87</v>
      </c>
      <c r="D82" s="148">
        <f t="shared" si="6"/>
        <v>42.669999999999995</v>
      </c>
      <c r="E82" s="148">
        <v>5</v>
      </c>
      <c r="F82" s="148">
        <f t="shared" si="7"/>
        <v>99.999999999999986</v>
      </c>
      <c r="G82" s="149">
        <v>48</v>
      </c>
      <c r="H82" s="149">
        <v>0</v>
      </c>
      <c r="I82" s="149" t="s">
        <v>50</v>
      </c>
      <c r="J82" s="149" t="s">
        <v>49</v>
      </c>
      <c r="K82" s="149" t="s">
        <v>50</v>
      </c>
      <c r="L82" s="149" t="s">
        <v>50</v>
      </c>
      <c r="M82" s="148">
        <f t="shared" si="8"/>
        <v>48</v>
      </c>
      <c r="N82" s="157">
        <f t="shared" si="10"/>
        <v>0.12</v>
      </c>
    </row>
    <row r="83" spans="1:14" ht="14">
      <c r="A83" s="146">
        <f t="shared" si="9"/>
        <v>42959</v>
      </c>
      <c r="B83" s="147">
        <v>687.03</v>
      </c>
      <c r="C83" s="147">
        <v>42.87</v>
      </c>
      <c r="D83" s="148">
        <f t="shared" si="6"/>
        <v>42.669999999999995</v>
      </c>
      <c r="E83" s="148">
        <v>11</v>
      </c>
      <c r="F83" s="148">
        <f t="shared" si="7"/>
        <v>99.999999999999986</v>
      </c>
      <c r="G83" s="149">
        <v>48</v>
      </c>
      <c r="H83" s="149">
        <v>0</v>
      </c>
      <c r="I83" s="149" t="s">
        <v>50</v>
      </c>
      <c r="J83" s="149" t="s">
        <v>49</v>
      </c>
      <c r="K83" s="149" t="s">
        <v>50</v>
      </c>
      <c r="L83" s="149" t="s">
        <v>50</v>
      </c>
      <c r="M83" s="148">
        <f t="shared" si="8"/>
        <v>48</v>
      </c>
      <c r="N83" s="157">
        <f t="shared" si="10"/>
        <v>0.12</v>
      </c>
    </row>
    <row r="84" spans="1:14" ht="14">
      <c r="A84" s="146">
        <f t="shared" si="9"/>
        <v>42960</v>
      </c>
      <c r="B84" s="147">
        <v>687.03</v>
      </c>
      <c r="C84" s="147">
        <v>42.87</v>
      </c>
      <c r="D84" s="148">
        <f t="shared" si="6"/>
        <v>42.669999999999995</v>
      </c>
      <c r="E84" s="148">
        <v>7</v>
      </c>
      <c r="F84" s="148">
        <f t="shared" si="7"/>
        <v>99.999999999999986</v>
      </c>
      <c r="G84" s="149">
        <v>68</v>
      </c>
      <c r="H84" s="149">
        <v>0</v>
      </c>
      <c r="I84" s="149" t="s">
        <v>50</v>
      </c>
      <c r="J84" s="149" t="s">
        <v>49</v>
      </c>
      <c r="K84" s="149" t="s">
        <v>50</v>
      </c>
      <c r="L84" s="149" t="s">
        <v>50</v>
      </c>
      <c r="M84" s="148">
        <f t="shared" si="8"/>
        <v>68</v>
      </c>
      <c r="N84" s="157">
        <f t="shared" si="10"/>
        <v>0.17</v>
      </c>
    </row>
    <row r="85" spans="1:14" ht="14">
      <c r="A85" s="146">
        <f t="shared" si="9"/>
        <v>42961</v>
      </c>
      <c r="B85" s="147">
        <v>687.03</v>
      </c>
      <c r="C85" s="147">
        <v>42.87</v>
      </c>
      <c r="D85" s="148">
        <f t="shared" si="6"/>
        <v>42.669999999999995</v>
      </c>
      <c r="E85" s="148">
        <v>12</v>
      </c>
      <c r="F85" s="148">
        <f t="shared" si="7"/>
        <v>99.999999999999986</v>
      </c>
      <c r="G85" s="149">
        <v>89</v>
      </c>
      <c r="H85" s="149">
        <v>0</v>
      </c>
      <c r="I85" s="149" t="s">
        <v>50</v>
      </c>
      <c r="J85" s="149" t="s">
        <v>49</v>
      </c>
      <c r="K85" s="149" t="s">
        <v>50</v>
      </c>
      <c r="L85" s="149" t="s">
        <v>50</v>
      </c>
      <c r="M85" s="148">
        <f t="shared" si="8"/>
        <v>89</v>
      </c>
      <c r="N85" s="157">
        <f t="shared" si="10"/>
        <v>0.22</v>
      </c>
    </row>
    <row r="86" spans="1:14" ht="14">
      <c r="A86" s="146">
        <f t="shared" si="9"/>
        <v>42962</v>
      </c>
      <c r="B86" s="147">
        <v>687.03</v>
      </c>
      <c r="C86" s="147">
        <v>42.87</v>
      </c>
      <c r="D86" s="148">
        <f t="shared" si="6"/>
        <v>42.669999999999995</v>
      </c>
      <c r="E86" s="148">
        <v>11</v>
      </c>
      <c r="F86" s="148">
        <f t="shared" si="7"/>
        <v>99.999999999999986</v>
      </c>
      <c r="G86" s="149">
        <v>164</v>
      </c>
      <c r="H86" s="149">
        <v>0</v>
      </c>
      <c r="I86" s="149" t="s">
        <v>50</v>
      </c>
      <c r="J86" s="149" t="s">
        <v>49</v>
      </c>
      <c r="K86" s="149" t="s">
        <v>50</v>
      </c>
      <c r="L86" s="149" t="s">
        <v>50</v>
      </c>
      <c r="M86" s="148">
        <f t="shared" si="8"/>
        <v>164</v>
      </c>
      <c r="N86" s="157">
        <f t="shared" si="10"/>
        <v>0.4</v>
      </c>
    </row>
    <row r="87" spans="1:14" ht="14">
      <c r="A87" s="146">
        <f t="shared" si="9"/>
        <v>42963</v>
      </c>
      <c r="B87" s="147">
        <v>687.03</v>
      </c>
      <c r="C87" s="147">
        <v>42.87</v>
      </c>
      <c r="D87" s="148">
        <f t="shared" si="6"/>
        <v>42.669999999999995</v>
      </c>
      <c r="E87" s="148">
        <v>0</v>
      </c>
      <c r="F87" s="148">
        <f t="shared" si="7"/>
        <v>99.999999999999986</v>
      </c>
      <c r="G87" s="149">
        <v>89</v>
      </c>
      <c r="H87" s="149">
        <v>0</v>
      </c>
      <c r="I87" s="149" t="s">
        <v>50</v>
      </c>
      <c r="J87" s="149" t="s">
        <v>49</v>
      </c>
      <c r="K87" s="149" t="s">
        <v>50</v>
      </c>
      <c r="L87" s="149" t="s">
        <v>50</v>
      </c>
      <c r="M87" s="148">
        <f t="shared" si="8"/>
        <v>89</v>
      </c>
      <c r="N87" s="157">
        <f t="shared" si="10"/>
        <v>0.22</v>
      </c>
    </row>
    <row r="88" spans="1:14" ht="14">
      <c r="A88" s="146">
        <f t="shared" si="9"/>
        <v>42964</v>
      </c>
      <c r="B88" s="147">
        <v>687.03</v>
      </c>
      <c r="C88" s="147">
        <v>42.87</v>
      </c>
      <c r="D88" s="148">
        <f t="shared" si="6"/>
        <v>42.669999999999995</v>
      </c>
      <c r="E88" s="148">
        <v>10</v>
      </c>
      <c r="F88" s="148">
        <f t="shared" si="7"/>
        <v>99.999999999999986</v>
      </c>
      <c r="G88" s="149">
        <v>89</v>
      </c>
      <c r="H88" s="149">
        <v>0</v>
      </c>
      <c r="I88" s="149" t="s">
        <v>50</v>
      </c>
      <c r="J88" s="149" t="s">
        <v>49</v>
      </c>
      <c r="K88" s="149" t="s">
        <v>50</v>
      </c>
      <c r="L88" s="149" t="s">
        <v>50</v>
      </c>
      <c r="M88" s="148">
        <f t="shared" si="8"/>
        <v>89</v>
      </c>
      <c r="N88" s="157">
        <f t="shared" si="10"/>
        <v>0.22</v>
      </c>
    </row>
    <row r="89" spans="1:14" ht="14">
      <c r="A89" s="146">
        <f t="shared" si="9"/>
        <v>42965</v>
      </c>
      <c r="B89" s="147">
        <v>687.03</v>
      </c>
      <c r="C89" s="147">
        <v>42.87</v>
      </c>
      <c r="D89" s="148">
        <f t="shared" si="6"/>
        <v>42.669999999999995</v>
      </c>
      <c r="E89" s="148">
        <v>9</v>
      </c>
      <c r="F89" s="148">
        <f t="shared" si="7"/>
        <v>99.999999999999986</v>
      </c>
      <c r="G89" s="149">
        <v>89</v>
      </c>
      <c r="H89" s="149">
        <v>0</v>
      </c>
      <c r="I89" s="149" t="s">
        <v>50</v>
      </c>
      <c r="J89" s="149" t="s">
        <v>49</v>
      </c>
      <c r="K89" s="149" t="s">
        <v>50</v>
      </c>
      <c r="L89" s="149" t="s">
        <v>50</v>
      </c>
      <c r="M89" s="148">
        <f t="shared" si="8"/>
        <v>89</v>
      </c>
      <c r="N89" s="157">
        <f t="shared" si="10"/>
        <v>0.22</v>
      </c>
    </row>
    <row r="90" spans="1:14" ht="14">
      <c r="A90" s="146">
        <f t="shared" si="9"/>
        <v>42966</v>
      </c>
      <c r="B90" s="147">
        <v>687.03</v>
      </c>
      <c r="C90" s="147">
        <v>42.87</v>
      </c>
      <c r="D90" s="148">
        <f t="shared" si="6"/>
        <v>42.669999999999995</v>
      </c>
      <c r="E90" s="148">
        <v>0</v>
      </c>
      <c r="F90" s="148">
        <f t="shared" si="7"/>
        <v>99.999999999999986</v>
      </c>
      <c r="G90" s="149">
        <v>78</v>
      </c>
      <c r="H90" s="149">
        <v>0</v>
      </c>
      <c r="I90" s="149" t="s">
        <v>50</v>
      </c>
      <c r="J90" s="149" t="s">
        <v>49</v>
      </c>
      <c r="K90" s="149" t="s">
        <v>50</v>
      </c>
      <c r="L90" s="149" t="s">
        <v>50</v>
      </c>
      <c r="M90" s="148">
        <f t="shared" si="8"/>
        <v>78</v>
      </c>
      <c r="N90" s="157">
        <f t="shared" si="10"/>
        <v>0.19</v>
      </c>
    </row>
    <row r="91" spans="1:14" ht="14">
      <c r="A91" s="146">
        <f t="shared" si="9"/>
        <v>42967</v>
      </c>
      <c r="B91" s="147">
        <v>687.03</v>
      </c>
      <c r="C91" s="147">
        <v>42.87</v>
      </c>
      <c r="D91" s="148">
        <f t="shared" si="6"/>
        <v>42.669999999999995</v>
      </c>
      <c r="E91" s="148">
        <v>16</v>
      </c>
      <c r="F91" s="148">
        <f t="shared" si="7"/>
        <v>99.999999999999986</v>
      </c>
      <c r="G91" s="149">
        <v>89</v>
      </c>
      <c r="H91" s="149">
        <v>0</v>
      </c>
      <c r="I91" s="149" t="s">
        <v>50</v>
      </c>
      <c r="J91" s="149" t="s">
        <v>49</v>
      </c>
      <c r="K91" s="149" t="s">
        <v>50</v>
      </c>
      <c r="L91" s="149" t="s">
        <v>50</v>
      </c>
      <c r="M91" s="148">
        <f t="shared" si="8"/>
        <v>89</v>
      </c>
      <c r="N91" s="157">
        <f t="shared" si="10"/>
        <v>0.22</v>
      </c>
    </row>
    <row r="92" spans="1:14" ht="14">
      <c r="A92" s="146">
        <f t="shared" si="9"/>
        <v>42968</v>
      </c>
      <c r="B92" s="147">
        <v>687.03</v>
      </c>
      <c r="C92" s="147">
        <v>42.87</v>
      </c>
      <c r="D92" s="148">
        <f t="shared" si="6"/>
        <v>42.669999999999995</v>
      </c>
      <c r="E92" s="148">
        <v>56</v>
      </c>
      <c r="F92" s="148">
        <f t="shared" si="7"/>
        <v>99.999999999999986</v>
      </c>
      <c r="G92" s="149">
        <v>628</v>
      </c>
      <c r="H92" s="149">
        <v>0</v>
      </c>
      <c r="I92" s="149" t="s">
        <v>50</v>
      </c>
      <c r="J92" s="149" t="s">
        <v>49</v>
      </c>
      <c r="K92" s="149" t="s">
        <v>50</v>
      </c>
      <c r="L92" s="149" t="s">
        <v>50</v>
      </c>
      <c r="M92" s="148">
        <f t="shared" si="8"/>
        <v>628</v>
      </c>
      <c r="N92" s="157">
        <f t="shared" si="10"/>
        <v>1.54</v>
      </c>
    </row>
    <row r="93" spans="1:14" ht="14">
      <c r="A93" s="146">
        <f t="shared" si="9"/>
        <v>42969</v>
      </c>
      <c r="B93" s="147">
        <v>687.03</v>
      </c>
      <c r="C93" s="147">
        <v>42.87</v>
      </c>
      <c r="D93" s="148">
        <f t="shared" si="6"/>
        <v>42.669999999999995</v>
      </c>
      <c r="E93" s="148">
        <v>5</v>
      </c>
      <c r="F93" s="148">
        <f t="shared" si="7"/>
        <v>99.999999999999986</v>
      </c>
      <c r="G93" s="149">
        <v>628</v>
      </c>
      <c r="H93" s="149">
        <v>0</v>
      </c>
      <c r="I93" s="149" t="s">
        <v>50</v>
      </c>
      <c r="J93" s="149" t="s">
        <v>49</v>
      </c>
      <c r="K93" s="149" t="s">
        <v>50</v>
      </c>
      <c r="L93" s="149" t="s">
        <v>50</v>
      </c>
      <c r="M93" s="148">
        <f t="shared" si="8"/>
        <v>628</v>
      </c>
      <c r="N93" s="157">
        <f t="shared" si="10"/>
        <v>1.54</v>
      </c>
    </row>
    <row r="94" spans="1:14" ht="14">
      <c r="A94" s="146">
        <f t="shared" si="9"/>
        <v>42970</v>
      </c>
      <c r="B94" s="147">
        <v>687.03</v>
      </c>
      <c r="C94" s="147">
        <v>42.87</v>
      </c>
      <c r="D94" s="148">
        <f t="shared" si="6"/>
        <v>42.669999999999995</v>
      </c>
      <c r="E94" s="148">
        <v>2</v>
      </c>
      <c r="F94" s="148">
        <f t="shared" si="7"/>
        <v>99.999999999999986</v>
      </c>
      <c r="G94" s="149">
        <v>471</v>
      </c>
      <c r="H94" s="149">
        <v>0</v>
      </c>
      <c r="I94" s="149" t="s">
        <v>50</v>
      </c>
      <c r="J94" s="149" t="s">
        <v>49</v>
      </c>
      <c r="K94" s="149" t="s">
        <v>50</v>
      </c>
      <c r="L94" s="149" t="s">
        <v>50</v>
      </c>
      <c r="M94" s="148">
        <f t="shared" si="8"/>
        <v>471</v>
      </c>
      <c r="N94" s="157">
        <f t="shared" si="10"/>
        <v>1.1499999999999999</v>
      </c>
    </row>
    <row r="95" spans="1:14" ht="14">
      <c r="A95" s="146">
        <f t="shared" si="9"/>
        <v>42971</v>
      </c>
      <c r="B95" s="147">
        <v>687.03</v>
      </c>
      <c r="C95" s="147">
        <v>42.87</v>
      </c>
      <c r="D95" s="148">
        <f t="shared" si="6"/>
        <v>42.669999999999995</v>
      </c>
      <c r="E95" s="148">
        <v>8</v>
      </c>
      <c r="F95" s="148">
        <f t="shared" si="7"/>
        <v>99.999999999999986</v>
      </c>
      <c r="G95" s="149">
        <v>221</v>
      </c>
      <c r="H95" s="149">
        <v>0</v>
      </c>
      <c r="I95" s="149" t="s">
        <v>50</v>
      </c>
      <c r="J95" s="149" t="s">
        <v>49</v>
      </c>
      <c r="K95" s="149" t="s">
        <v>50</v>
      </c>
      <c r="L95" s="149" t="s">
        <v>50</v>
      </c>
      <c r="M95" s="148">
        <f t="shared" si="8"/>
        <v>221</v>
      </c>
      <c r="N95" s="157">
        <f t="shared" si="10"/>
        <v>0.54</v>
      </c>
    </row>
    <row r="96" spans="1:14" ht="14">
      <c r="A96" s="146">
        <f t="shared" si="9"/>
        <v>42972</v>
      </c>
      <c r="B96" s="147">
        <v>687.03</v>
      </c>
      <c r="C96" s="147">
        <v>42.87</v>
      </c>
      <c r="D96" s="148">
        <f t="shared" si="6"/>
        <v>42.669999999999995</v>
      </c>
      <c r="E96" s="148">
        <v>4</v>
      </c>
      <c r="F96" s="148">
        <f t="shared" si="7"/>
        <v>99.999999999999986</v>
      </c>
      <c r="G96" s="149">
        <v>221</v>
      </c>
      <c r="H96" s="149">
        <v>0</v>
      </c>
      <c r="I96" s="149" t="s">
        <v>50</v>
      </c>
      <c r="J96" s="149" t="s">
        <v>49</v>
      </c>
      <c r="K96" s="149" t="s">
        <v>50</v>
      </c>
      <c r="L96" s="149" t="s">
        <v>50</v>
      </c>
      <c r="M96" s="148">
        <f t="shared" si="8"/>
        <v>221</v>
      </c>
      <c r="N96" s="157">
        <f t="shared" si="10"/>
        <v>0.54</v>
      </c>
    </row>
    <row r="97" spans="1:14" ht="14">
      <c r="A97" s="146">
        <f t="shared" si="9"/>
        <v>42973</v>
      </c>
      <c r="B97" s="147">
        <v>687.03</v>
      </c>
      <c r="C97" s="147">
        <v>42.87</v>
      </c>
      <c r="D97" s="148">
        <f t="shared" si="6"/>
        <v>42.669999999999995</v>
      </c>
      <c r="E97" s="148">
        <v>60</v>
      </c>
      <c r="F97" s="148">
        <f t="shared" si="7"/>
        <v>99.999999999999986</v>
      </c>
      <c r="G97" s="149">
        <v>860</v>
      </c>
      <c r="H97" s="149">
        <v>0</v>
      </c>
      <c r="I97" s="149" t="s">
        <v>50</v>
      </c>
      <c r="J97" s="149" t="s">
        <v>49</v>
      </c>
      <c r="K97" s="149" t="s">
        <v>50</v>
      </c>
      <c r="L97" s="149" t="s">
        <v>50</v>
      </c>
      <c r="M97" s="148">
        <f t="shared" si="8"/>
        <v>860</v>
      </c>
      <c r="N97" s="157">
        <f t="shared" si="10"/>
        <v>2.1</v>
      </c>
    </row>
    <row r="98" spans="1:14" ht="14">
      <c r="A98" s="146">
        <f t="shared" si="9"/>
        <v>42974</v>
      </c>
      <c r="B98" s="147">
        <v>687.03</v>
      </c>
      <c r="C98" s="147">
        <v>42.87</v>
      </c>
      <c r="D98" s="148">
        <f t="shared" si="6"/>
        <v>42.669999999999995</v>
      </c>
      <c r="E98" s="148">
        <v>17</v>
      </c>
      <c r="F98" s="148">
        <f t="shared" si="7"/>
        <v>99.999999999999986</v>
      </c>
      <c r="G98" s="149">
        <v>628</v>
      </c>
      <c r="H98" s="149">
        <v>0</v>
      </c>
      <c r="I98" s="149" t="s">
        <v>50</v>
      </c>
      <c r="J98" s="149" t="s">
        <v>49</v>
      </c>
      <c r="K98" s="149" t="s">
        <v>50</v>
      </c>
      <c r="L98" s="149" t="s">
        <v>50</v>
      </c>
      <c r="M98" s="148">
        <f t="shared" si="8"/>
        <v>628</v>
      </c>
      <c r="N98" s="157">
        <f t="shared" si="10"/>
        <v>1.54</v>
      </c>
    </row>
    <row r="99" spans="1:14" ht="14">
      <c r="A99" s="146">
        <f t="shared" si="9"/>
        <v>42975</v>
      </c>
      <c r="B99" s="147">
        <v>687.03</v>
      </c>
      <c r="C99" s="147">
        <v>42.87</v>
      </c>
      <c r="D99" s="148">
        <f t="shared" si="6"/>
        <v>42.669999999999995</v>
      </c>
      <c r="E99" s="148">
        <v>15</v>
      </c>
      <c r="F99" s="148">
        <f t="shared" si="7"/>
        <v>99.999999999999986</v>
      </c>
      <c r="G99" s="149">
        <v>628</v>
      </c>
      <c r="H99" s="149">
        <v>0</v>
      </c>
      <c r="I99" s="149" t="s">
        <v>50</v>
      </c>
      <c r="J99" s="149" t="s">
        <v>49</v>
      </c>
      <c r="K99" s="149" t="s">
        <v>50</v>
      </c>
      <c r="L99" s="149" t="s">
        <v>50</v>
      </c>
      <c r="M99" s="148">
        <f t="shared" si="8"/>
        <v>628</v>
      </c>
      <c r="N99" s="157">
        <f t="shared" si="10"/>
        <v>1.54</v>
      </c>
    </row>
    <row r="100" spans="1:14" ht="14">
      <c r="A100" s="146">
        <f t="shared" si="9"/>
        <v>42976</v>
      </c>
      <c r="B100" s="147">
        <v>687.03</v>
      </c>
      <c r="C100" s="147">
        <v>42.87</v>
      </c>
      <c r="D100" s="148">
        <f t="shared" si="6"/>
        <v>42.669999999999995</v>
      </c>
      <c r="E100" s="148">
        <v>45</v>
      </c>
      <c r="F100" s="148">
        <f t="shared" si="7"/>
        <v>99.999999999999986</v>
      </c>
      <c r="G100" s="149">
        <v>1154</v>
      </c>
      <c r="H100" s="149">
        <v>0</v>
      </c>
      <c r="I100" s="149" t="s">
        <v>50</v>
      </c>
      <c r="J100" s="149" t="s">
        <v>49</v>
      </c>
      <c r="K100" s="149" t="s">
        <v>50</v>
      </c>
      <c r="L100" s="149" t="s">
        <v>50</v>
      </c>
      <c r="M100" s="148">
        <f t="shared" si="8"/>
        <v>1154</v>
      </c>
      <c r="N100" s="157">
        <f t="shared" si="10"/>
        <v>2.82</v>
      </c>
    </row>
    <row r="101" spans="1:14" ht="14">
      <c r="A101" s="146">
        <f t="shared" si="9"/>
        <v>42977</v>
      </c>
      <c r="B101" s="147">
        <v>687.03</v>
      </c>
      <c r="C101" s="147">
        <v>42.87</v>
      </c>
      <c r="D101" s="148">
        <f t="shared" si="6"/>
        <v>42.669999999999995</v>
      </c>
      <c r="E101" s="148">
        <v>36</v>
      </c>
      <c r="F101" s="148">
        <f t="shared" si="7"/>
        <v>99.999999999999986</v>
      </c>
      <c r="G101" s="149">
        <v>1154</v>
      </c>
      <c r="H101" s="149">
        <v>0</v>
      </c>
      <c r="I101" s="149" t="s">
        <v>50</v>
      </c>
      <c r="J101" s="149" t="s">
        <v>49</v>
      </c>
      <c r="K101" s="149" t="s">
        <v>50</v>
      </c>
      <c r="L101" s="149" t="s">
        <v>50</v>
      </c>
      <c r="M101" s="148">
        <f t="shared" si="8"/>
        <v>1154</v>
      </c>
      <c r="N101" s="157">
        <f t="shared" si="10"/>
        <v>2.82</v>
      </c>
    </row>
    <row r="102" spans="1:14" ht="14">
      <c r="A102" s="146">
        <f t="shared" si="9"/>
        <v>42978</v>
      </c>
      <c r="B102" s="147">
        <v>687.03</v>
      </c>
      <c r="C102" s="147">
        <v>42.87</v>
      </c>
      <c r="D102" s="148">
        <f t="shared" si="6"/>
        <v>42.669999999999995</v>
      </c>
      <c r="E102" s="148">
        <v>9</v>
      </c>
      <c r="F102" s="148">
        <f t="shared" si="7"/>
        <v>99.999999999999986</v>
      </c>
      <c r="G102" s="149">
        <v>628</v>
      </c>
      <c r="H102" s="149">
        <v>0</v>
      </c>
      <c r="I102" s="149" t="s">
        <v>50</v>
      </c>
      <c r="J102" s="149" t="s">
        <v>49</v>
      </c>
      <c r="K102" s="149" t="s">
        <v>50</v>
      </c>
      <c r="L102" s="149" t="s">
        <v>50</v>
      </c>
      <c r="M102" s="148">
        <f t="shared" si="8"/>
        <v>628</v>
      </c>
      <c r="N102" s="157">
        <f t="shared" si="10"/>
        <v>1.54</v>
      </c>
    </row>
    <row r="103" spans="1:14" ht="14">
      <c r="A103" s="146">
        <f t="shared" si="9"/>
        <v>42979</v>
      </c>
      <c r="B103" s="147">
        <v>687.03</v>
      </c>
      <c r="C103" s="147">
        <v>42.87</v>
      </c>
      <c r="D103" s="148">
        <f t="shared" si="6"/>
        <v>42.669999999999995</v>
      </c>
      <c r="E103" s="148">
        <v>0</v>
      </c>
      <c r="F103" s="148">
        <f t="shared" si="7"/>
        <v>99.999999999999986</v>
      </c>
      <c r="G103" s="149">
        <v>471</v>
      </c>
      <c r="H103" s="149">
        <v>0</v>
      </c>
      <c r="I103" s="149" t="s">
        <v>50</v>
      </c>
      <c r="J103" s="149" t="s">
        <v>49</v>
      </c>
      <c r="K103" s="149" t="s">
        <v>50</v>
      </c>
      <c r="L103" s="149" t="s">
        <v>50</v>
      </c>
      <c r="M103" s="148">
        <f t="shared" si="8"/>
        <v>471</v>
      </c>
      <c r="N103" s="157">
        <f t="shared" si="10"/>
        <v>1.1499999999999999</v>
      </c>
    </row>
    <row r="104" spans="1:14" ht="14">
      <c r="A104" s="146">
        <f t="shared" si="9"/>
        <v>42980</v>
      </c>
      <c r="B104" s="147">
        <v>687.03</v>
      </c>
      <c r="C104" s="147">
        <v>42.87</v>
      </c>
      <c r="D104" s="148">
        <f t="shared" si="6"/>
        <v>42.669999999999995</v>
      </c>
      <c r="E104" s="148">
        <v>0</v>
      </c>
      <c r="F104" s="148">
        <f t="shared" si="7"/>
        <v>99.999999999999986</v>
      </c>
      <c r="G104" s="149">
        <v>78</v>
      </c>
      <c r="H104" s="149">
        <v>0</v>
      </c>
      <c r="I104" s="149" t="s">
        <v>50</v>
      </c>
      <c r="J104" s="149" t="s">
        <v>49</v>
      </c>
      <c r="K104" s="149" t="s">
        <v>50</v>
      </c>
      <c r="L104" s="149" t="s">
        <v>50</v>
      </c>
      <c r="M104" s="148">
        <f t="shared" si="8"/>
        <v>78</v>
      </c>
      <c r="N104" s="157">
        <f t="shared" si="10"/>
        <v>0.19</v>
      </c>
    </row>
    <row r="105" spans="1:14" ht="14">
      <c r="A105" s="146">
        <f t="shared" si="9"/>
        <v>42981</v>
      </c>
      <c r="B105" s="147">
        <v>687.03</v>
      </c>
      <c r="C105" s="147">
        <v>42.87</v>
      </c>
      <c r="D105" s="148">
        <f t="shared" si="6"/>
        <v>42.669999999999995</v>
      </c>
      <c r="E105" s="148">
        <v>0</v>
      </c>
      <c r="F105" s="148">
        <f t="shared" si="7"/>
        <v>99.999999999999986</v>
      </c>
      <c r="G105" s="149">
        <v>78</v>
      </c>
      <c r="H105" s="149">
        <v>0</v>
      </c>
      <c r="I105" s="149" t="s">
        <v>50</v>
      </c>
      <c r="J105" s="149" t="s">
        <v>49</v>
      </c>
      <c r="K105" s="149" t="s">
        <v>50</v>
      </c>
      <c r="L105" s="149" t="s">
        <v>50</v>
      </c>
      <c r="M105" s="148">
        <f t="shared" si="8"/>
        <v>78</v>
      </c>
      <c r="N105" s="157">
        <f t="shared" si="10"/>
        <v>0.19</v>
      </c>
    </row>
    <row r="106" spans="1:14" ht="14">
      <c r="A106" s="146">
        <f t="shared" si="9"/>
        <v>42982</v>
      </c>
      <c r="B106" s="147">
        <v>687.03</v>
      </c>
      <c r="C106" s="147">
        <v>42.87</v>
      </c>
      <c r="D106" s="148">
        <f t="shared" si="6"/>
        <v>42.669999999999995</v>
      </c>
      <c r="E106" s="148">
        <v>5</v>
      </c>
      <c r="F106" s="148">
        <f t="shared" si="7"/>
        <v>99.999999999999986</v>
      </c>
      <c r="G106" s="149">
        <v>78</v>
      </c>
      <c r="H106" s="149">
        <v>0</v>
      </c>
      <c r="I106" s="149" t="s">
        <v>50</v>
      </c>
      <c r="J106" s="149" t="s">
        <v>49</v>
      </c>
      <c r="K106" s="149" t="s">
        <v>50</v>
      </c>
      <c r="L106" s="149" t="s">
        <v>50</v>
      </c>
      <c r="M106" s="148">
        <f t="shared" si="8"/>
        <v>78</v>
      </c>
      <c r="N106" s="157">
        <f t="shared" si="10"/>
        <v>0.19</v>
      </c>
    </row>
    <row r="107" spans="1:14" ht="14">
      <c r="A107" s="146">
        <f t="shared" si="9"/>
        <v>42983</v>
      </c>
      <c r="B107" s="147">
        <v>687.03</v>
      </c>
      <c r="C107" s="147">
        <v>42.87</v>
      </c>
      <c r="D107" s="148">
        <f t="shared" si="6"/>
        <v>42.669999999999995</v>
      </c>
      <c r="E107" s="148">
        <v>0</v>
      </c>
      <c r="F107" s="148">
        <f t="shared" si="7"/>
        <v>99.999999999999986</v>
      </c>
      <c r="G107" s="149">
        <v>68</v>
      </c>
      <c r="H107" s="149">
        <v>0</v>
      </c>
      <c r="I107" s="149" t="s">
        <v>50</v>
      </c>
      <c r="J107" s="149" t="s">
        <v>49</v>
      </c>
      <c r="K107" s="149" t="s">
        <v>50</v>
      </c>
      <c r="L107" s="149" t="s">
        <v>50</v>
      </c>
      <c r="M107" s="148">
        <f t="shared" si="8"/>
        <v>68</v>
      </c>
      <c r="N107" s="157">
        <f t="shared" si="10"/>
        <v>0.17</v>
      </c>
    </row>
    <row r="108" spans="1:14" ht="14">
      <c r="A108" s="146">
        <f t="shared" si="9"/>
        <v>42984</v>
      </c>
      <c r="B108" s="147">
        <v>687.03</v>
      </c>
      <c r="C108" s="147">
        <v>42.87</v>
      </c>
      <c r="D108" s="148">
        <f t="shared" si="6"/>
        <v>42.669999999999995</v>
      </c>
      <c r="E108" s="148">
        <v>0</v>
      </c>
      <c r="F108" s="148">
        <f t="shared" si="7"/>
        <v>99.999999999999986</v>
      </c>
      <c r="G108" s="149">
        <v>48</v>
      </c>
      <c r="H108" s="149">
        <v>0</v>
      </c>
      <c r="I108" s="149" t="s">
        <v>50</v>
      </c>
      <c r="J108" s="149" t="s">
        <v>49</v>
      </c>
      <c r="K108" s="149" t="s">
        <v>50</v>
      </c>
      <c r="L108" s="149" t="s">
        <v>50</v>
      </c>
      <c r="M108" s="148">
        <f t="shared" si="8"/>
        <v>48</v>
      </c>
      <c r="N108" s="157">
        <f t="shared" si="10"/>
        <v>0.12</v>
      </c>
    </row>
    <row r="109" spans="1:14" ht="14">
      <c r="A109" s="146">
        <f t="shared" si="9"/>
        <v>42985</v>
      </c>
      <c r="B109" s="147">
        <v>687.03</v>
      </c>
      <c r="C109" s="147">
        <v>42.87</v>
      </c>
      <c r="D109" s="148">
        <f t="shared" si="6"/>
        <v>42.669999999999995</v>
      </c>
      <c r="E109" s="148">
        <v>0</v>
      </c>
      <c r="F109" s="148">
        <f t="shared" si="7"/>
        <v>99.999999999999986</v>
      </c>
      <c r="G109" s="149">
        <v>32</v>
      </c>
      <c r="H109" s="149">
        <v>0</v>
      </c>
      <c r="I109" s="149" t="s">
        <v>50</v>
      </c>
      <c r="J109" s="149" t="s">
        <v>49</v>
      </c>
      <c r="K109" s="149" t="s">
        <v>50</v>
      </c>
      <c r="L109" s="149" t="s">
        <v>50</v>
      </c>
      <c r="M109" s="148">
        <f t="shared" si="8"/>
        <v>32</v>
      </c>
      <c r="N109" s="157">
        <f t="shared" si="10"/>
        <v>0.08</v>
      </c>
    </row>
    <row r="110" spans="1:14" ht="14">
      <c r="A110" s="146">
        <f t="shared" si="9"/>
        <v>42986</v>
      </c>
      <c r="B110" s="147">
        <v>687.03</v>
      </c>
      <c r="C110" s="147">
        <v>42.87</v>
      </c>
      <c r="D110" s="148">
        <f t="shared" si="6"/>
        <v>42.669999999999995</v>
      </c>
      <c r="E110" s="148">
        <v>3</v>
      </c>
      <c r="F110" s="148">
        <f t="shared" si="7"/>
        <v>99.999999999999986</v>
      </c>
      <c r="G110" s="149">
        <v>16</v>
      </c>
      <c r="H110" s="149">
        <v>0</v>
      </c>
      <c r="I110" s="149" t="s">
        <v>50</v>
      </c>
      <c r="J110" s="149" t="s">
        <v>49</v>
      </c>
      <c r="K110" s="149" t="s">
        <v>50</v>
      </c>
      <c r="L110" s="149" t="s">
        <v>50</v>
      </c>
      <c r="M110" s="148">
        <f t="shared" si="8"/>
        <v>16</v>
      </c>
      <c r="N110" s="157">
        <f t="shared" si="10"/>
        <v>0.04</v>
      </c>
    </row>
    <row r="111" spans="1:14" ht="14">
      <c r="A111" s="146">
        <f t="shared" si="9"/>
        <v>42987</v>
      </c>
      <c r="B111" s="147">
        <v>687.03</v>
      </c>
      <c r="C111" s="147">
        <v>42.87</v>
      </c>
      <c r="D111" s="148">
        <f t="shared" si="6"/>
        <v>42.669999999999995</v>
      </c>
      <c r="E111" s="148">
        <v>31</v>
      </c>
      <c r="F111" s="148">
        <f t="shared" si="7"/>
        <v>99.999999999999986</v>
      </c>
      <c r="G111" s="149">
        <v>78</v>
      </c>
      <c r="H111" s="149">
        <v>0</v>
      </c>
      <c r="I111" s="149" t="s">
        <v>50</v>
      </c>
      <c r="J111" s="149" t="s">
        <v>49</v>
      </c>
      <c r="K111" s="149" t="s">
        <v>50</v>
      </c>
      <c r="L111" s="149" t="s">
        <v>50</v>
      </c>
      <c r="M111" s="148">
        <f t="shared" si="8"/>
        <v>78</v>
      </c>
      <c r="N111" s="157">
        <f t="shared" si="10"/>
        <v>0.19</v>
      </c>
    </row>
    <row r="112" spans="1:14" ht="14">
      <c r="A112" s="146">
        <f t="shared" si="9"/>
        <v>42988</v>
      </c>
      <c r="B112" s="147">
        <v>687.03</v>
      </c>
      <c r="C112" s="147">
        <v>42.87</v>
      </c>
      <c r="D112" s="148">
        <f t="shared" si="6"/>
        <v>42.669999999999995</v>
      </c>
      <c r="E112" s="148">
        <v>0</v>
      </c>
      <c r="F112" s="148">
        <f t="shared" si="7"/>
        <v>99.999999999999986</v>
      </c>
      <c r="G112" s="149">
        <v>48</v>
      </c>
      <c r="H112" s="149">
        <v>0</v>
      </c>
      <c r="I112" s="149" t="s">
        <v>50</v>
      </c>
      <c r="J112" s="149" t="s">
        <v>49</v>
      </c>
      <c r="K112" s="149" t="s">
        <v>50</v>
      </c>
      <c r="L112" s="149" t="s">
        <v>50</v>
      </c>
      <c r="M112" s="148">
        <f t="shared" si="8"/>
        <v>48</v>
      </c>
      <c r="N112" s="157">
        <f t="shared" si="10"/>
        <v>0.12</v>
      </c>
    </row>
    <row r="113" spans="1:14" ht="14">
      <c r="A113" s="146">
        <f t="shared" si="9"/>
        <v>42989</v>
      </c>
      <c r="B113" s="147">
        <v>687.03</v>
      </c>
      <c r="C113" s="147">
        <v>42.87</v>
      </c>
      <c r="D113" s="148">
        <f t="shared" si="6"/>
        <v>42.669999999999995</v>
      </c>
      <c r="E113" s="148">
        <v>0</v>
      </c>
      <c r="F113" s="148">
        <f t="shared" si="7"/>
        <v>99.999999999999986</v>
      </c>
      <c r="G113" s="149">
        <v>32</v>
      </c>
      <c r="H113" s="149">
        <v>0</v>
      </c>
      <c r="I113" s="149" t="s">
        <v>50</v>
      </c>
      <c r="J113" s="149" t="s">
        <v>49</v>
      </c>
      <c r="K113" s="149" t="s">
        <v>50</v>
      </c>
      <c r="L113" s="149" t="s">
        <v>50</v>
      </c>
      <c r="M113" s="148">
        <f t="shared" si="8"/>
        <v>32</v>
      </c>
      <c r="N113" s="157">
        <f t="shared" si="10"/>
        <v>0.08</v>
      </c>
    </row>
    <row r="114" spans="1:14" ht="14">
      <c r="A114" s="146">
        <f t="shared" si="9"/>
        <v>42990</v>
      </c>
      <c r="B114" s="147">
        <v>687.03</v>
      </c>
      <c r="C114" s="147">
        <v>42.87</v>
      </c>
      <c r="D114" s="148">
        <f t="shared" si="6"/>
        <v>42.669999999999995</v>
      </c>
      <c r="E114" s="148">
        <v>0</v>
      </c>
      <c r="F114" s="148">
        <f t="shared" si="7"/>
        <v>99.999999999999986</v>
      </c>
      <c r="G114" s="149">
        <v>32</v>
      </c>
      <c r="H114" s="149">
        <v>0</v>
      </c>
      <c r="I114" s="149" t="s">
        <v>50</v>
      </c>
      <c r="J114" s="149" t="s">
        <v>49</v>
      </c>
      <c r="K114" s="149" t="s">
        <v>50</v>
      </c>
      <c r="L114" s="149" t="s">
        <v>50</v>
      </c>
      <c r="M114" s="148">
        <f t="shared" si="8"/>
        <v>32</v>
      </c>
      <c r="N114" s="157">
        <f t="shared" si="10"/>
        <v>0.08</v>
      </c>
    </row>
    <row r="115" spans="1:14" ht="14">
      <c r="A115" s="146">
        <f t="shared" si="9"/>
        <v>42991</v>
      </c>
      <c r="B115" s="147">
        <v>687.03</v>
      </c>
      <c r="C115" s="147">
        <v>42.87</v>
      </c>
      <c r="D115" s="148">
        <f t="shared" si="6"/>
        <v>42.669999999999995</v>
      </c>
      <c r="E115" s="148">
        <v>0</v>
      </c>
      <c r="F115" s="148">
        <f t="shared" si="7"/>
        <v>99.999999999999986</v>
      </c>
      <c r="G115" s="149">
        <v>32</v>
      </c>
      <c r="H115" s="149">
        <v>0</v>
      </c>
      <c r="I115" s="149" t="s">
        <v>50</v>
      </c>
      <c r="J115" s="149" t="s">
        <v>49</v>
      </c>
      <c r="K115" s="149" t="s">
        <v>50</v>
      </c>
      <c r="L115" s="149" t="s">
        <v>50</v>
      </c>
      <c r="M115" s="148">
        <f t="shared" si="8"/>
        <v>32</v>
      </c>
      <c r="N115" s="157">
        <f t="shared" si="10"/>
        <v>0.08</v>
      </c>
    </row>
    <row r="116" spans="1:14" ht="14">
      <c r="A116" s="146">
        <f t="shared" si="9"/>
        <v>42992</v>
      </c>
      <c r="B116" s="147">
        <v>687.03</v>
      </c>
      <c r="C116" s="147">
        <v>42.87</v>
      </c>
      <c r="D116" s="148">
        <f t="shared" si="6"/>
        <v>42.669999999999995</v>
      </c>
      <c r="E116" s="148">
        <v>33</v>
      </c>
      <c r="F116" s="148">
        <f t="shared" si="7"/>
        <v>99.999999999999986</v>
      </c>
      <c r="G116" s="149">
        <v>221</v>
      </c>
      <c r="H116" s="149">
        <v>0</v>
      </c>
      <c r="I116" s="149" t="s">
        <v>50</v>
      </c>
      <c r="J116" s="149" t="s">
        <v>49</v>
      </c>
      <c r="K116" s="149" t="s">
        <v>50</v>
      </c>
      <c r="L116" s="149" t="s">
        <v>50</v>
      </c>
      <c r="M116" s="148">
        <f t="shared" si="8"/>
        <v>221</v>
      </c>
      <c r="N116" s="157">
        <f t="shared" si="10"/>
        <v>0.54</v>
      </c>
    </row>
    <row r="117" spans="1:14" ht="14">
      <c r="A117" s="146">
        <f t="shared" si="9"/>
        <v>42993</v>
      </c>
      <c r="B117" s="147">
        <v>687.03</v>
      </c>
      <c r="C117" s="147">
        <v>42.87</v>
      </c>
      <c r="D117" s="148">
        <f t="shared" si="6"/>
        <v>42.669999999999995</v>
      </c>
      <c r="E117" s="148">
        <v>2</v>
      </c>
      <c r="F117" s="148">
        <f t="shared" si="7"/>
        <v>99.999999999999986</v>
      </c>
      <c r="G117" s="149">
        <v>78</v>
      </c>
      <c r="H117" s="149">
        <v>0</v>
      </c>
      <c r="I117" s="149" t="s">
        <v>50</v>
      </c>
      <c r="J117" s="149" t="s">
        <v>49</v>
      </c>
      <c r="K117" s="149" t="s">
        <v>50</v>
      </c>
      <c r="L117" s="149" t="s">
        <v>50</v>
      </c>
      <c r="M117" s="148">
        <f t="shared" si="8"/>
        <v>78</v>
      </c>
      <c r="N117" s="157">
        <f t="shared" si="10"/>
        <v>0.19</v>
      </c>
    </row>
    <row r="118" spans="1:14" ht="14">
      <c r="A118" s="146">
        <f t="shared" si="9"/>
        <v>42994</v>
      </c>
      <c r="B118" s="147">
        <v>687.03</v>
      </c>
      <c r="C118" s="147">
        <v>42.87</v>
      </c>
      <c r="D118" s="148">
        <f t="shared" si="6"/>
        <v>42.669999999999995</v>
      </c>
      <c r="E118" s="148">
        <v>0</v>
      </c>
      <c r="F118" s="148">
        <f t="shared" si="7"/>
        <v>99.999999999999986</v>
      </c>
      <c r="G118" s="149">
        <v>78</v>
      </c>
      <c r="H118" s="149">
        <v>0</v>
      </c>
      <c r="I118" s="149" t="s">
        <v>50</v>
      </c>
      <c r="J118" s="149" t="s">
        <v>49</v>
      </c>
      <c r="K118" s="149" t="s">
        <v>50</v>
      </c>
      <c r="L118" s="149" t="s">
        <v>50</v>
      </c>
      <c r="M118" s="148">
        <f t="shared" si="8"/>
        <v>78</v>
      </c>
      <c r="N118" s="157">
        <f t="shared" si="10"/>
        <v>0.19</v>
      </c>
    </row>
    <row r="119" spans="1:14" ht="14">
      <c r="A119" s="146">
        <f t="shared" si="9"/>
        <v>42995</v>
      </c>
      <c r="B119" s="147">
        <v>687.03</v>
      </c>
      <c r="C119" s="147">
        <v>42.87</v>
      </c>
      <c r="D119" s="148">
        <f t="shared" si="6"/>
        <v>42.669999999999995</v>
      </c>
      <c r="E119" s="148">
        <v>0</v>
      </c>
      <c r="F119" s="148">
        <f t="shared" si="7"/>
        <v>99.999999999999986</v>
      </c>
      <c r="G119" s="149">
        <v>68</v>
      </c>
      <c r="H119" s="149">
        <v>0</v>
      </c>
      <c r="I119" s="149" t="s">
        <v>50</v>
      </c>
      <c r="J119" s="149" t="s">
        <v>49</v>
      </c>
      <c r="K119" s="149" t="s">
        <v>50</v>
      </c>
      <c r="L119" s="149" t="s">
        <v>50</v>
      </c>
      <c r="M119" s="148">
        <f t="shared" si="8"/>
        <v>68</v>
      </c>
      <c r="N119" s="157">
        <f t="shared" si="10"/>
        <v>0.17</v>
      </c>
    </row>
    <row r="120" spans="1:14" ht="14">
      <c r="A120" s="146">
        <f t="shared" si="9"/>
        <v>42996</v>
      </c>
      <c r="B120" s="147">
        <v>687.03</v>
      </c>
      <c r="C120" s="147">
        <v>42.87</v>
      </c>
      <c r="D120" s="148">
        <f t="shared" si="6"/>
        <v>42.669999999999995</v>
      </c>
      <c r="E120" s="148">
        <v>0</v>
      </c>
      <c r="F120" s="148">
        <f t="shared" si="7"/>
        <v>99.999999999999986</v>
      </c>
      <c r="G120" s="149">
        <v>89</v>
      </c>
      <c r="H120" s="149">
        <v>0</v>
      </c>
      <c r="I120" s="149" t="s">
        <v>50</v>
      </c>
      <c r="J120" s="149" t="s">
        <v>49</v>
      </c>
      <c r="K120" s="149" t="s">
        <v>50</v>
      </c>
      <c r="L120" s="149" t="s">
        <v>50</v>
      </c>
      <c r="M120" s="148">
        <f t="shared" si="8"/>
        <v>89</v>
      </c>
      <c r="N120" s="157">
        <f t="shared" si="10"/>
        <v>0.22</v>
      </c>
    </row>
    <row r="121" spans="1:14" ht="14">
      <c r="A121" s="146">
        <f t="shared" si="9"/>
        <v>42997</v>
      </c>
      <c r="B121" s="147">
        <v>687.03</v>
      </c>
      <c r="C121" s="147">
        <v>42.87</v>
      </c>
      <c r="D121" s="148">
        <f t="shared" si="6"/>
        <v>42.669999999999995</v>
      </c>
      <c r="E121" s="148">
        <v>0</v>
      </c>
      <c r="F121" s="148">
        <f t="shared" si="7"/>
        <v>99.999999999999986</v>
      </c>
      <c r="G121" s="149">
        <v>78</v>
      </c>
      <c r="H121" s="149">
        <v>0</v>
      </c>
      <c r="I121" s="149" t="s">
        <v>50</v>
      </c>
      <c r="J121" s="149" t="s">
        <v>49</v>
      </c>
      <c r="K121" s="149" t="s">
        <v>50</v>
      </c>
      <c r="L121" s="149" t="s">
        <v>50</v>
      </c>
      <c r="M121" s="148">
        <f t="shared" si="8"/>
        <v>78</v>
      </c>
      <c r="N121" s="157">
        <f t="shared" si="10"/>
        <v>0.19</v>
      </c>
    </row>
    <row r="122" spans="1:14" ht="14">
      <c r="A122" s="146">
        <f t="shared" si="9"/>
        <v>42998</v>
      </c>
      <c r="B122" s="147">
        <v>687.03</v>
      </c>
      <c r="C122" s="147">
        <v>42.87</v>
      </c>
      <c r="D122" s="148">
        <f t="shared" si="6"/>
        <v>42.669999999999995</v>
      </c>
      <c r="E122" s="148">
        <v>57</v>
      </c>
      <c r="F122" s="148">
        <f t="shared" si="7"/>
        <v>99.999999999999986</v>
      </c>
      <c r="G122" s="149">
        <v>860</v>
      </c>
      <c r="H122" s="149">
        <v>0</v>
      </c>
      <c r="I122" s="149" t="s">
        <v>50</v>
      </c>
      <c r="J122" s="149" t="s">
        <v>49</v>
      </c>
      <c r="K122" s="149" t="s">
        <v>50</v>
      </c>
      <c r="L122" s="149" t="s">
        <v>50</v>
      </c>
      <c r="M122" s="148">
        <f t="shared" si="8"/>
        <v>860</v>
      </c>
      <c r="N122" s="157">
        <f t="shared" si="10"/>
        <v>2.1</v>
      </c>
    </row>
    <row r="123" spans="1:14" ht="14">
      <c r="A123" s="146">
        <f t="shared" si="9"/>
        <v>42999</v>
      </c>
      <c r="B123" s="147">
        <v>687.03</v>
      </c>
      <c r="C123" s="147">
        <v>42.87</v>
      </c>
      <c r="D123" s="148">
        <f t="shared" si="6"/>
        <v>42.669999999999995</v>
      </c>
      <c r="E123" s="148">
        <v>13</v>
      </c>
      <c r="F123" s="148">
        <f t="shared" si="7"/>
        <v>99.999999999999986</v>
      </c>
      <c r="G123" s="149">
        <v>628</v>
      </c>
      <c r="H123" s="149">
        <v>0</v>
      </c>
      <c r="I123" s="149" t="s">
        <v>50</v>
      </c>
      <c r="J123" s="149" t="s">
        <v>49</v>
      </c>
      <c r="K123" s="149" t="s">
        <v>50</v>
      </c>
      <c r="L123" s="149" t="s">
        <v>50</v>
      </c>
      <c r="M123" s="148">
        <f t="shared" si="8"/>
        <v>628</v>
      </c>
      <c r="N123" s="157">
        <f t="shared" si="10"/>
        <v>1.54</v>
      </c>
    </row>
    <row r="124" spans="1:14" ht="14">
      <c r="A124" s="146">
        <f t="shared" si="9"/>
        <v>43000</v>
      </c>
      <c r="B124" s="147">
        <v>687.03</v>
      </c>
      <c r="C124" s="147">
        <v>42.87</v>
      </c>
      <c r="D124" s="148">
        <f t="shared" si="6"/>
        <v>42.669999999999995</v>
      </c>
      <c r="E124" s="148">
        <v>30</v>
      </c>
      <c r="F124" s="148">
        <f t="shared" si="7"/>
        <v>99.999999999999986</v>
      </c>
      <c r="G124" s="149">
        <v>721</v>
      </c>
      <c r="H124" s="149">
        <v>0</v>
      </c>
      <c r="I124" s="149" t="s">
        <v>50</v>
      </c>
      <c r="J124" s="149" t="s">
        <v>49</v>
      </c>
      <c r="K124" s="149" t="s">
        <v>50</v>
      </c>
      <c r="L124" s="149" t="s">
        <v>50</v>
      </c>
      <c r="M124" s="148">
        <f t="shared" si="8"/>
        <v>721</v>
      </c>
      <c r="N124" s="157">
        <f t="shared" si="10"/>
        <v>1.76</v>
      </c>
    </row>
    <row r="125" spans="1:14" ht="14">
      <c r="A125" s="146">
        <f t="shared" si="9"/>
        <v>43001</v>
      </c>
      <c r="B125" s="147">
        <v>687.03</v>
      </c>
      <c r="C125" s="147">
        <v>42.87</v>
      </c>
      <c r="D125" s="148">
        <f t="shared" si="6"/>
        <v>42.669999999999995</v>
      </c>
      <c r="E125" s="148">
        <v>10</v>
      </c>
      <c r="F125" s="148">
        <f t="shared" si="7"/>
        <v>99.999999999999986</v>
      </c>
      <c r="G125" s="149">
        <v>471</v>
      </c>
      <c r="H125" s="149">
        <v>0</v>
      </c>
      <c r="I125" s="149" t="s">
        <v>50</v>
      </c>
      <c r="J125" s="149" t="s">
        <v>49</v>
      </c>
      <c r="K125" s="149" t="s">
        <v>50</v>
      </c>
      <c r="L125" s="149" t="s">
        <v>50</v>
      </c>
      <c r="M125" s="148">
        <f t="shared" si="8"/>
        <v>471</v>
      </c>
      <c r="N125" s="157">
        <f t="shared" si="10"/>
        <v>1.1499999999999999</v>
      </c>
    </row>
    <row r="126" spans="1:14" ht="14">
      <c r="A126" s="146">
        <f t="shared" si="9"/>
        <v>43002</v>
      </c>
      <c r="B126" s="147">
        <v>687.03</v>
      </c>
      <c r="C126" s="147">
        <v>42.87</v>
      </c>
      <c r="D126" s="148">
        <f t="shared" si="6"/>
        <v>42.669999999999995</v>
      </c>
      <c r="E126" s="148">
        <v>0</v>
      </c>
      <c r="F126" s="148">
        <f t="shared" si="7"/>
        <v>99.999999999999986</v>
      </c>
      <c r="G126" s="149">
        <v>164</v>
      </c>
      <c r="H126" s="149">
        <v>0</v>
      </c>
      <c r="I126" s="149" t="s">
        <v>50</v>
      </c>
      <c r="J126" s="149" t="s">
        <v>49</v>
      </c>
      <c r="K126" s="149" t="s">
        <v>50</v>
      </c>
      <c r="L126" s="149" t="s">
        <v>50</v>
      </c>
      <c r="M126" s="148">
        <f t="shared" si="8"/>
        <v>164</v>
      </c>
      <c r="N126" s="157">
        <f t="shared" si="10"/>
        <v>0.4</v>
      </c>
    </row>
    <row r="127" spans="1:14" ht="14">
      <c r="A127" s="146">
        <f t="shared" si="9"/>
        <v>43003</v>
      </c>
      <c r="B127" s="147">
        <v>687.03</v>
      </c>
      <c r="C127" s="147">
        <v>42.87</v>
      </c>
      <c r="D127" s="148">
        <f t="shared" si="6"/>
        <v>42.669999999999995</v>
      </c>
      <c r="E127" s="148">
        <v>0</v>
      </c>
      <c r="F127" s="148">
        <f t="shared" si="7"/>
        <v>99.999999999999986</v>
      </c>
      <c r="G127" s="149">
        <v>78</v>
      </c>
      <c r="H127" s="149">
        <v>0</v>
      </c>
      <c r="I127" s="149" t="s">
        <v>50</v>
      </c>
      <c r="J127" s="149" t="s">
        <v>49</v>
      </c>
      <c r="K127" s="149" t="s">
        <v>50</v>
      </c>
      <c r="L127" s="149" t="s">
        <v>50</v>
      </c>
      <c r="M127" s="148">
        <f t="shared" si="8"/>
        <v>78</v>
      </c>
      <c r="N127" s="157">
        <f t="shared" si="10"/>
        <v>0.19</v>
      </c>
    </row>
    <row r="128" spans="1:14" ht="14">
      <c r="A128" s="146">
        <f t="shared" si="9"/>
        <v>43004</v>
      </c>
      <c r="B128" s="147">
        <v>687.03</v>
      </c>
      <c r="C128" s="147">
        <v>42.87</v>
      </c>
      <c r="D128" s="148">
        <f t="shared" si="6"/>
        <v>42.669999999999995</v>
      </c>
      <c r="E128" s="148">
        <v>0</v>
      </c>
      <c r="F128" s="148">
        <f t="shared" si="7"/>
        <v>99.999999999999986</v>
      </c>
      <c r="G128" s="149">
        <v>68</v>
      </c>
      <c r="H128" s="149">
        <v>0</v>
      </c>
      <c r="I128" s="149" t="s">
        <v>50</v>
      </c>
      <c r="J128" s="149" t="s">
        <v>49</v>
      </c>
      <c r="K128" s="149" t="s">
        <v>50</v>
      </c>
      <c r="L128" s="149" t="s">
        <v>50</v>
      </c>
      <c r="M128" s="148">
        <f t="shared" si="8"/>
        <v>68</v>
      </c>
      <c r="N128" s="157">
        <f t="shared" si="10"/>
        <v>0.17</v>
      </c>
    </row>
    <row r="129" spans="1:14" ht="14">
      <c r="A129" s="146">
        <f t="shared" si="9"/>
        <v>43005</v>
      </c>
      <c r="B129" s="147">
        <v>687.03</v>
      </c>
      <c r="C129" s="147">
        <v>42.87</v>
      </c>
      <c r="D129" s="148">
        <f t="shared" si="6"/>
        <v>42.669999999999995</v>
      </c>
      <c r="E129" s="148">
        <v>0</v>
      </c>
      <c r="F129" s="148">
        <f t="shared" si="7"/>
        <v>99.999999999999986</v>
      </c>
      <c r="G129" s="149">
        <v>48</v>
      </c>
      <c r="H129" s="149">
        <v>0</v>
      </c>
      <c r="I129" s="149" t="s">
        <v>50</v>
      </c>
      <c r="J129" s="149" t="s">
        <v>49</v>
      </c>
      <c r="K129" s="149" t="s">
        <v>50</v>
      </c>
      <c r="L129" s="149" t="s">
        <v>50</v>
      </c>
      <c r="M129" s="148">
        <f t="shared" si="8"/>
        <v>48</v>
      </c>
      <c r="N129" s="157">
        <f t="shared" si="10"/>
        <v>0.12</v>
      </c>
    </row>
    <row r="130" spans="1:14" ht="14">
      <c r="A130" s="146">
        <f t="shared" si="9"/>
        <v>43006</v>
      </c>
      <c r="B130" s="147">
        <v>687.03</v>
      </c>
      <c r="C130" s="147">
        <v>42.87</v>
      </c>
      <c r="D130" s="148">
        <f t="shared" si="6"/>
        <v>42.669999999999995</v>
      </c>
      <c r="E130" s="148">
        <v>0</v>
      </c>
      <c r="F130" s="148">
        <f t="shared" si="7"/>
        <v>99.999999999999986</v>
      </c>
      <c r="G130" s="149">
        <v>32</v>
      </c>
      <c r="H130" s="149">
        <v>0</v>
      </c>
      <c r="I130" s="149" t="s">
        <v>50</v>
      </c>
      <c r="J130" s="149" t="s">
        <v>49</v>
      </c>
      <c r="K130" s="149" t="s">
        <v>50</v>
      </c>
      <c r="L130" s="149" t="s">
        <v>50</v>
      </c>
      <c r="M130" s="148">
        <f t="shared" si="8"/>
        <v>32</v>
      </c>
      <c r="N130" s="157">
        <f t="shared" si="10"/>
        <v>0.08</v>
      </c>
    </row>
    <row r="131" spans="1:14" ht="14">
      <c r="A131" s="146">
        <f t="shared" si="9"/>
        <v>43007</v>
      </c>
      <c r="B131" s="147">
        <v>687.03</v>
      </c>
      <c r="C131" s="147">
        <v>42.87</v>
      </c>
      <c r="D131" s="148">
        <f t="shared" si="6"/>
        <v>42.669999999999995</v>
      </c>
      <c r="E131" s="148">
        <v>15</v>
      </c>
      <c r="F131" s="148">
        <f t="shared" si="7"/>
        <v>99.999999999999986</v>
      </c>
      <c r="G131" s="149">
        <v>32</v>
      </c>
      <c r="H131" s="149">
        <v>0</v>
      </c>
      <c r="I131" s="149" t="s">
        <v>50</v>
      </c>
      <c r="J131" s="149" t="s">
        <v>49</v>
      </c>
      <c r="K131" s="149" t="s">
        <v>50</v>
      </c>
      <c r="L131" s="149" t="s">
        <v>50</v>
      </c>
      <c r="M131" s="148">
        <f t="shared" si="8"/>
        <v>32</v>
      </c>
      <c r="N131" s="157">
        <f t="shared" si="10"/>
        <v>0.08</v>
      </c>
    </row>
    <row r="132" spans="1:14" ht="14">
      <c r="A132" s="146">
        <f t="shared" si="9"/>
        <v>43008</v>
      </c>
      <c r="B132" s="147">
        <v>687.03</v>
      </c>
      <c r="C132" s="147">
        <v>42.87</v>
      </c>
      <c r="D132" s="148">
        <f t="shared" si="6"/>
        <v>42.669999999999995</v>
      </c>
      <c r="E132" s="148">
        <v>4</v>
      </c>
      <c r="F132" s="148">
        <f t="shared" si="7"/>
        <v>99.999999999999986</v>
      </c>
      <c r="G132" s="149">
        <v>32</v>
      </c>
      <c r="H132" s="149">
        <v>0</v>
      </c>
      <c r="I132" s="149" t="s">
        <v>50</v>
      </c>
      <c r="J132" s="149" t="s">
        <v>49</v>
      </c>
      <c r="K132" s="149" t="s">
        <v>50</v>
      </c>
      <c r="L132" s="149" t="s">
        <v>50</v>
      </c>
      <c r="M132" s="148">
        <f t="shared" si="8"/>
        <v>32</v>
      </c>
      <c r="N132" s="157">
        <f t="shared" si="10"/>
        <v>0.08</v>
      </c>
    </row>
    <row r="133" spans="1:14" ht="14">
      <c r="A133" s="146">
        <f t="shared" si="9"/>
        <v>43009</v>
      </c>
      <c r="B133" s="147">
        <v>687.03</v>
      </c>
      <c r="C133" s="147">
        <v>42.87</v>
      </c>
      <c r="D133" s="148">
        <f t="shared" si="6"/>
        <v>42.669999999999995</v>
      </c>
      <c r="E133" s="148">
        <v>0</v>
      </c>
      <c r="F133" s="148">
        <f t="shared" si="7"/>
        <v>99.999999999999986</v>
      </c>
      <c r="G133" s="149">
        <v>32</v>
      </c>
      <c r="H133" s="149">
        <v>0</v>
      </c>
      <c r="I133" s="149" t="s">
        <v>50</v>
      </c>
      <c r="J133" s="149" t="s">
        <v>49</v>
      </c>
      <c r="K133" s="149" t="s">
        <v>50</v>
      </c>
      <c r="L133" s="149" t="s">
        <v>50</v>
      </c>
      <c r="M133" s="148">
        <f>H133+G133</f>
        <v>32</v>
      </c>
      <c r="N133" s="157">
        <f t="shared" si="10"/>
        <v>0.08</v>
      </c>
    </row>
    <row r="134" spans="1:14" ht="14">
      <c r="A134" s="146">
        <f t="shared" si="9"/>
        <v>43010</v>
      </c>
      <c r="B134" s="147">
        <v>687.03</v>
      </c>
      <c r="C134" s="147">
        <v>42.87</v>
      </c>
      <c r="D134" s="148">
        <f t="shared" si="6"/>
        <v>42.669999999999995</v>
      </c>
      <c r="E134" s="148">
        <v>0</v>
      </c>
      <c r="F134" s="148">
        <f t="shared" si="7"/>
        <v>99.999999999999986</v>
      </c>
      <c r="G134" s="149">
        <v>32</v>
      </c>
      <c r="H134" s="149">
        <v>0</v>
      </c>
      <c r="I134" s="149" t="s">
        <v>50</v>
      </c>
      <c r="J134" s="149" t="s">
        <v>49</v>
      </c>
      <c r="K134" s="149" t="s">
        <v>50</v>
      </c>
      <c r="L134" s="149" t="s">
        <v>50</v>
      </c>
      <c r="M134" s="148">
        <f>H134+G134</f>
        <v>32</v>
      </c>
      <c r="N134" s="157">
        <f t="shared" si="10"/>
        <v>0.08</v>
      </c>
    </row>
    <row r="135" spans="1:14" ht="14">
      <c r="A135" s="146">
        <f t="shared" si="9"/>
        <v>43011</v>
      </c>
      <c r="B135" s="147">
        <v>687.03</v>
      </c>
      <c r="C135" s="147">
        <v>42.87</v>
      </c>
      <c r="D135" s="148">
        <f t="shared" si="6"/>
        <v>42.669999999999995</v>
      </c>
      <c r="E135" s="148">
        <v>0</v>
      </c>
      <c r="F135" s="148">
        <f t="shared" si="7"/>
        <v>99.999999999999986</v>
      </c>
      <c r="G135" s="149">
        <v>32</v>
      </c>
      <c r="H135" s="149">
        <v>0</v>
      </c>
      <c r="I135" s="149" t="s">
        <v>50</v>
      </c>
      <c r="J135" s="149" t="s">
        <v>49</v>
      </c>
      <c r="K135" s="149" t="s">
        <v>50</v>
      </c>
      <c r="L135" s="149" t="s">
        <v>50</v>
      </c>
      <c r="M135" s="148">
        <f>H135+G135</f>
        <v>32</v>
      </c>
      <c r="N135" s="157">
        <f t="shared" si="10"/>
        <v>0.08</v>
      </c>
    </row>
    <row r="136" spans="1:14" ht="14">
      <c r="A136" s="146">
        <f t="shared" si="9"/>
        <v>43012</v>
      </c>
      <c r="B136" s="147">
        <v>687.03</v>
      </c>
      <c r="C136" s="147">
        <v>42.87</v>
      </c>
      <c r="D136" s="148">
        <f t="shared" si="6"/>
        <v>42.669999999999995</v>
      </c>
      <c r="E136" s="148">
        <v>0</v>
      </c>
      <c r="F136" s="148">
        <f t="shared" si="7"/>
        <v>99.999999999999986</v>
      </c>
      <c r="G136" s="149">
        <v>16</v>
      </c>
      <c r="H136" s="149">
        <v>0</v>
      </c>
      <c r="I136" s="149" t="s">
        <v>50</v>
      </c>
      <c r="J136" s="149" t="s">
        <v>49</v>
      </c>
      <c r="K136" s="149" t="s">
        <v>50</v>
      </c>
      <c r="L136" s="149" t="s">
        <v>50</v>
      </c>
      <c r="M136" s="148">
        <f>H136+G137</f>
        <v>16</v>
      </c>
      <c r="N136" s="157">
        <f t="shared" si="10"/>
        <v>0.04</v>
      </c>
    </row>
    <row r="137" spans="1:14" ht="14">
      <c r="A137" s="146">
        <f t="shared" si="9"/>
        <v>43013</v>
      </c>
      <c r="B137" s="147">
        <v>687.03</v>
      </c>
      <c r="C137" s="147">
        <v>42.87</v>
      </c>
      <c r="D137" s="148">
        <f t="shared" si="6"/>
        <v>42.669999999999995</v>
      </c>
      <c r="E137" s="148">
        <v>0</v>
      </c>
      <c r="F137" s="148">
        <f t="shared" si="7"/>
        <v>99.999999999999986</v>
      </c>
      <c r="G137" s="149">
        <v>16</v>
      </c>
      <c r="H137" s="149">
        <v>0</v>
      </c>
      <c r="I137" s="149" t="s">
        <v>50</v>
      </c>
      <c r="J137" s="149" t="s">
        <v>49</v>
      </c>
      <c r="K137" s="149" t="s">
        <v>50</v>
      </c>
      <c r="L137" s="149" t="s">
        <v>50</v>
      </c>
      <c r="M137" s="148">
        <f>H137+G138</f>
        <v>16</v>
      </c>
      <c r="N137" s="157">
        <f t="shared" si="10"/>
        <v>0.04</v>
      </c>
    </row>
    <row r="138" spans="1:14" ht="14">
      <c r="A138" s="146">
        <f t="shared" si="9"/>
        <v>43014</v>
      </c>
      <c r="B138" s="147">
        <v>687.03</v>
      </c>
      <c r="C138" s="147">
        <v>42.87</v>
      </c>
      <c r="D138" s="148">
        <f t="shared" si="6"/>
        <v>42.669999999999995</v>
      </c>
      <c r="E138" s="148">
        <v>0</v>
      </c>
      <c r="F138" s="148">
        <f t="shared" si="7"/>
        <v>99.999999999999986</v>
      </c>
      <c r="G138" s="149">
        <v>16</v>
      </c>
      <c r="H138" s="149">
        <v>0</v>
      </c>
      <c r="I138" s="149" t="s">
        <v>50</v>
      </c>
      <c r="J138" s="149" t="s">
        <v>49</v>
      </c>
      <c r="K138" s="149" t="s">
        <v>50</v>
      </c>
      <c r="L138" s="149" t="s">
        <v>50</v>
      </c>
      <c r="M138" s="148">
        <f>H138+G139</f>
        <v>16</v>
      </c>
      <c r="N138" s="157">
        <f t="shared" si="10"/>
        <v>0.04</v>
      </c>
    </row>
    <row r="139" spans="1:14" ht="14">
      <c r="A139" s="146">
        <f t="shared" si="9"/>
        <v>43015</v>
      </c>
      <c r="B139" s="147">
        <v>687.03</v>
      </c>
      <c r="C139" s="147">
        <v>42.87</v>
      </c>
      <c r="D139" s="148">
        <f t="shared" si="6"/>
        <v>42.669999999999995</v>
      </c>
      <c r="E139" s="148">
        <v>10</v>
      </c>
      <c r="F139" s="148">
        <f t="shared" si="7"/>
        <v>99.999999999999986</v>
      </c>
      <c r="G139" s="149">
        <v>16</v>
      </c>
      <c r="H139" s="149">
        <v>0</v>
      </c>
      <c r="I139" s="149" t="s">
        <v>50</v>
      </c>
      <c r="J139" s="149" t="s">
        <v>49</v>
      </c>
      <c r="K139" s="149" t="s">
        <v>50</v>
      </c>
      <c r="L139" s="149" t="s">
        <v>50</v>
      </c>
      <c r="M139" s="148">
        <f>H139+G140</f>
        <v>64</v>
      </c>
      <c r="N139" s="157">
        <f t="shared" si="10"/>
        <v>0.16</v>
      </c>
    </row>
    <row r="140" spans="1:14" ht="14">
      <c r="A140" s="146">
        <f t="shared" si="9"/>
        <v>43016</v>
      </c>
      <c r="B140" s="147">
        <v>687.03</v>
      </c>
      <c r="C140" s="147">
        <v>42.87</v>
      </c>
      <c r="D140" s="148">
        <f t="shared" ref="D140:D163" si="11">C140-0.2</f>
        <v>42.669999999999995</v>
      </c>
      <c r="E140" s="148">
        <v>29</v>
      </c>
      <c r="F140" s="148">
        <f t="shared" ref="F140:F163" si="12">D140/42.67*100</f>
        <v>99.999999999999986</v>
      </c>
      <c r="G140" s="149">
        <v>64</v>
      </c>
      <c r="H140" s="149">
        <v>0</v>
      </c>
      <c r="I140" s="149" t="s">
        <v>50</v>
      </c>
      <c r="J140" s="149" t="s">
        <v>49</v>
      </c>
      <c r="K140" s="149" t="s">
        <v>50</v>
      </c>
      <c r="L140" s="149" t="s">
        <v>50</v>
      </c>
      <c r="M140" s="148">
        <f>H140+G141</f>
        <v>628</v>
      </c>
      <c r="N140" s="157">
        <f t="shared" si="10"/>
        <v>1.54</v>
      </c>
    </row>
    <row r="141" spans="1:14" ht="14">
      <c r="A141" s="146">
        <f t="shared" ref="A141:A163" si="13">+A140+1</f>
        <v>43017</v>
      </c>
      <c r="B141" s="147">
        <v>687.03</v>
      </c>
      <c r="C141" s="147">
        <v>42.87</v>
      </c>
      <c r="D141" s="148">
        <f t="shared" si="11"/>
        <v>42.669999999999995</v>
      </c>
      <c r="E141" s="148">
        <v>115</v>
      </c>
      <c r="F141" s="148">
        <f t="shared" si="12"/>
        <v>99.999999999999986</v>
      </c>
      <c r="G141" s="149">
        <v>628</v>
      </c>
      <c r="H141" s="149">
        <v>0</v>
      </c>
      <c r="I141" s="149" t="s">
        <v>50</v>
      </c>
      <c r="J141" s="149" t="s">
        <v>49</v>
      </c>
      <c r="K141" s="149" t="s">
        <v>50</v>
      </c>
      <c r="L141" s="149" t="s">
        <v>50</v>
      </c>
      <c r="M141" s="148">
        <f>H141+G141</f>
        <v>628</v>
      </c>
      <c r="N141" s="157">
        <f t="shared" ref="N141:N163" si="14">ROUND((C141-C140)+(M141*0.002447),2)</f>
        <v>1.54</v>
      </c>
    </row>
    <row r="142" spans="1:14" ht="14">
      <c r="A142" s="146">
        <f t="shared" si="13"/>
        <v>43018</v>
      </c>
      <c r="B142" s="147">
        <v>687.03</v>
      </c>
      <c r="C142" s="147">
        <v>42.87</v>
      </c>
      <c r="D142" s="148">
        <f t="shared" si="11"/>
        <v>42.669999999999995</v>
      </c>
      <c r="E142" s="148">
        <v>12</v>
      </c>
      <c r="F142" s="148">
        <f t="shared" si="12"/>
        <v>99.999999999999986</v>
      </c>
      <c r="G142" s="149">
        <v>164</v>
      </c>
      <c r="H142" s="149">
        <v>0</v>
      </c>
      <c r="I142" s="149" t="s">
        <v>50</v>
      </c>
      <c r="J142" s="149" t="s">
        <v>49</v>
      </c>
      <c r="K142" s="149" t="s">
        <v>50</v>
      </c>
      <c r="L142" s="149" t="s">
        <v>50</v>
      </c>
      <c r="M142" s="148">
        <f t="shared" ref="M142:M163" si="15">H142+G142</f>
        <v>164</v>
      </c>
      <c r="N142" s="157">
        <f t="shared" si="14"/>
        <v>0.4</v>
      </c>
    </row>
    <row r="143" spans="1:14" ht="14">
      <c r="A143" s="146">
        <f t="shared" si="13"/>
        <v>43019</v>
      </c>
      <c r="B143" s="147">
        <v>687.03</v>
      </c>
      <c r="C143" s="147">
        <v>42.87</v>
      </c>
      <c r="D143" s="148">
        <f t="shared" si="11"/>
        <v>42.669999999999995</v>
      </c>
      <c r="E143" s="148">
        <v>19</v>
      </c>
      <c r="F143" s="148">
        <f t="shared" si="12"/>
        <v>99.999999999999986</v>
      </c>
      <c r="G143" s="149">
        <v>164</v>
      </c>
      <c r="H143" s="149">
        <v>0</v>
      </c>
      <c r="I143" s="149" t="s">
        <v>50</v>
      </c>
      <c r="J143" s="149" t="s">
        <v>49</v>
      </c>
      <c r="K143" s="149" t="s">
        <v>50</v>
      </c>
      <c r="L143" s="149" t="s">
        <v>50</v>
      </c>
      <c r="M143" s="148">
        <f t="shared" si="15"/>
        <v>164</v>
      </c>
      <c r="N143" s="157">
        <f t="shared" si="14"/>
        <v>0.4</v>
      </c>
    </row>
    <row r="144" spans="1:14" ht="14">
      <c r="A144" s="146">
        <f t="shared" si="13"/>
        <v>43020</v>
      </c>
      <c r="B144" s="147">
        <v>687.03</v>
      </c>
      <c r="C144" s="147">
        <v>42.87</v>
      </c>
      <c r="D144" s="148">
        <f t="shared" si="11"/>
        <v>42.669999999999995</v>
      </c>
      <c r="E144" s="148">
        <v>0</v>
      </c>
      <c r="F144" s="148">
        <f t="shared" si="12"/>
        <v>99.999999999999986</v>
      </c>
      <c r="G144" s="149">
        <v>78</v>
      </c>
      <c r="H144" s="149">
        <v>0</v>
      </c>
      <c r="I144" s="149" t="s">
        <v>50</v>
      </c>
      <c r="J144" s="149" t="s">
        <v>49</v>
      </c>
      <c r="K144" s="149" t="s">
        <v>50</v>
      </c>
      <c r="L144" s="149" t="s">
        <v>50</v>
      </c>
      <c r="M144" s="148">
        <f t="shared" si="15"/>
        <v>78</v>
      </c>
      <c r="N144" s="157">
        <f t="shared" si="14"/>
        <v>0.19</v>
      </c>
    </row>
    <row r="145" spans="1:14" ht="14">
      <c r="A145" s="146">
        <f t="shared" si="13"/>
        <v>43021</v>
      </c>
      <c r="B145" s="147">
        <v>687.03</v>
      </c>
      <c r="C145" s="147">
        <v>42.87</v>
      </c>
      <c r="D145" s="148">
        <f t="shared" si="11"/>
        <v>42.669999999999995</v>
      </c>
      <c r="E145" s="148">
        <v>0</v>
      </c>
      <c r="F145" s="148">
        <f t="shared" si="12"/>
        <v>99.999999999999986</v>
      </c>
      <c r="G145" s="149">
        <v>68</v>
      </c>
      <c r="H145" s="149">
        <v>0</v>
      </c>
      <c r="I145" s="149" t="s">
        <v>50</v>
      </c>
      <c r="J145" s="149" t="s">
        <v>49</v>
      </c>
      <c r="K145" s="149" t="s">
        <v>50</v>
      </c>
      <c r="L145" s="149" t="s">
        <v>50</v>
      </c>
      <c r="M145" s="148">
        <f t="shared" si="15"/>
        <v>68</v>
      </c>
      <c r="N145" s="157">
        <f t="shared" si="14"/>
        <v>0.17</v>
      </c>
    </row>
    <row r="146" spans="1:14" ht="14">
      <c r="A146" s="146">
        <f t="shared" si="13"/>
        <v>43022</v>
      </c>
      <c r="B146" s="147">
        <v>687.03</v>
      </c>
      <c r="C146" s="147">
        <v>42.87</v>
      </c>
      <c r="D146" s="148">
        <f t="shared" si="11"/>
        <v>42.669999999999995</v>
      </c>
      <c r="E146" s="148">
        <v>11</v>
      </c>
      <c r="F146" s="148">
        <f t="shared" si="12"/>
        <v>99.999999999999986</v>
      </c>
      <c r="G146" s="149">
        <v>78</v>
      </c>
      <c r="H146" s="149">
        <v>0</v>
      </c>
      <c r="I146" s="149" t="s">
        <v>50</v>
      </c>
      <c r="J146" s="149" t="s">
        <v>49</v>
      </c>
      <c r="K146" s="149" t="s">
        <v>50</v>
      </c>
      <c r="L146" s="149" t="s">
        <v>50</v>
      </c>
      <c r="M146" s="148">
        <f t="shared" si="15"/>
        <v>78</v>
      </c>
      <c r="N146" s="157">
        <f t="shared" si="14"/>
        <v>0.19</v>
      </c>
    </row>
    <row r="147" spans="1:14" ht="14">
      <c r="A147" s="146">
        <f t="shared" si="13"/>
        <v>43023</v>
      </c>
      <c r="B147" s="147">
        <v>687.03</v>
      </c>
      <c r="C147" s="147">
        <v>42.87</v>
      </c>
      <c r="D147" s="148">
        <f t="shared" si="11"/>
        <v>42.669999999999995</v>
      </c>
      <c r="E147" s="148">
        <v>5</v>
      </c>
      <c r="F147" s="148">
        <f t="shared" si="12"/>
        <v>99.999999999999986</v>
      </c>
      <c r="G147" s="149">
        <v>68</v>
      </c>
      <c r="H147" s="149">
        <v>0</v>
      </c>
      <c r="I147" s="149" t="s">
        <v>50</v>
      </c>
      <c r="J147" s="149" t="s">
        <v>49</v>
      </c>
      <c r="K147" s="149" t="s">
        <v>50</v>
      </c>
      <c r="L147" s="149" t="s">
        <v>50</v>
      </c>
      <c r="M147" s="148">
        <f t="shared" si="15"/>
        <v>68</v>
      </c>
      <c r="N147" s="157">
        <f t="shared" si="14"/>
        <v>0.17</v>
      </c>
    </row>
    <row r="148" spans="1:14" ht="14">
      <c r="A148" s="146">
        <f t="shared" si="13"/>
        <v>43024</v>
      </c>
      <c r="B148" s="147">
        <v>687.03</v>
      </c>
      <c r="C148" s="147">
        <v>42.87</v>
      </c>
      <c r="D148" s="148">
        <f t="shared" si="11"/>
        <v>42.669999999999995</v>
      </c>
      <c r="E148" s="148">
        <v>0</v>
      </c>
      <c r="F148" s="148">
        <f t="shared" si="12"/>
        <v>99.999999999999986</v>
      </c>
      <c r="G148" s="149">
        <v>68</v>
      </c>
      <c r="H148" s="149">
        <v>0</v>
      </c>
      <c r="I148" s="149" t="s">
        <v>50</v>
      </c>
      <c r="J148" s="149" t="s">
        <v>49</v>
      </c>
      <c r="K148" s="149" t="s">
        <v>50</v>
      </c>
      <c r="L148" s="149" t="s">
        <v>50</v>
      </c>
      <c r="M148" s="148">
        <f t="shared" si="15"/>
        <v>68</v>
      </c>
      <c r="N148" s="157">
        <f t="shared" si="14"/>
        <v>0.17</v>
      </c>
    </row>
    <row r="149" spans="1:14" ht="14">
      <c r="A149" s="146">
        <f t="shared" si="13"/>
        <v>43025</v>
      </c>
      <c r="B149" s="147">
        <v>687.03</v>
      </c>
      <c r="C149" s="147">
        <v>42.87</v>
      </c>
      <c r="D149" s="148">
        <f t="shared" si="11"/>
        <v>42.669999999999995</v>
      </c>
      <c r="E149" s="148">
        <v>0</v>
      </c>
      <c r="F149" s="148">
        <f t="shared" si="12"/>
        <v>99.999999999999986</v>
      </c>
      <c r="G149" s="149">
        <v>32</v>
      </c>
      <c r="H149" s="149">
        <v>0</v>
      </c>
      <c r="I149" s="149" t="s">
        <v>50</v>
      </c>
      <c r="J149" s="149" t="s">
        <v>49</v>
      </c>
      <c r="K149" s="149" t="s">
        <v>50</v>
      </c>
      <c r="L149" s="149" t="s">
        <v>50</v>
      </c>
      <c r="M149" s="148">
        <f t="shared" si="15"/>
        <v>32</v>
      </c>
      <c r="N149" s="157">
        <f t="shared" si="14"/>
        <v>0.08</v>
      </c>
    </row>
    <row r="150" spans="1:14" ht="14">
      <c r="A150" s="146">
        <f t="shared" si="13"/>
        <v>43026</v>
      </c>
      <c r="B150" s="147">
        <v>687.03</v>
      </c>
      <c r="C150" s="147">
        <v>42.87</v>
      </c>
      <c r="D150" s="148">
        <f t="shared" si="11"/>
        <v>42.669999999999995</v>
      </c>
      <c r="E150" s="148">
        <v>0</v>
      </c>
      <c r="F150" s="148">
        <f t="shared" si="12"/>
        <v>99.999999999999986</v>
      </c>
      <c r="G150" s="149">
        <v>32</v>
      </c>
      <c r="H150" s="149">
        <v>0</v>
      </c>
      <c r="I150" s="149" t="s">
        <v>50</v>
      </c>
      <c r="J150" s="149" t="s">
        <v>49</v>
      </c>
      <c r="K150" s="149" t="s">
        <v>50</v>
      </c>
      <c r="L150" s="149" t="s">
        <v>50</v>
      </c>
      <c r="M150" s="148">
        <f t="shared" si="15"/>
        <v>32</v>
      </c>
      <c r="N150" s="157">
        <f t="shared" si="14"/>
        <v>0.08</v>
      </c>
    </row>
    <row r="151" spans="1:14" ht="14">
      <c r="A151" s="146">
        <f t="shared" si="13"/>
        <v>43027</v>
      </c>
      <c r="B151" s="147">
        <v>687.03</v>
      </c>
      <c r="C151" s="147">
        <v>42.87</v>
      </c>
      <c r="D151" s="148">
        <f t="shared" si="11"/>
        <v>42.669999999999995</v>
      </c>
      <c r="E151" s="148">
        <v>0</v>
      </c>
      <c r="F151" s="148">
        <f t="shared" si="12"/>
        <v>99.999999999999986</v>
      </c>
      <c r="G151" s="149">
        <v>32</v>
      </c>
      <c r="H151" s="149">
        <v>0</v>
      </c>
      <c r="I151" s="149" t="s">
        <v>50</v>
      </c>
      <c r="J151" s="149" t="s">
        <v>49</v>
      </c>
      <c r="K151" s="149" t="s">
        <v>50</v>
      </c>
      <c r="L151" s="149" t="s">
        <v>50</v>
      </c>
      <c r="M151" s="148">
        <f t="shared" si="15"/>
        <v>32</v>
      </c>
      <c r="N151" s="157">
        <f t="shared" si="14"/>
        <v>0.08</v>
      </c>
    </row>
    <row r="152" spans="1:14" ht="14">
      <c r="A152" s="146">
        <f t="shared" si="13"/>
        <v>43028</v>
      </c>
      <c r="B152" s="147">
        <v>687.03</v>
      </c>
      <c r="C152" s="147">
        <v>42.87</v>
      </c>
      <c r="D152" s="148">
        <f t="shared" si="11"/>
        <v>42.669999999999995</v>
      </c>
      <c r="E152" s="148">
        <v>0</v>
      </c>
      <c r="F152" s="148">
        <f t="shared" si="12"/>
        <v>99.999999999999986</v>
      </c>
      <c r="G152" s="149">
        <v>32</v>
      </c>
      <c r="H152" s="149">
        <v>0</v>
      </c>
      <c r="I152" s="149" t="s">
        <v>50</v>
      </c>
      <c r="J152" s="149" t="s">
        <v>49</v>
      </c>
      <c r="K152" s="149" t="s">
        <v>50</v>
      </c>
      <c r="L152" s="149" t="s">
        <v>50</v>
      </c>
      <c r="M152" s="148">
        <f t="shared" si="15"/>
        <v>32</v>
      </c>
      <c r="N152" s="157">
        <f t="shared" si="14"/>
        <v>0.08</v>
      </c>
    </row>
    <row r="153" spans="1:14" ht="14">
      <c r="A153" s="146">
        <f t="shared" si="13"/>
        <v>43029</v>
      </c>
      <c r="B153" s="147">
        <v>687.03</v>
      </c>
      <c r="C153" s="147">
        <v>42.87</v>
      </c>
      <c r="D153" s="148">
        <f t="shared" si="11"/>
        <v>42.669999999999995</v>
      </c>
      <c r="E153" s="148">
        <v>0</v>
      </c>
      <c r="F153" s="148">
        <f t="shared" si="12"/>
        <v>99.999999999999986</v>
      </c>
      <c r="G153" s="149">
        <v>16</v>
      </c>
      <c r="H153" s="149">
        <v>0</v>
      </c>
      <c r="I153" s="149" t="s">
        <v>50</v>
      </c>
      <c r="J153" s="149" t="s">
        <v>49</v>
      </c>
      <c r="K153" s="149" t="s">
        <v>50</v>
      </c>
      <c r="L153" s="149" t="s">
        <v>50</v>
      </c>
      <c r="M153" s="148">
        <f t="shared" si="15"/>
        <v>16</v>
      </c>
      <c r="N153" s="157">
        <f t="shared" si="14"/>
        <v>0.04</v>
      </c>
    </row>
    <row r="154" spans="1:14" ht="14">
      <c r="A154" s="146">
        <f t="shared" si="13"/>
        <v>43030</v>
      </c>
      <c r="B154" s="147">
        <v>687.03</v>
      </c>
      <c r="C154" s="147">
        <v>42.87</v>
      </c>
      <c r="D154" s="148">
        <f t="shared" si="11"/>
        <v>42.669999999999995</v>
      </c>
      <c r="E154" s="148">
        <v>0</v>
      </c>
      <c r="F154" s="148">
        <f t="shared" si="12"/>
        <v>99.999999999999986</v>
      </c>
      <c r="G154" s="149">
        <v>16</v>
      </c>
      <c r="H154" s="149">
        <v>0</v>
      </c>
      <c r="I154" s="149" t="s">
        <v>50</v>
      </c>
      <c r="J154" s="149" t="s">
        <v>49</v>
      </c>
      <c r="K154" s="149" t="s">
        <v>50</v>
      </c>
      <c r="L154" s="149" t="s">
        <v>50</v>
      </c>
      <c r="M154" s="148">
        <f t="shared" si="15"/>
        <v>16</v>
      </c>
      <c r="N154" s="157">
        <f t="shared" si="14"/>
        <v>0.04</v>
      </c>
    </row>
    <row r="155" spans="1:14" ht="14">
      <c r="A155" s="146">
        <f t="shared" si="13"/>
        <v>43031</v>
      </c>
      <c r="B155" s="147">
        <v>687.03</v>
      </c>
      <c r="C155" s="147">
        <v>42.87</v>
      </c>
      <c r="D155" s="148">
        <f t="shared" si="11"/>
        <v>42.669999999999995</v>
      </c>
      <c r="E155" s="148">
        <v>0</v>
      </c>
      <c r="F155" s="148">
        <f t="shared" si="12"/>
        <v>99.999999999999986</v>
      </c>
      <c r="G155" s="149">
        <v>16</v>
      </c>
      <c r="H155" s="149">
        <v>0</v>
      </c>
      <c r="I155" s="149" t="s">
        <v>50</v>
      </c>
      <c r="J155" s="149" t="s">
        <v>49</v>
      </c>
      <c r="K155" s="149" t="s">
        <v>50</v>
      </c>
      <c r="L155" s="149" t="s">
        <v>50</v>
      </c>
      <c r="M155" s="148">
        <f t="shared" si="15"/>
        <v>16</v>
      </c>
      <c r="N155" s="157">
        <f t="shared" si="14"/>
        <v>0.04</v>
      </c>
    </row>
    <row r="156" spans="1:14" ht="14">
      <c r="A156" s="146">
        <f t="shared" si="13"/>
        <v>43032</v>
      </c>
      <c r="B156" s="147">
        <v>687.03</v>
      </c>
      <c r="C156" s="147">
        <v>42.87</v>
      </c>
      <c r="D156" s="148">
        <f t="shared" si="11"/>
        <v>42.669999999999995</v>
      </c>
      <c r="E156" s="148">
        <v>0</v>
      </c>
      <c r="F156" s="148">
        <f t="shared" si="12"/>
        <v>99.999999999999986</v>
      </c>
      <c r="G156" s="149">
        <v>16</v>
      </c>
      <c r="H156" s="149">
        <v>0</v>
      </c>
      <c r="I156" s="149" t="s">
        <v>50</v>
      </c>
      <c r="J156" s="149" t="s">
        <v>49</v>
      </c>
      <c r="K156" s="149" t="s">
        <v>50</v>
      </c>
      <c r="L156" s="149" t="s">
        <v>50</v>
      </c>
      <c r="M156" s="148">
        <f t="shared" si="15"/>
        <v>16</v>
      </c>
      <c r="N156" s="157">
        <f t="shared" si="14"/>
        <v>0.04</v>
      </c>
    </row>
    <row r="157" spans="1:14" ht="14">
      <c r="A157" s="146">
        <f t="shared" si="13"/>
        <v>43033</v>
      </c>
      <c r="B157" s="147">
        <v>687.03</v>
      </c>
      <c r="C157" s="147">
        <v>42.87</v>
      </c>
      <c r="D157" s="148">
        <f t="shared" si="11"/>
        <v>42.669999999999995</v>
      </c>
      <c r="E157" s="148">
        <v>0</v>
      </c>
      <c r="F157" s="148">
        <f t="shared" si="12"/>
        <v>99.999999999999986</v>
      </c>
      <c r="G157" s="149">
        <v>16</v>
      </c>
      <c r="H157" s="149">
        <v>0</v>
      </c>
      <c r="I157" s="149" t="s">
        <v>50</v>
      </c>
      <c r="J157" s="149" t="s">
        <v>49</v>
      </c>
      <c r="K157" s="149" t="s">
        <v>50</v>
      </c>
      <c r="L157" s="149" t="s">
        <v>50</v>
      </c>
      <c r="M157" s="148">
        <f t="shared" si="15"/>
        <v>16</v>
      </c>
      <c r="N157" s="157">
        <f t="shared" si="14"/>
        <v>0.04</v>
      </c>
    </row>
    <row r="158" spans="1:14" ht="14">
      <c r="A158" s="146">
        <f t="shared" si="13"/>
        <v>43034</v>
      </c>
      <c r="B158" s="147">
        <v>687.03</v>
      </c>
      <c r="C158" s="147">
        <v>42.87</v>
      </c>
      <c r="D158" s="148">
        <f t="shared" si="11"/>
        <v>42.669999999999995</v>
      </c>
      <c r="E158" s="148">
        <v>0</v>
      </c>
      <c r="F158" s="148">
        <f t="shared" si="12"/>
        <v>99.999999999999986</v>
      </c>
      <c r="G158" s="149">
        <v>16</v>
      </c>
      <c r="H158" s="149">
        <v>0</v>
      </c>
      <c r="I158" s="149" t="s">
        <v>50</v>
      </c>
      <c r="J158" s="149" t="s">
        <v>49</v>
      </c>
      <c r="K158" s="149" t="s">
        <v>50</v>
      </c>
      <c r="L158" s="149" t="s">
        <v>50</v>
      </c>
      <c r="M158" s="148">
        <f t="shared" si="15"/>
        <v>16</v>
      </c>
      <c r="N158" s="157">
        <f t="shared" si="14"/>
        <v>0.04</v>
      </c>
    </row>
    <row r="159" spans="1:14" ht="14">
      <c r="A159" s="146">
        <f t="shared" si="13"/>
        <v>43035</v>
      </c>
      <c r="B159" s="147">
        <v>687.03</v>
      </c>
      <c r="C159" s="147">
        <v>42.87</v>
      </c>
      <c r="D159" s="148">
        <f t="shared" si="11"/>
        <v>42.669999999999995</v>
      </c>
      <c r="E159" s="148">
        <v>0</v>
      </c>
      <c r="F159" s="148">
        <f t="shared" si="12"/>
        <v>99.999999999999986</v>
      </c>
      <c r="G159" s="149">
        <v>16</v>
      </c>
      <c r="H159" s="149">
        <v>0</v>
      </c>
      <c r="I159" s="149" t="s">
        <v>50</v>
      </c>
      <c r="J159" s="149" t="s">
        <v>49</v>
      </c>
      <c r="K159" s="149" t="s">
        <v>50</v>
      </c>
      <c r="L159" s="149" t="s">
        <v>50</v>
      </c>
      <c r="M159" s="148">
        <f t="shared" si="15"/>
        <v>16</v>
      </c>
      <c r="N159" s="157">
        <f t="shared" si="14"/>
        <v>0.04</v>
      </c>
    </row>
    <row r="160" spans="1:14" ht="14">
      <c r="A160" s="146">
        <f t="shared" si="13"/>
        <v>43036</v>
      </c>
      <c r="B160" s="147">
        <v>687.03</v>
      </c>
      <c r="C160" s="147">
        <v>42.87</v>
      </c>
      <c r="D160" s="148">
        <f t="shared" si="11"/>
        <v>42.669999999999995</v>
      </c>
      <c r="E160" s="148">
        <v>0</v>
      </c>
      <c r="F160" s="148">
        <f t="shared" si="12"/>
        <v>99.999999999999986</v>
      </c>
      <c r="G160" s="149">
        <v>16</v>
      </c>
      <c r="H160" s="149">
        <v>0</v>
      </c>
      <c r="I160" s="149" t="s">
        <v>50</v>
      </c>
      <c r="J160" s="149" t="s">
        <v>49</v>
      </c>
      <c r="K160" s="149" t="s">
        <v>50</v>
      </c>
      <c r="L160" s="149" t="s">
        <v>50</v>
      </c>
      <c r="M160" s="148">
        <f t="shared" si="15"/>
        <v>16</v>
      </c>
      <c r="N160" s="157">
        <f t="shared" si="14"/>
        <v>0.04</v>
      </c>
    </row>
    <row r="161" spans="1:16" ht="14">
      <c r="A161" s="146">
        <f t="shared" si="13"/>
        <v>43037</v>
      </c>
      <c r="B161" s="147">
        <v>687.03</v>
      </c>
      <c r="C161" s="147">
        <v>42.87</v>
      </c>
      <c r="D161" s="148">
        <f t="shared" si="11"/>
        <v>42.669999999999995</v>
      </c>
      <c r="E161" s="148">
        <v>0</v>
      </c>
      <c r="F161" s="148">
        <f t="shared" si="12"/>
        <v>99.999999999999986</v>
      </c>
      <c r="G161" s="149">
        <v>16</v>
      </c>
      <c r="H161" s="149">
        <v>0</v>
      </c>
      <c r="I161" s="149" t="s">
        <v>50</v>
      </c>
      <c r="J161" s="149" t="s">
        <v>49</v>
      </c>
      <c r="K161" s="149" t="s">
        <v>50</v>
      </c>
      <c r="L161" s="149" t="s">
        <v>50</v>
      </c>
      <c r="M161" s="148">
        <f t="shared" si="15"/>
        <v>16</v>
      </c>
      <c r="N161" s="157">
        <f t="shared" si="14"/>
        <v>0.04</v>
      </c>
    </row>
    <row r="162" spans="1:16" ht="14">
      <c r="A162" s="146">
        <f t="shared" si="13"/>
        <v>43038</v>
      </c>
      <c r="B162" s="147">
        <v>687.03</v>
      </c>
      <c r="C162" s="147">
        <v>42.87</v>
      </c>
      <c r="D162" s="148">
        <f t="shared" si="11"/>
        <v>42.669999999999995</v>
      </c>
      <c r="E162" s="148">
        <v>0</v>
      </c>
      <c r="F162" s="148">
        <f t="shared" si="12"/>
        <v>99.999999999999986</v>
      </c>
      <c r="G162" s="149">
        <v>16</v>
      </c>
      <c r="H162" s="149">
        <v>0</v>
      </c>
      <c r="I162" s="149" t="s">
        <v>50</v>
      </c>
      <c r="J162" s="149" t="s">
        <v>49</v>
      </c>
      <c r="K162" s="149" t="s">
        <v>50</v>
      </c>
      <c r="L162" s="149" t="s">
        <v>50</v>
      </c>
      <c r="M162" s="148">
        <f t="shared" si="15"/>
        <v>16</v>
      </c>
      <c r="N162" s="157">
        <f t="shared" si="14"/>
        <v>0.04</v>
      </c>
    </row>
    <row r="163" spans="1:16" ht="14">
      <c r="A163" s="146">
        <f t="shared" si="13"/>
        <v>43039</v>
      </c>
      <c r="B163" s="147">
        <v>687.03</v>
      </c>
      <c r="C163" s="147">
        <v>42.87</v>
      </c>
      <c r="D163" s="148">
        <f t="shared" si="11"/>
        <v>42.669999999999995</v>
      </c>
      <c r="E163" s="148">
        <v>0</v>
      </c>
      <c r="F163" s="148">
        <f t="shared" si="12"/>
        <v>99.999999999999986</v>
      </c>
      <c r="G163" s="149">
        <v>16</v>
      </c>
      <c r="H163" s="149">
        <v>0</v>
      </c>
      <c r="I163" s="149" t="s">
        <v>50</v>
      </c>
      <c r="J163" s="149" t="s">
        <v>49</v>
      </c>
      <c r="K163" s="149" t="s">
        <v>50</v>
      </c>
      <c r="L163" s="149" t="s">
        <v>50</v>
      </c>
      <c r="M163" s="148">
        <f t="shared" si="15"/>
        <v>16</v>
      </c>
      <c r="N163" s="157">
        <f t="shared" si="14"/>
        <v>0.04</v>
      </c>
    </row>
    <row r="164" spans="1:16" ht="30.7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59">
        <f>SUM(M11:M163)</f>
        <v>30867</v>
      </c>
      <c r="N164" s="133">
        <f>SUM(N11:N163)</f>
        <v>113.07000000000021</v>
      </c>
      <c r="O164" s="36">
        <v>11428</v>
      </c>
      <c r="P164" s="81">
        <v>60.8</v>
      </c>
    </row>
    <row r="165" spans="1:16" ht="30.7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358">
        <f>C163-C11</f>
        <v>37.43</v>
      </c>
      <c r="K165" s="391"/>
      <c r="L165" s="359"/>
      <c r="M165" s="133">
        <f>M164*0.002447</f>
        <v>75.531548999999998</v>
      </c>
      <c r="N165" s="133">
        <f>M165+J165</f>
        <v>112.96154899999999</v>
      </c>
      <c r="O165" s="81"/>
    </row>
    <row r="166" spans="1:16" ht="123" customHeight="1">
      <c r="A166" s="362" t="s">
        <v>85</v>
      </c>
      <c r="B166" s="363"/>
      <c r="C166" s="134" t="s">
        <v>86</v>
      </c>
      <c r="D166" s="134" t="s">
        <v>87</v>
      </c>
      <c r="E166" s="134" t="s">
        <v>88</v>
      </c>
      <c r="F166" s="404" t="s">
        <v>89</v>
      </c>
      <c r="G166" s="406"/>
      <c r="H166" s="404" t="s">
        <v>90</v>
      </c>
      <c r="I166" s="406"/>
      <c r="J166" s="404" t="s">
        <v>91</v>
      </c>
      <c r="K166" s="406"/>
      <c r="L166" s="407" t="s">
        <v>95</v>
      </c>
      <c r="M166" s="408"/>
      <c r="N166" s="145" t="s">
        <v>92</v>
      </c>
    </row>
    <row r="167" spans="1:16" ht="30" customHeight="1">
      <c r="A167" s="362" t="s">
        <v>84</v>
      </c>
      <c r="B167" s="363"/>
      <c r="C167" s="135">
        <f>SUM(E11:E40)</f>
        <v>363</v>
      </c>
      <c r="D167" s="135">
        <f>SUM(E41:E71)</f>
        <v>648</v>
      </c>
      <c r="E167" s="135">
        <f>SUM(E72:E102)</f>
        <v>366</v>
      </c>
      <c r="F167" s="348">
        <f>SUM(E103:E132)</f>
        <v>203</v>
      </c>
      <c r="G167" s="349"/>
      <c r="H167" s="348">
        <f>SUM(E133:E163)</f>
        <v>201</v>
      </c>
      <c r="I167" s="349"/>
      <c r="J167" s="348">
        <f>C167+D167+E167+F167+H167</f>
        <v>1781</v>
      </c>
      <c r="K167" s="353"/>
      <c r="L167" s="344">
        <f>N164-N165</f>
        <v>0.10845100000021546</v>
      </c>
      <c r="M167" s="345"/>
      <c r="N167" s="373">
        <f>N165</f>
        <v>112.96154899999999</v>
      </c>
    </row>
    <row r="168" spans="1:16" ht="31.5" customHeight="1">
      <c r="A168" s="362" t="s">
        <v>93</v>
      </c>
      <c r="B168" s="363"/>
      <c r="C168" s="136">
        <f>SUM(N11:N40)</f>
        <v>15.22</v>
      </c>
      <c r="D168" s="136">
        <f>SUM(N41:N71)</f>
        <v>57.39</v>
      </c>
      <c r="E168" s="136">
        <f>SUM(N72:N102)</f>
        <v>22.56</v>
      </c>
      <c r="F168" s="350">
        <f>SUM(N103:N132)</f>
        <v>11.850000000000001</v>
      </c>
      <c r="G168" s="351"/>
      <c r="H168" s="350">
        <f>SUM(N133:N163)</f>
        <v>6.0500000000000016</v>
      </c>
      <c r="I168" s="351"/>
      <c r="J168" s="350">
        <f>C168+D168+E168+F168+H168</f>
        <v>113.07000000000001</v>
      </c>
      <c r="K168" s="352"/>
      <c r="L168" s="346"/>
      <c r="M168" s="347"/>
      <c r="N168" s="374"/>
    </row>
    <row r="169" spans="1:16" ht="17.5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  <row r="178" spans="5:7">
      <c r="E178" s="36">
        <v>1781</v>
      </c>
      <c r="F178" s="36">
        <v>1580</v>
      </c>
      <c r="G178" s="36">
        <f>E178-F178</f>
        <v>201</v>
      </c>
    </row>
  </sheetData>
  <mergeCells count="39"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  <mergeCell ref="A166:B166"/>
    <mergeCell ref="J164:L164"/>
    <mergeCell ref="J165:L165"/>
    <mergeCell ref="N167:N168"/>
    <mergeCell ref="F168:G168"/>
    <mergeCell ref="H168:I168"/>
    <mergeCell ref="J168:K168"/>
    <mergeCell ref="J166:K166"/>
    <mergeCell ref="L166:M166"/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A164:I165"/>
  </mergeCells>
  <pageMargins left="0.9" right="0.5" top="0.45" bottom="0.4" header="0.3" footer="0.25"/>
  <pageSetup paperSize="9" scale="75" orientation="portrait" r:id="rId1"/>
  <headerFooter differentOddEven="1">
    <oddHeader>&amp;C8.Kalmodi</oddHeader>
    <oddFooter xml:space="preserve">&amp;C&amp;"DV-TTSurekh,Normal"&amp;18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51</vt:i4>
      </vt:variant>
    </vt:vector>
  </HeadingPairs>
  <TitlesOfParts>
    <vt:vector size="79" baseType="lpstr">
      <vt:lpstr>BLANK</vt:lpstr>
      <vt:lpstr>Pimpalgaon Joge</vt:lpstr>
      <vt:lpstr>Manikdoh</vt:lpstr>
      <vt:lpstr>Yedgaon</vt:lpstr>
      <vt:lpstr>Wadaj</vt:lpstr>
      <vt:lpstr>Dimbhe</vt:lpstr>
      <vt:lpstr>Ghod</vt:lpstr>
      <vt:lpstr>Visapur</vt:lpstr>
      <vt:lpstr>Kalmodi</vt:lpstr>
      <vt:lpstr>Chaskaman</vt:lpstr>
      <vt:lpstr>Bhama Askhed</vt:lpstr>
      <vt:lpstr>Wadiwale</vt:lpstr>
      <vt:lpstr>Andhra</vt:lpstr>
      <vt:lpstr>Pawana</vt:lpstr>
      <vt:lpstr>Kasarsai</vt:lpstr>
      <vt:lpstr>Mulshi</vt:lpstr>
      <vt:lpstr>Temghar</vt:lpstr>
      <vt:lpstr>Warasgaon</vt:lpstr>
      <vt:lpstr>Panshet</vt:lpstr>
      <vt:lpstr>Khadakwasla</vt:lpstr>
      <vt:lpstr>Gunjawani</vt:lpstr>
      <vt:lpstr>Nira Deoghar</vt:lpstr>
      <vt:lpstr>Bhatghar</vt:lpstr>
      <vt:lpstr>Vir</vt:lpstr>
      <vt:lpstr>Nazare</vt:lpstr>
      <vt:lpstr>Ujjani</vt:lpstr>
      <vt:lpstr>Sheet1</vt:lpstr>
      <vt:lpstr>Note</vt:lpstr>
      <vt:lpstr>Andhra!Print_Area</vt:lpstr>
      <vt:lpstr>'Bhama Askhed'!Print_Area</vt:lpstr>
      <vt:lpstr>Bhatghar!Print_Area</vt:lpstr>
      <vt:lpstr>Chaskaman!Print_Area</vt:lpstr>
      <vt:lpstr>Dimbhe!Print_Area</vt:lpstr>
      <vt:lpstr>Ghod!Print_Area</vt:lpstr>
      <vt:lpstr>Gunjawani!Print_Area</vt:lpstr>
      <vt:lpstr>Kalmodi!Print_Area</vt:lpstr>
      <vt:lpstr>Kasarsai!Print_Area</vt:lpstr>
      <vt:lpstr>Khadakwasla!Print_Area</vt:lpstr>
      <vt:lpstr>Manikdoh!Print_Area</vt:lpstr>
      <vt:lpstr>Mulshi!Print_Area</vt:lpstr>
      <vt:lpstr>Nazare!Print_Area</vt:lpstr>
      <vt:lpstr>'Nira Deoghar'!Print_Area</vt:lpstr>
      <vt:lpstr>Panshet!Print_Area</vt:lpstr>
      <vt:lpstr>Pawana!Print_Area</vt:lpstr>
      <vt:lpstr>'Pimpalgaon Joge'!Print_Area</vt:lpstr>
      <vt:lpstr>Temghar!Print_Area</vt:lpstr>
      <vt:lpstr>Ujjani!Print_Area</vt:lpstr>
      <vt:lpstr>Vir!Print_Area</vt:lpstr>
      <vt:lpstr>Visapur!Print_Area</vt:lpstr>
      <vt:lpstr>Wadaj!Print_Area</vt:lpstr>
      <vt:lpstr>Wadiwale!Print_Area</vt:lpstr>
      <vt:lpstr>Warasgaon!Print_Area</vt:lpstr>
      <vt:lpstr>Yedgaon!Print_Area</vt:lpstr>
      <vt:lpstr>Andhra!Print_Titles</vt:lpstr>
      <vt:lpstr>'Bhama Askhed'!Print_Titles</vt:lpstr>
      <vt:lpstr>Bhatghar!Print_Titles</vt:lpstr>
      <vt:lpstr>BLANK!Print_Titles</vt:lpstr>
      <vt:lpstr>Chaskaman!Print_Titles</vt:lpstr>
      <vt:lpstr>Dimbhe!Print_Titles</vt:lpstr>
      <vt:lpstr>Ghod!Print_Titles</vt:lpstr>
      <vt:lpstr>Gunjawani!Print_Titles</vt:lpstr>
      <vt:lpstr>Kalmodi!Print_Titles</vt:lpstr>
      <vt:lpstr>Kasarsai!Print_Titles</vt:lpstr>
      <vt:lpstr>Khadakwasla!Print_Titles</vt:lpstr>
      <vt:lpstr>Manikdoh!Print_Titles</vt:lpstr>
      <vt:lpstr>Mulshi!Print_Titles</vt:lpstr>
      <vt:lpstr>Nazare!Print_Titles</vt:lpstr>
      <vt:lpstr>'Nira Deoghar'!Print_Titles</vt:lpstr>
      <vt:lpstr>Panshet!Print_Titles</vt:lpstr>
      <vt:lpstr>Pawana!Print_Titles</vt:lpstr>
      <vt:lpstr>'Pimpalgaon Joge'!Print_Titles</vt:lpstr>
      <vt:lpstr>Temghar!Print_Titles</vt:lpstr>
      <vt:lpstr>Ujjani!Print_Titles</vt:lpstr>
      <vt:lpstr>Vir!Print_Titles</vt:lpstr>
      <vt:lpstr>Visapur!Print_Titles</vt:lpstr>
      <vt:lpstr>Wadaj!Print_Titles</vt:lpstr>
      <vt:lpstr>Wadiwale!Print_Titles</vt:lpstr>
      <vt:lpstr>Warasgaon!Print_Titles</vt:lpstr>
      <vt:lpstr>Yedgaon!Print_Titles</vt:lpstr>
    </vt:vector>
  </TitlesOfParts>
  <Company>eekid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dfs</dc:creator>
  <cp:lastModifiedBy>SMILOVIC Mikhail</cp:lastModifiedBy>
  <cp:lastPrinted>2018-08-14T05:50:14Z</cp:lastPrinted>
  <dcterms:created xsi:type="dcterms:W3CDTF">2009-11-18T06:18:35Z</dcterms:created>
  <dcterms:modified xsi:type="dcterms:W3CDTF">2024-01-18T15:09:23Z</dcterms:modified>
</cp:coreProperties>
</file>