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iiasahub-my.sharepoint.com/personal/yequanliang_iiasa_ac_at/Documents/research_iiasa/Felix-Model/Regionalied FeliX/Model Files/"/>
    </mc:Choice>
  </mc:AlternateContent>
  <xr:revisionPtr revIDLastSave="75" documentId="11_5523B6F1FF37483A581E8314AEA41110AD641C97" xr6:coauthVersionLast="47" xr6:coauthVersionMax="47" xr10:uidLastSave="{0AAFE26D-A3B1-41A3-B553-8F26C67184FA}"/>
  <bookViews>
    <workbookView minimized="1" xWindow="26820" yWindow="1380" windowWidth="17280" windowHeight="8880" tabRatio="731" activeTab="3" xr2:uid="{00000000-000D-0000-FFFF-FFFF00000000}"/>
  </bookViews>
  <sheets>
    <sheet name="BackgroundData" sheetId="1" r:id="rId1"/>
    <sheet name="MeatLandDemand" sheetId="3" r:id="rId2"/>
    <sheet name="Model Input" sheetId="2" r:id="rId3"/>
    <sheet name="Sheet3" sheetId="10" r:id="rId4"/>
    <sheet name="Diet-Population" sheetId="8" r:id="rId5"/>
    <sheet name="Flexitarian diet" sheetId="5" r:id="rId6"/>
    <sheet name="Healthy diet" sheetId="7" r:id="rId7"/>
    <sheet name="Sheet1" sheetId="4" r:id="rId8"/>
    <sheet name="WRI" sheetId="6" r:id="rId9"/>
    <sheet name="Sheet2"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2" l="1"/>
  <c r="H10" i="8" l="1"/>
  <c r="H8" i="8"/>
  <c r="H3" i="8" l="1"/>
  <c r="H4" i="8"/>
  <c r="H5" i="8"/>
  <c r="H7" i="8"/>
  <c r="H6" i="8"/>
  <c r="H9" i="8"/>
  <c r="H2" i="8"/>
  <c r="Y70" i="2" l="1"/>
  <c r="Z70" i="2"/>
  <c r="AA70" i="2"/>
  <c r="AB70" i="2"/>
  <c r="AC70" i="2"/>
  <c r="AD70" i="2"/>
  <c r="AE70" i="2"/>
  <c r="AF70" i="2"/>
  <c r="AG70" i="2"/>
  <c r="AH70" i="2"/>
  <c r="AI70" i="2"/>
  <c r="AJ70" i="2"/>
  <c r="AK70" i="2"/>
  <c r="AL70" i="2"/>
  <c r="AM70" i="2"/>
  <c r="AN70" i="2"/>
  <c r="AO70" i="2"/>
  <c r="AP70" i="2"/>
  <c r="AQ70" i="2"/>
  <c r="AR70" i="2"/>
  <c r="AS70" i="2"/>
  <c r="Z69" i="2"/>
  <c r="AA69" i="2"/>
  <c r="AB69" i="2"/>
  <c r="AC69" i="2"/>
  <c r="AD69" i="2"/>
  <c r="AE69" i="2"/>
  <c r="AF69" i="2"/>
  <c r="AG69" i="2"/>
  <c r="AH69" i="2"/>
  <c r="AI69" i="2"/>
  <c r="AJ69" i="2"/>
  <c r="AK69" i="2"/>
  <c r="AL69" i="2"/>
  <c r="AM69" i="2"/>
  <c r="AN69" i="2"/>
  <c r="AO69" i="2"/>
  <c r="AP69" i="2"/>
  <c r="AQ69" i="2"/>
  <c r="AR69" i="2"/>
  <c r="AS69" i="2"/>
  <c r="Y69" i="2"/>
  <c r="Y67" i="2"/>
  <c r="Z67" i="2"/>
  <c r="AA67" i="2"/>
  <c r="AB67" i="2"/>
  <c r="AC67" i="2"/>
  <c r="AD67" i="2"/>
  <c r="AE67" i="2"/>
  <c r="AF67" i="2"/>
  <c r="AG67" i="2"/>
  <c r="AH67" i="2"/>
  <c r="AI67" i="2"/>
  <c r="AJ67" i="2"/>
  <c r="AK67" i="2"/>
  <c r="AL67" i="2"/>
  <c r="AM67" i="2"/>
  <c r="AN67" i="2"/>
  <c r="AO67" i="2"/>
  <c r="AP67" i="2"/>
  <c r="AQ67" i="2"/>
  <c r="AR67" i="2"/>
  <c r="AS67" i="2"/>
  <c r="Z66" i="2"/>
  <c r="AA66" i="2"/>
  <c r="AB66" i="2"/>
  <c r="AC66" i="2"/>
  <c r="AD66" i="2"/>
  <c r="AE66" i="2"/>
  <c r="AF66" i="2"/>
  <c r="AG66" i="2"/>
  <c r="AH66" i="2"/>
  <c r="AI66" i="2"/>
  <c r="AJ66" i="2"/>
  <c r="AK66" i="2"/>
  <c r="AL66" i="2"/>
  <c r="AM66" i="2"/>
  <c r="AN66" i="2"/>
  <c r="AO66" i="2"/>
  <c r="AP66" i="2"/>
  <c r="AQ66" i="2"/>
  <c r="AR66" i="2"/>
  <c r="AS66" i="2"/>
  <c r="Y66" i="2"/>
  <c r="Y64" i="2"/>
  <c r="Z64" i="2"/>
  <c r="AA64" i="2"/>
  <c r="AB64" i="2"/>
  <c r="AC64" i="2"/>
  <c r="AD64" i="2"/>
  <c r="AE64" i="2"/>
  <c r="AF64" i="2"/>
  <c r="AG64" i="2"/>
  <c r="AH64" i="2"/>
  <c r="AI64" i="2"/>
  <c r="AJ64" i="2"/>
  <c r="AK64" i="2"/>
  <c r="AL64" i="2"/>
  <c r="AM64" i="2"/>
  <c r="AN64" i="2"/>
  <c r="AO64" i="2"/>
  <c r="AP64" i="2"/>
  <c r="AQ64" i="2"/>
  <c r="AR64" i="2"/>
  <c r="AS64" i="2"/>
  <c r="Z63" i="2"/>
  <c r="AA63" i="2"/>
  <c r="AB63" i="2"/>
  <c r="AC63" i="2"/>
  <c r="AD63" i="2"/>
  <c r="AE63" i="2"/>
  <c r="AF63" i="2"/>
  <c r="AG63" i="2"/>
  <c r="AH63" i="2"/>
  <c r="AI63" i="2"/>
  <c r="AJ63" i="2"/>
  <c r="AK63" i="2"/>
  <c r="AL63" i="2"/>
  <c r="AM63" i="2"/>
  <c r="AN63" i="2"/>
  <c r="AO63" i="2"/>
  <c r="AP63" i="2"/>
  <c r="AQ63" i="2"/>
  <c r="AR63" i="2"/>
  <c r="AS63" i="2"/>
  <c r="Y63" i="2"/>
  <c r="Y61" i="2"/>
  <c r="Z61" i="2"/>
  <c r="AA61" i="2"/>
  <c r="AB61" i="2"/>
  <c r="AC61" i="2"/>
  <c r="AD61" i="2"/>
  <c r="AE61" i="2"/>
  <c r="AF61" i="2"/>
  <c r="AG61" i="2"/>
  <c r="AH61" i="2"/>
  <c r="AI61" i="2"/>
  <c r="AJ61" i="2"/>
  <c r="AK61" i="2"/>
  <c r="AL61" i="2"/>
  <c r="AM61" i="2"/>
  <c r="AN61" i="2"/>
  <c r="AO61" i="2"/>
  <c r="AP61" i="2"/>
  <c r="AQ61" i="2"/>
  <c r="AR61" i="2"/>
  <c r="AS61" i="2"/>
  <c r="Z60" i="2"/>
  <c r="AA60" i="2"/>
  <c r="AB60" i="2"/>
  <c r="AC60" i="2"/>
  <c r="AD60" i="2"/>
  <c r="AE60" i="2"/>
  <c r="AF60" i="2"/>
  <c r="AG60" i="2"/>
  <c r="AH60" i="2"/>
  <c r="AI60" i="2"/>
  <c r="AJ60" i="2"/>
  <c r="AK60" i="2"/>
  <c r="AL60" i="2"/>
  <c r="AM60" i="2"/>
  <c r="AN60" i="2"/>
  <c r="AO60" i="2"/>
  <c r="AP60" i="2"/>
  <c r="AQ60" i="2"/>
  <c r="AR60" i="2"/>
  <c r="AS60" i="2"/>
  <c r="Y60" i="2"/>
  <c r="Y44" i="2"/>
  <c r="Z44" i="2"/>
  <c r="AA44" i="2"/>
  <c r="AB44" i="2"/>
  <c r="AC44" i="2"/>
  <c r="AD44" i="2"/>
  <c r="AE44" i="2"/>
  <c r="AF44" i="2"/>
  <c r="AG44" i="2"/>
  <c r="AH44" i="2"/>
  <c r="AI44" i="2"/>
  <c r="AJ44" i="2"/>
  <c r="AK44" i="2"/>
  <c r="AL44" i="2"/>
  <c r="AM44" i="2"/>
  <c r="AN44" i="2"/>
  <c r="AO44" i="2"/>
  <c r="AP44" i="2"/>
  <c r="AQ44" i="2"/>
  <c r="AR44" i="2"/>
  <c r="AS44" i="2"/>
  <c r="Z43" i="2"/>
  <c r="AA43" i="2"/>
  <c r="AB43" i="2"/>
  <c r="AC43" i="2"/>
  <c r="AD43" i="2"/>
  <c r="AE43" i="2"/>
  <c r="AF43" i="2"/>
  <c r="AG43" i="2"/>
  <c r="AH43" i="2"/>
  <c r="AI43" i="2"/>
  <c r="AJ43" i="2"/>
  <c r="AK43" i="2"/>
  <c r="AL43" i="2"/>
  <c r="AM43" i="2"/>
  <c r="AN43" i="2"/>
  <c r="AO43" i="2"/>
  <c r="AP43" i="2"/>
  <c r="AQ43" i="2"/>
  <c r="AR43" i="2"/>
  <c r="AS43" i="2"/>
  <c r="Y43" i="2"/>
  <c r="Y41" i="2"/>
  <c r="Z41" i="2"/>
  <c r="AA41" i="2"/>
  <c r="AB41" i="2"/>
  <c r="AC41" i="2"/>
  <c r="AD41" i="2"/>
  <c r="AE41" i="2"/>
  <c r="AF41" i="2"/>
  <c r="AG41" i="2"/>
  <c r="AH41" i="2"/>
  <c r="AI41" i="2"/>
  <c r="AJ41" i="2"/>
  <c r="AK41" i="2"/>
  <c r="AL41" i="2"/>
  <c r="AM41" i="2"/>
  <c r="AN41" i="2"/>
  <c r="AO41" i="2"/>
  <c r="AP41" i="2"/>
  <c r="AQ41" i="2"/>
  <c r="AR41" i="2"/>
  <c r="AS41" i="2"/>
  <c r="Z40" i="2"/>
  <c r="AA40" i="2"/>
  <c r="AB40" i="2"/>
  <c r="AC40" i="2"/>
  <c r="AD40" i="2"/>
  <c r="AE40" i="2"/>
  <c r="AF40" i="2"/>
  <c r="AG40" i="2"/>
  <c r="AH40" i="2"/>
  <c r="AI40" i="2"/>
  <c r="AJ40" i="2"/>
  <c r="AK40" i="2"/>
  <c r="AL40" i="2"/>
  <c r="AM40" i="2"/>
  <c r="AN40" i="2"/>
  <c r="AO40" i="2"/>
  <c r="AP40" i="2"/>
  <c r="AQ40" i="2"/>
  <c r="AR40" i="2"/>
  <c r="AS40" i="2"/>
  <c r="Y40" i="2"/>
  <c r="Y38" i="2"/>
  <c r="Z38" i="2"/>
  <c r="AA38" i="2"/>
  <c r="AB38" i="2"/>
  <c r="AC38" i="2"/>
  <c r="AD38" i="2"/>
  <c r="AE38" i="2"/>
  <c r="AF38" i="2"/>
  <c r="AG38" i="2"/>
  <c r="AH38" i="2"/>
  <c r="AI38" i="2"/>
  <c r="AJ38" i="2"/>
  <c r="AK38" i="2"/>
  <c r="AL38" i="2"/>
  <c r="AM38" i="2"/>
  <c r="AN38" i="2"/>
  <c r="AO38" i="2"/>
  <c r="AP38" i="2"/>
  <c r="AQ38" i="2"/>
  <c r="AR38" i="2"/>
  <c r="AS38" i="2"/>
  <c r="Z37" i="2"/>
  <c r="AA37" i="2"/>
  <c r="AB37" i="2"/>
  <c r="AC37" i="2"/>
  <c r="AD37" i="2"/>
  <c r="AE37" i="2"/>
  <c r="AF37" i="2"/>
  <c r="AG37" i="2"/>
  <c r="AH37" i="2"/>
  <c r="AI37" i="2"/>
  <c r="AJ37" i="2"/>
  <c r="AK37" i="2"/>
  <c r="AL37" i="2"/>
  <c r="AM37" i="2"/>
  <c r="AN37" i="2"/>
  <c r="AO37" i="2"/>
  <c r="AP37" i="2"/>
  <c r="AQ37" i="2"/>
  <c r="AR37" i="2"/>
  <c r="AS37" i="2"/>
  <c r="Y37" i="2"/>
  <c r="Y35" i="2"/>
  <c r="Z35" i="2"/>
  <c r="AA35" i="2"/>
  <c r="AB35" i="2"/>
  <c r="AC35" i="2"/>
  <c r="AD35" i="2"/>
  <c r="AE35" i="2"/>
  <c r="AF35" i="2"/>
  <c r="AG35" i="2"/>
  <c r="AH35" i="2"/>
  <c r="AI35" i="2"/>
  <c r="AJ35" i="2"/>
  <c r="AK35" i="2"/>
  <c r="AL35" i="2"/>
  <c r="AM35" i="2"/>
  <c r="AN35" i="2"/>
  <c r="AO35" i="2"/>
  <c r="AP35" i="2"/>
  <c r="AQ35" i="2"/>
  <c r="AR35" i="2"/>
  <c r="AS35" i="2"/>
  <c r="Z34" i="2"/>
  <c r="AA34" i="2"/>
  <c r="AB34" i="2"/>
  <c r="AC34" i="2"/>
  <c r="AD34" i="2"/>
  <c r="AE34" i="2"/>
  <c r="AF34" i="2"/>
  <c r="AG34" i="2"/>
  <c r="AH34" i="2"/>
  <c r="AI34" i="2"/>
  <c r="AJ34" i="2"/>
  <c r="AK34" i="2"/>
  <c r="AL34" i="2"/>
  <c r="AM34" i="2"/>
  <c r="AN34" i="2"/>
  <c r="AO34" i="2"/>
  <c r="AP34" i="2"/>
  <c r="AQ34" i="2"/>
  <c r="AR34" i="2"/>
  <c r="AS34" i="2"/>
  <c r="Y34" i="2"/>
  <c r="Y32" i="2"/>
  <c r="Z32" i="2"/>
  <c r="AA32" i="2"/>
  <c r="AB32" i="2"/>
  <c r="AC32" i="2"/>
  <c r="AD32" i="2"/>
  <c r="AE32" i="2"/>
  <c r="AF32" i="2"/>
  <c r="AG32" i="2"/>
  <c r="AH32" i="2"/>
  <c r="AI32" i="2"/>
  <c r="AJ32" i="2"/>
  <c r="AK32" i="2"/>
  <c r="AL32" i="2"/>
  <c r="AM32" i="2"/>
  <c r="AN32" i="2"/>
  <c r="AO32" i="2"/>
  <c r="AP32" i="2"/>
  <c r="AQ32" i="2"/>
  <c r="AR32" i="2"/>
  <c r="AS32" i="2"/>
  <c r="Z31" i="2"/>
  <c r="AA31" i="2"/>
  <c r="AB31" i="2"/>
  <c r="AC31" i="2"/>
  <c r="AD31" i="2"/>
  <c r="AE31" i="2"/>
  <c r="AF31" i="2"/>
  <c r="AG31" i="2"/>
  <c r="AH31" i="2"/>
  <c r="AI31" i="2"/>
  <c r="AJ31" i="2"/>
  <c r="AK31" i="2"/>
  <c r="AL31" i="2"/>
  <c r="AM31" i="2"/>
  <c r="AN31" i="2"/>
  <c r="AO31" i="2"/>
  <c r="AP31" i="2"/>
  <c r="AQ31" i="2"/>
  <c r="AR31" i="2"/>
  <c r="AS31" i="2"/>
  <c r="Y31" i="2"/>
  <c r="Y29" i="2"/>
  <c r="Z29" i="2"/>
  <c r="AA29" i="2"/>
  <c r="AB29" i="2"/>
  <c r="AC29" i="2"/>
  <c r="AD29" i="2"/>
  <c r="AE29" i="2"/>
  <c r="AF29" i="2"/>
  <c r="AG29" i="2"/>
  <c r="AH29" i="2"/>
  <c r="AI29" i="2"/>
  <c r="AJ29" i="2"/>
  <c r="AK29" i="2"/>
  <c r="AL29" i="2"/>
  <c r="AM29" i="2"/>
  <c r="AN29" i="2"/>
  <c r="AO29" i="2"/>
  <c r="AP29" i="2"/>
  <c r="AQ29" i="2"/>
  <c r="AR29" i="2"/>
  <c r="AS29" i="2"/>
  <c r="Z28" i="2"/>
  <c r="AA28" i="2"/>
  <c r="AB28" i="2"/>
  <c r="AC28" i="2"/>
  <c r="AD28" i="2"/>
  <c r="AE28" i="2"/>
  <c r="AF28" i="2"/>
  <c r="AG28" i="2"/>
  <c r="AH28" i="2"/>
  <c r="AI28" i="2"/>
  <c r="AJ28" i="2"/>
  <c r="AK28" i="2"/>
  <c r="AL28" i="2"/>
  <c r="AM28" i="2"/>
  <c r="AN28" i="2"/>
  <c r="AO28" i="2"/>
  <c r="AP28" i="2"/>
  <c r="AQ28" i="2"/>
  <c r="AR28" i="2"/>
  <c r="AS28" i="2"/>
  <c r="Y28" i="2"/>
  <c r="Y26" i="2"/>
  <c r="Z26" i="2"/>
  <c r="AA26" i="2"/>
  <c r="AB26" i="2"/>
  <c r="AC26" i="2"/>
  <c r="AD26" i="2"/>
  <c r="AE26" i="2"/>
  <c r="AF26" i="2"/>
  <c r="AG26" i="2"/>
  <c r="AH26" i="2"/>
  <c r="AI26" i="2"/>
  <c r="AJ26" i="2"/>
  <c r="AK26" i="2"/>
  <c r="AL26" i="2"/>
  <c r="AM26" i="2"/>
  <c r="AN26" i="2"/>
  <c r="AO26" i="2"/>
  <c r="AP26" i="2"/>
  <c r="AQ26" i="2"/>
  <c r="AR26" i="2"/>
  <c r="AS26" i="2"/>
  <c r="Z25" i="2"/>
  <c r="AA25" i="2"/>
  <c r="AB25" i="2"/>
  <c r="AC25" i="2"/>
  <c r="AD25" i="2"/>
  <c r="AE25" i="2"/>
  <c r="AF25" i="2"/>
  <c r="AG25" i="2"/>
  <c r="AH25" i="2"/>
  <c r="AI25" i="2"/>
  <c r="AJ25" i="2"/>
  <c r="AK25" i="2"/>
  <c r="AL25" i="2"/>
  <c r="AM25" i="2"/>
  <c r="AN25" i="2"/>
  <c r="AO25" i="2"/>
  <c r="AP25" i="2"/>
  <c r="AQ25" i="2"/>
  <c r="AR25" i="2"/>
  <c r="AS25" i="2"/>
  <c r="Y25" i="2"/>
  <c r="Y23" i="2"/>
  <c r="V75" i="2"/>
  <c r="B75" i="2"/>
  <c r="C75" i="2"/>
  <c r="D75" i="2"/>
  <c r="E75" i="2"/>
  <c r="F75" i="2"/>
  <c r="G75" i="2"/>
  <c r="H75" i="2"/>
  <c r="I75" i="2"/>
  <c r="J75" i="2"/>
  <c r="K75" i="2"/>
  <c r="L75" i="2"/>
  <c r="M75" i="2"/>
  <c r="N75" i="2"/>
  <c r="O75" i="2"/>
  <c r="P75" i="2"/>
  <c r="Q75" i="2"/>
  <c r="R75" i="2"/>
  <c r="S75" i="2"/>
  <c r="T75" i="2"/>
  <c r="U75" i="2"/>
  <c r="C74" i="2"/>
  <c r="D74" i="2"/>
  <c r="E74" i="2"/>
  <c r="F74" i="2"/>
  <c r="G74" i="2"/>
  <c r="H74" i="2"/>
  <c r="I74" i="2"/>
  <c r="J74" i="2"/>
  <c r="K74" i="2"/>
  <c r="L74" i="2"/>
  <c r="M74" i="2"/>
  <c r="N74" i="2"/>
  <c r="O74" i="2"/>
  <c r="P74" i="2"/>
  <c r="Q74" i="2"/>
  <c r="R74" i="2"/>
  <c r="S74" i="2"/>
  <c r="T74" i="2"/>
  <c r="U74" i="2"/>
  <c r="V74" i="2"/>
  <c r="V48" i="2"/>
  <c r="Z23" i="2"/>
  <c r="AA23" i="2"/>
  <c r="AB23" i="2"/>
  <c r="AC23" i="2"/>
  <c r="AD23" i="2"/>
  <c r="AE23" i="2"/>
  <c r="AF23" i="2"/>
  <c r="AG23" i="2"/>
  <c r="AH23" i="2"/>
  <c r="AI23" i="2"/>
  <c r="AJ23" i="2"/>
  <c r="AK23" i="2"/>
  <c r="AL23" i="2"/>
  <c r="AM23" i="2"/>
  <c r="AN23" i="2"/>
  <c r="AO23" i="2"/>
  <c r="AP23" i="2"/>
  <c r="AQ23" i="2"/>
  <c r="AR23" i="2"/>
  <c r="AS23" i="2"/>
  <c r="Z22" i="2"/>
  <c r="AA22" i="2"/>
  <c r="AB22" i="2"/>
  <c r="AC22" i="2"/>
  <c r="AD22" i="2"/>
  <c r="AE22" i="2"/>
  <c r="AF22" i="2"/>
  <c r="AG22" i="2"/>
  <c r="AH22" i="2"/>
  <c r="AI22" i="2"/>
  <c r="AJ22" i="2"/>
  <c r="AK22" i="2"/>
  <c r="AL22" i="2"/>
  <c r="AM22" i="2"/>
  <c r="AN22" i="2"/>
  <c r="AO22" i="2"/>
  <c r="AP22" i="2"/>
  <c r="AQ22" i="2"/>
  <c r="AR22" i="2"/>
  <c r="AS22" i="2"/>
  <c r="Y22" i="2"/>
  <c r="B96" i="2"/>
  <c r="C96" i="2"/>
  <c r="D96" i="2"/>
  <c r="E96" i="2"/>
  <c r="F96" i="2"/>
  <c r="G96" i="2"/>
  <c r="H96" i="2"/>
  <c r="I96" i="2"/>
  <c r="J96" i="2"/>
  <c r="K96" i="2"/>
  <c r="L96" i="2"/>
  <c r="M96" i="2"/>
  <c r="N96" i="2"/>
  <c r="O96" i="2"/>
  <c r="P96" i="2"/>
  <c r="Q96" i="2"/>
  <c r="R96" i="2"/>
  <c r="S96" i="2"/>
  <c r="T96" i="2"/>
  <c r="U96" i="2"/>
  <c r="V96" i="2"/>
  <c r="C95" i="2"/>
  <c r="D95" i="2"/>
  <c r="E95" i="2"/>
  <c r="F95" i="2"/>
  <c r="G95" i="2"/>
  <c r="H95" i="2"/>
  <c r="I95" i="2"/>
  <c r="J95" i="2"/>
  <c r="K95" i="2"/>
  <c r="L95" i="2"/>
  <c r="M95" i="2"/>
  <c r="N95" i="2"/>
  <c r="O95" i="2"/>
  <c r="P95" i="2"/>
  <c r="Q95" i="2"/>
  <c r="R95" i="2"/>
  <c r="S95" i="2"/>
  <c r="T95" i="2"/>
  <c r="U95" i="2"/>
  <c r="V95" i="2"/>
  <c r="B95" i="2"/>
  <c r="B93" i="2"/>
  <c r="C93" i="2"/>
  <c r="D93" i="2"/>
  <c r="E93" i="2"/>
  <c r="F93" i="2"/>
  <c r="G93" i="2"/>
  <c r="H93" i="2"/>
  <c r="I93" i="2"/>
  <c r="J93" i="2"/>
  <c r="K93" i="2"/>
  <c r="L93" i="2"/>
  <c r="M93" i="2"/>
  <c r="N93" i="2"/>
  <c r="O93" i="2"/>
  <c r="P93" i="2"/>
  <c r="Q93" i="2"/>
  <c r="R93" i="2"/>
  <c r="S93" i="2"/>
  <c r="T93" i="2"/>
  <c r="U93" i="2"/>
  <c r="V93" i="2"/>
  <c r="C92" i="2"/>
  <c r="D92" i="2"/>
  <c r="E92" i="2"/>
  <c r="F92" i="2"/>
  <c r="G92" i="2"/>
  <c r="H92" i="2"/>
  <c r="I92" i="2"/>
  <c r="J92" i="2"/>
  <c r="K92" i="2"/>
  <c r="L92" i="2"/>
  <c r="M92" i="2"/>
  <c r="N92" i="2"/>
  <c r="O92" i="2"/>
  <c r="P92" i="2"/>
  <c r="Q92" i="2"/>
  <c r="R92" i="2"/>
  <c r="S92" i="2"/>
  <c r="T92" i="2"/>
  <c r="U92" i="2"/>
  <c r="V92" i="2"/>
  <c r="B92" i="2"/>
  <c r="B90" i="2"/>
  <c r="C90" i="2"/>
  <c r="D90" i="2"/>
  <c r="E90" i="2"/>
  <c r="F90" i="2"/>
  <c r="G90" i="2"/>
  <c r="H90" i="2"/>
  <c r="I90" i="2"/>
  <c r="J90" i="2"/>
  <c r="K90" i="2"/>
  <c r="L90" i="2"/>
  <c r="M90" i="2"/>
  <c r="N90" i="2"/>
  <c r="O90" i="2"/>
  <c r="P90" i="2"/>
  <c r="Q90" i="2"/>
  <c r="R90" i="2"/>
  <c r="S90" i="2"/>
  <c r="T90" i="2"/>
  <c r="U90" i="2"/>
  <c r="V90" i="2"/>
  <c r="C89" i="2"/>
  <c r="D89" i="2"/>
  <c r="E89" i="2"/>
  <c r="F89" i="2"/>
  <c r="G89" i="2"/>
  <c r="H89" i="2"/>
  <c r="I89" i="2"/>
  <c r="J89" i="2"/>
  <c r="K89" i="2"/>
  <c r="L89" i="2"/>
  <c r="M89" i="2"/>
  <c r="N89" i="2"/>
  <c r="O89" i="2"/>
  <c r="P89" i="2"/>
  <c r="Q89" i="2"/>
  <c r="R89" i="2"/>
  <c r="S89" i="2"/>
  <c r="T89" i="2"/>
  <c r="U89" i="2"/>
  <c r="V89" i="2"/>
  <c r="B89" i="2"/>
  <c r="B87" i="2"/>
  <c r="C87" i="2"/>
  <c r="D87" i="2"/>
  <c r="E87" i="2"/>
  <c r="F87" i="2"/>
  <c r="G87" i="2"/>
  <c r="H87" i="2"/>
  <c r="I87" i="2"/>
  <c r="J87" i="2"/>
  <c r="K87" i="2"/>
  <c r="L87" i="2"/>
  <c r="M87" i="2"/>
  <c r="N87" i="2"/>
  <c r="O87" i="2"/>
  <c r="P87" i="2"/>
  <c r="Q87" i="2"/>
  <c r="R87" i="2"/>
  <c r="S87" i="2"/>
  <c r="T87" i="2"/>
  <c r="U87" i="2"/>
  <c r="V87" i="2"/>
  <c r="C86" i="2"/>
  <c r="D86" i="2"/>
  <c r="E86" i="2"/>
  <c r="F86" i="2"/>
  <c r="G86" i="2"/>
  <c r="H86" i="2"/>
  <c r="I86" i="2"/>
  <c r="J86" i="2"/>
  <c r="K86" i="2"/>
  <c r="L86" i="2"/>
  <c r="M86" i="2"/>
  <c r="N86" i="2"/>
  <c r="O86" i="2"/>
  <c r="P86" i="2"/>
  <c r="Q86" i="2"/>
  <c r="R86" i="2"/>
  <c r="S86" i="2"/>
  <c r="T86" i="2"/>
  <c r="U86" i="2"/>
  <c r="V86" i="2"/>
  <c r="B86" i="2"/>
  <c r="B84" i="2"/>
  <c r="C84" i="2"/>
  <c r="D84" i="2"/>
  <c r="E84" i="2"/>
  <c r="F84" i="2"/>
  <c r="G84" i="2"/>
  <c r="H84" i="2"/>
  <c r="I84" i="2"/>
  <c r="J84" i="2"/>
  <c r="K84" i="2"/>
  <c r="L84" i="2"/>
  <c r="M84" i="2"/>
  <c r="N84" i="2"/>
  <c r="O84" i="2"/>
  <c r="P84" i="2"/>
  <c r="Q84" i="2"/>
  <c r="R84" i="2"/>
  <c r="S84" i="2"/>
  <c r="T84" i="2"/>
  <c r="U84" i="2"/>
  <c r="V84" i="2"/>
  <c r="C83" i="2"/>
  <c r="D83" i="2"/>
  <c r="E83" i="2"/>
  <c r="F83" i="2"/>
  <c r="G83" i="2"/>
  <c r="H83" i="2"/>
  <c r="I83" i="2"/>
  <c r="J83" i="2"/>
  <c r="K83" i="2"/>
  <c r="L83" i="2"/>
  <c r="M83" i="2"/>
  <c r="N83" i="2"/>
  <c r="O83" i="2"/>
  <c r="P83" i="2"/>
  <c r="Q83" i="2"/>
  <c r="R83" i="2"/>
  <c r="S83" i="2"/>
  <c r="T83" i="2"/>
  <c r="U83" i="2"/>
  <c r="V83" i="2"/>
  <c r="B83" i="2"/>
  <c r="B81" i="2"/>
  <c r="C81" i="2"/>
  <c r="D81" i="2"/>
  <c r="E81" i="2"/>
  <c r="F81" i="2"/>
  <c r="G81" i="2"/>
  <c r="H81" i="2"/>
  <c r="I81" i="2"/>
  <c r="J81" i="2"/>
  <c r="K81" i="2"/>
  <c r="L81" i="2"/>
  <c r="M81" i="2"/>
  <c r="N81" i="2"/>
  <c r="O81" i="2"/>
  <c r="P81" i="2"/>
  <c r="Q81" i="2"/>
  <c r="R81" i="2"/>
  <c r="S81" i="2"/>
  <c r="T81" i="2"/>
  <c r="U81" i="2"/>
  <c r="V81" i="2"/>
  <c r="C80" i="2"/>
  <c r="D80" i="2"/>
  <c r="E80" i="2"/>
  <c r="F80" i="2"/>
  <c r="G80" i="2"/>
  <c r="H80" i="2"/>
  <c r="I80" i="2"/>
  <c r="J80" i="2"/>
  <c r="K80" i="2"/>
  <c r="L80" i="2"/>
  <c r="M80" i="2"/>
  <c r="N80" i="2"/>
  <c r="O80" i="2"/>
  <c r="P80" i="2"/>
  <c r="Q80" i="2"/>
  <c r="R80" i="2"/>
  <c r="S80" i="2"/>
  <c r="T80" i="2"/>
  <c r="U80" i="2"/>
  <c r="V80" i="2"/>
  <c r="B80" i="2"/>
  <c r="B77" i="2"/>
  <c r="B78" i="2"/>
  <c r="C78" i="2"/>
  <c r="D78" i="2"/>
  <c r="E78" i="2"/>
  <c r="F78" i="2"/>
  <c r="G78" i="2"/>
  <c r="H78" i="2"/>
  <c r="I78" i="2"/>
  <c r="J78" i="2"/>
  <c r="K78" i="2"/>
  <c r="L78" i="2"/>
  <c r="M78" i="2"/>
  <c r="N78" i="2"/>
  <c r="O78" i="2"/>
  <c r="P78" i="2"/>
  <c r="Q78" i="2"/>
  <c r="R78" i="2"/>
  <c r="S78" i="2"/>
  <c r="T78" i="2"/>
  <c r="U78" i="2"/>
  <c r="V78" i="2"/>
  <c r="C77" i="2"/>
  <c r="D77" i="2"/>
  <c r="E77" i="2"/>
  <c r="F77" i="2"/>
  <c r="G77" i="2"/>
  <c r="H77" i="2"/>
  <c r="I77" i="2"/>
  <c r="J77" i="2"/>
  <c r="K77" i="2"/>
  <c r="L77" i="2"/>
  <c r="M77" i="2"/>
  <c r="N77" i="2"/>
  <c r="O77" i="2"/>
  <c r="P77" i="2"/>
  <c r="Q77" i="2"/>
  <c r="R77" i="2"/>
  <c r="S77" i="2"/>
  <c r="T77" i="2"/>
  <c r="U77" i="2"/>
  <c r="V77" i="2"/>
  <c r="B74" i="2"/>
  <c r="B48" i="2"/>
  <c r="C48" i="2"/>
  <c r="C31" i="2"/>
  <c r="B22" i="2"/>
  <c r="C23" i="2"/>
  <c r="D31" i="6"/>
  <c r="G8" i="7"/>
  <c r="G10" i="7"/>
  <c r="D13" i="7"/>
  <c r="G15" i="7" s="1"/>
  <c r="G19" i="7"/>
  <c r="G18" i="7"/>
  <c r="G17" i="7"/>
  <c r="G16" i="7"/>
  <c r="G12" i="7"/>
  <c r="G11" i="7"/>
  <c r="G9" i="7"/>
  <c r="G7" i="7"/>
  <c r="G6" i="7"/>
  <c r="G5" i="7"/>
  <c r="C3" i="6"/>
  <c r="C4" i="6"/>
  <c r="C5" i="6"/>
  <c r="C6" i="6"/>
  <c r="C7" i="6"/>
  <c r="C8" i="6"/>
  <c r="C9" i="6"/>
  <c r="C10" i="6"/>
  <c r="C11" i="6"/>
  <c r="C12" i="6"/>
  <c r="C13" i="6"/>
  <c r="C14" i="6"/>
  <c r="C15" i="6"/>
  <c r="C16" i="6"/>
  <c r="C17" i="6"/>
  <c r="C18" i="6"/>
  <c r="C19" i="6"/>
  <c r="C20" i="6"/>
  <c r="C21" i="6"/>
  <c r="C22" i="6"/>
  <c r="C23" i="6"/>
  <c r="C24" i="6"/>
  <c r="C25" i="6"/>
  <c r="C26" i="6"/>
  <c r="C27" i="6"/>
  <c r="C28" i="6"/>
  <c r="C2" i="6"/>
  <c r="F10" i="6" l="1"/>
  <c r="G13" i="7"/>
  <c r="G21" i="7"/>
  <c r="H18" i="7" s="1"/>
  <c r="J6" i="7" s="1"/>
  <c r="F5" i="6"/>
  <c r="H15" i="7" l="1"/>
  <c r="H13" i="7"/>
  <c r="J4" i="7" s="1"/>
  <c r="H10" i="7"/>
  <c r="H6" i="7"/>
  <c r="H5" i="7"/>
  <c r="J8" i="7" s="1"/>
  <c r="H12" i="7"/>
  <c r="H11" i="7"/>
  <c r="H14" i="7"/>
  <c r="H17" i="7"/>
  <c r="J7" i="7" s="1"/>
  <c r="H7" i="7"/>
  <c r="J11" i="7" s="1"/>
  <c r="H8" i="7"/>
  <c r="H4" i="7"/>
  <c r="J9" i="7" s="1"/>
  <c r="H19" i="7"/>
  <c r="H16" i="7"/>
  <c r="H9" i="7"/>
  <c r="J10" i="7" l="1"/>
  <c r="J5" i="7"/>
  <c r="G19" i="5" l="1"/>
  <c r="G17" i="5"/>
  <c r="G18" i="5"/>
  <c r="G16" i="5"/>
  <c r="G15" i="5"/>
  <c r="G13" i="5"/>
  <c r="G11" i="5"/>
  <c r="G12" i="5"/>
  <c r="G10" i="5"/>
  <c r="G7" i="5"/>
  <c r="G8" i="5"/>
  <c r="G9" i="5"/>
  <c r="G6" i="5"/>
  <c r="G5" i="5"/>
  <c r="G21" i="5" l="1"/>
  <c r="H11" i="5" s="1"/>
  <c r="W23" i="1"/>
  <c r="W19" i="1"/>
  <c r="W7" i="1"/>
  <c r="W4" i="1"/>
  <c r="H5" i="5" l="1"/>
  <c r="J8" i="5" s="1"/>
  <c r="H15" i="5"/>
  <c r="H18" i="5"/>
  <c r="J6" i="5" s="1"/>
  <c r="H19" i="5"/>
  <c r="H17" i="5"/>
  <c r="J7" i="5" s="1"/>
  <c r="H13" i="5"/>
  <c r="J4" i="5" s="1"/>
  <c r="H7" i="5"/>
  <c r="H14" i="5"/>
  <c r="H10" i="5"/>
  <c r="H6" i="5"/>
  <c r="H9" i="5"/>
  <c r="H8" i="5"/>
  <c r="H4" i="5"/>
  <c r="J9" i="5" s="1"/>
  <c r="H16" i="5"/>
  <c r="H12" i="5"/>
  <c r="J10" i="5"/>
  <c r="W5" i="2"/>
  <c r="W6" i="2"/>
  <c r="W7" i="2"/>
  <c r="W8" i="2"/>
  <c r="W9" i="2"/>
  <c r="W10" i="2"/>
  <c r="W11" i="2"/>
  <c r="W4" i="2"/>
  <c r="J11" i="5" l="1"/>
  <c r="J5" i="5"/>
  <c r="H13" i="2"/>
  <c r="R24" i="1" l="1"/>
  <c r="Q23" i="1" l="1"/>
  <c r="R23" i="1" l="1"/>
  <c r="R26" i="1"/>
  <c r="Q4" i="1"/>
  <c r="R4" i="1"/>
  <c r="O9" i="2" l="1"/>
  <c r="O10" i="2"/>
  <c r="O11" i="2"/>
  <c r="O8" i="2"/>
  <c r="T23" i="1" l="1"/>
  <c r="T4" i="1"/>
  <c r="F32" i="4" l="1"/>
  <c r="H32" i="4"/>
  <c r="H33" i="4"/>
  <c r="H34" i="4"/>
  <c r="H35" i="4"/>
  <c r="H36" i="4"/>
  <c r="H37" i="4"/>
  <c r="F46" i="4"/>
  <c r="F47" i="4"/>
  <c r="F48" i="4"/>
  <c r="F49" i="4"/>
  <c r="F50" i="4"/>
  <c r="F45" i="4"/>
  <c r="F33" i="4"/>
  <c r="F34" i="4"/>
  <c r="F35" i="4"/>
  <c r="F36" i="4"/>
  <c r="F37" i="4"/>
  <c r="F20" i="4"/>
  <c r="F21" i="4"/>
  <c r="F22" i="4"/>
  <c r="F23" i="4"/>
  <c r="F24" i="4"/>
  <c r="F19" i="4"/>
  <c r="F12" i="4"/>
  <c r="F8" i="4"/>
  <c r="F9" i="4"/>
  <c r="F10" i="4"/>
  <c r="F11" i="4"/>
  <c r="F7" i="4"/>
  <c r="T7" i="1" l="1"/>
  <c r="U7" i="1"/>
  <c r="U4" i="1"/>
  <c r="U23" i="1"/>
  <c r="U19" i="1"/>
  <c r="T19" i="1"/>
  <c r="L26" i="1" l="1"/>
  <c r="R5" i="1" l="1"/>
  <c r="R6" i="1"/>
  <c r="R8" i="1"/>
  <c r="L8" i="1" s="1"/>
  <c r="R9" i="1"/>
  <c r="L9" i="1" s="1"/>
  <c r="R10" i="1"/>
  <c r="L10" i="1" s="1"/>
  <c r="R11" i="1"/>
  <c r="L11" i="1" s="1"/>
  <c r="R12" i="1"/>
  <c r="L12" i="1" s="1"/>
  <c r="R13" i="1"/>
  <c r="R14" i="1"/>
  <c r="R15" i="1"/>
  <c r="R16" i="1"/>
  <c r="R17" i="1"/>
  <c r="R18" i="1"/>
  <c r="R20" i="1"/>
  <c r="R21" i="1"/>
  <c r="R22" i="1"/>
  <c r="R25" i="1"/>
  <c r="R27" i="1"/>
  <c r="R28" i="1"/>
  <c r="R3" i="1"/>
  <c r="D66" i="2"/>
  <c r="B70" i="2"/>
  <c r="C70" i="2"/>
  <c r="D70" i="2"/>
  <c r="E70" i="2"/>
  <c r="F70" i="2"/>
  <c r="G70" i="2"/>
  <c r="H70" i="2"/>
  <c r="I70" i="2"/>
  <c r="J70" i="2"/>
  <c r="K70" i="2"/>
  <c r="L70" i="2"/>
  <c r="M70" i="2"/>
  <c r="N70" i="2"/>
  <c r="O70" i="2"/>
  <c r="P70" i="2"/>
  <c r="Q70" i="2"/>
  <c r="R70" i="2"/>
  <c r="S70" i="2"/>
  <c r="T70" i="2"/>
  <c r="U70" i="2"/>
  <c r="V70" i="2"/>
  <c r="C69" i="2"/>
  <c r="D69" i="2"/>
  <c r="E69" i="2"/>
  <c r="F69" i="2"/>
  <c r="G69" i="2"/>
  <c r="H69" i="2"/>
  <c r="I69" i="2"/>
  <c r="J69" i="2"/>
  <c r="K69" i="2"/>
  <c r="L69" i="2"/>
  <c r="M69" i="2"/>
  <c r="N69" i="2"/>
  <c r="O69" i="2"/>
  <c r="P69" i="2"/>
  <c r="Q69" i="2"/>
  <c r="R69" i="2"/>
  <c r="S69" i="2"/>
  <c r="T69" i="2"/>
  <c r="U69" i="2"/>
  <c r="V69" i="2"/>
  <c r="B69" i="2"/>
  <c r="B66" i="2"/>
  <c r="B67" i="2"/>
  <c r="C67" i="2"/>
  <c r="D67" i="2"/>
  <c r="E67" i="2"/>
  <c r="F67" i="2"/>
  <c r="G67" i="2"/>
  <c r="H67" i="2"/>
  <c r="I67" i="2"/>
  <c r="J67" i="2"/>
  <c r="K67" i="2"/>
  <c r="L67" i="2"/>
  <c r="M67" i="2"/>
  <c r="N67" i="2"/>
  <c r="O67" i="2"/>
  <c r="P67" i="2"/>
  <c r="Q67" i="2"/>
  <c r="R67" i="2"/>
  <c r="S67" i="2"/>
  <c r="T67" i="2"/>
  <c r="U67" i="2"/>
  <c r="V67" i="2"/>
  <c r="C66" i="2"/>
  <c r="E66" i="2"/>
  <c r="F66" i="2"/>
  <c r="G66" i="2"/>
  <c r="H66" i="2"/>
  <c r="I66" i="2"/>
  <c r="J66" i="2"/>
  <c r="K66" i="2"/>
  <c r="L66" i="2"/>
  <c r="M66" i="2"/>
  <c r="N66" i="2"/>
  <c r="O66" i="2"/>
  <c r="P66" i="2"/>
  <c r="Q66" i="2"/>
  <c r="R66" i="2"/>
  <c r="S66" i="2"/>
  <c r="T66" i="2"/>
  <c r="U66" i="2"/>
  <c r="V66" i="2"/>
  <c r="B64" i="2"/>
  <c r="C64" i="2"/>
  <c r="D64" i="2"/>
  <c r="E64" i="2"/>
  <c r="F64" i="2"/>
  <c r="G64" i="2"/>
  <c r="H64" i="2"/>
  <c r="I64" i="2"/>
  <c r="J64" i="2"/>
  <c r="K64" i="2"/>
  <c r="L64" i="2"/>
  <c r="M64" i="2"/>
  <c r="N64" i="2"/>
  <c r="O64" i="2"/>
  <c r="P64" i="2"/>
  <c r="Q64" i="2"/>
  <c r="R64" i="2"/>
  <c r="S64" i="2"/>
  <c r="T64" i="2"/>
  <c r="U64" i="2"/>
  <c r="V64" i="2"/>
  <c r="C63" i="2"/>
  <c r="D63" i="2"/>
  <c r="E63" i="2"/>
  <c r="F63" i="2"/>
  <c r="G63" i="2"/>
  <c r="H63" i="2"/>
  <c r="I63" i="2"/>
  <c r="J63" i="2"/>
  <c r="K63" i="2"/>
  <c r="L63" i="2"/>
  <c r="M63" i="2"/>
  <c r="N63" i="2"/>
  <c r="O63" i="2"/>
  <c r="P63" i="2"/>
  <c r="Q63" i="2"/>
  <c r="R63" i="2"/>
  <c r="S63" i="2"/>
  <c r="T63" i="2"/>
  <c r="U63" i="2"/>
  <c r="V63" i="2"/>
  <c r="B63" i="2"/>
  <c r="B60" i="2"/>
  <c r="B61" i="2"/>
  <c r="C61" i="2"/>
  <c r="D61" i="2"/>
  <c r="E61" i="2"/>
  <c r="F61" i="2"/>
  <c r="G61" i="2"/>
  <c r="H61" i="2"/>
  <c r="I61" i="2"/>
  <c r="J61" i="2"/>
  <c r="K61" i="2"/>
  <c r="L61" i="2"/>
  <c r="M61" i="2"/>
  <c r="N61" i="2"/>
  <c r="O61" i="2"/>
  <c r="P61" i="2"/>
  <c r="Q61" i="2"/>
  <c r="R61" i="2"/>
  <c r="S61" i="2"/>
  <c r="T61" i="2"/>
  <c r="U61" i="2"/>
  <c r="V61" i="2"/>
  <c r="C60" i="2"/>
  <c r="D60" i="2"/>
  <c r="E60" i="2"/>
  <c r="F60" i="2"/>
  <c r="G60" i="2"/>
  <c r="H60" i="2"/>
  <c r="I60" i="2"/>
  <c r="J60" i="2"/>
  <c r="K60" i="2"/>
  <c r="L60" i="2"/>
  <c r="M60" i="2"/>
  <c r="N60" i="2"/>
  <c r="O60" i="2"/>
  <c r="P60" i="2"/>
  <c r="Q60" i="2"/>
  <c r="R60" i="2"/>
  <c r="S60" i="2"/>
  <c r="T60" i="2"/>
  <c r="U60" i="2"/>
  <c r="V60" i="2"/>
  <c r="B58" i="2"/>
  <c r="C58" i="2"/>
  <c r="D58" i="2"/>
  <c r="E58" i="2"/>
  <c r="F58" i="2"/>
  <c r="G58" i="2"/>
  <c r="H58" i="2"/>
  <c r="I58" i="2"/>
  <c r="J58" i="2"/>
  <c r="K58" i="2"/>
  <c r="L58" i="2"/>
  <c r="M58" i="2"/>
  <c r="N58" i="2"/>
  <c r="O58" i="2"/>
  <c r="P58" i="2"/>
  <c r="Q58" i="2"/>
  <c r="R58" i="2"/>
  <c r="S58" i="2"/>
  <c r="T58" i="2"/>
  <c r="U58" i="2"/>
  <c r="V58" i="2"/>
  <c r="C57" i="2"/>
  <c r="D57" i="2"/>
  <c r="E57" i="2"/>
  <c r="F57" i="2"/>
  <c r="G57" i="2"/>
  <c r="H57" i="2"/>
  <c r="I57" i="2"/>
  <c r="J57" i="2"/>
  <c r="K57" i="2"/>
  <c r="L57" i="2"/>
  <c r="M57" i="2"/>
  <c r="N57" i="2"/>
  <c r="O57" i="2"/>
  <c r="P57" i="2"/>
  <c r="Q57" i="2"/>
  <c r="R57" i="2"/>
  <c r="S57" i="2"/>
  <c r="T57" i="2"/>
  <c r="U57" i="2"/>
  <c r="V57" i="2"/>
  <c r="B57" i="2"/>
  <c r="B55" i="2"/>
  <c r="C55" i="2"/>
  <c r="D55" i="2"/>
  <c r="E55" i="2"/>
  <c r="F55" i="2"/>
  <c r="G55" i="2"/>
  <c r="H55" i="2"/>
  <c r="I55" i="2"/>
  <c r="J55" i="2"/>
  <c r="K55" i="2"/>
  <c r="L55" i="2"/>
  <c r="M55" i="2"/>
  <c r="N55" i="2"/>
  <c r="O55" i="2"/>
  <c r="P55" i="2"/>
  <c r="Q55" i="2"/>
  <c r="R55" i="2"/>
  <c r="S55" i="2"/>
  <c r="T55" i="2"/>
  <c r="U55" i="2"/>
  <c r="V55" i="2"/>
  <c r="C54" i="2"/>
  <c r="D54" i="2"/>
  <c r="E54" i="2"/>
  <c r="F54" i="2"/>
  <c r="G54" i="2"/>
  <c r="H54" i="2"/>
  <c r="I54" i="2"/>
  <c r="J54" i="2"/>
  <c r="K54" i="2"/>
  <c r="L54" i="2"/>
  <c r="M54" i="2"/>
  <c r="N54" i="2"/>
  <c r="O54" i="2"/>
  <c r="P54" i="2"/>
  <c r="Q54" i="2"/>
  <c r="R54" i="2"/>
  <c r="S54" i="2"/>
  <c r="T54" i="2"/>
  <c r="U54" i="2"/>
  <c r="V54" i="2"/>
  <c r="B54" i="2"/>
  <c r="B52" i="2"/>
  <c r="C52" i="2"/>
  <c r="D52" i="2"/>
  <c r="E52" i="2"/>
  <c r="F52" i="2"/>
  <c r="G52" i="2"/>
  <c r="H52" i="2"/>
  <c r="I52" i="2"/>
  <c r="J52" i="2"/>
  <c r="K52" i="2"/>
  <c r="L52" i="2"/>
  <c r="M52" i="2"/>
  <c r="N52" i="2"/>
  <c r="O52" i="2"/>
  <c r="P52" i="2"/>
  <c r="Q52" i="2"/>
  <c r="R52" i="2"/>
  <c r="S52" i="2"/>
  <c r="T52" i="2"/>
  <c r="U52" i="2"/>
  <c r="V52" i="2"/>
  <c r="C51" i="2"/>
  <c r="D51" i="2"/>
  <c r="E51" i="2"/>
  <c r="F51" i="2"/>
  <c r="G51" i="2"/>
  <c r="H51" i="2"/>
  <c r="I51" i="2"/>
  <c r="J51" i="2"/>
  <c r="K51" i="2"/>
  <c r="L51" i="2"/>
  <c r="M51" i="2"/>
  <c r="N51" i="2"/>
  <c r="O51" i="2"/>
  <c r="P51" i="2"/>
  <c r="Q51" i="2"/>
  <c r="R51" i="2"/>
  <c r="S51" i="2"/>
  <c r="T51" i="2"/>
  <c r="U51" i="2"/>
  <c r="V51" i="2"/>
  <c r="B51" i="2"/>
  <c r="U49" i="2"/>
  <c r="B49" i="2"/>
  <c r="C49" i="2"/>
  <c r="D49" i="2"/>
  <c r="E49" i="2"/>
  <c r="F49" i="2"/>
  <c r="G49" i="2"/>
  <c r="H49" i="2"/>
  <c r="I49" i="2"/>
  <c r="J49" i="2"/>
  <c r="K49" i="2"/>
  <c r="L49" i="2"/>
  <c r="M49" i="2"/>
  <c r="N49" i="2"/>
  <c r="O49" i="2"/>
  <c r="P49" i="2"/>
  <c r="Q49" i="2"/>
  <c r="R49" i="2"/>
  <c r="S49" i="2"/>
  <c r="T49" i="2"/>
  <c r="V49" i="2"/>
  <c r="D48" i="2"/>
  <c r="E48" i="2"/>
  <c r="F48" i="2"/>
  <c r="G48" i="2"/>
  <c r="H48" i="2"/>
  <c r="I48" i="2"/>
  <c r="J48" i="2"/>
  <c r="K48" i="2"/>
  <c r="L48" i="2"/>
  <c r="M48" i="2"/>
  <c r="N48" i="2"/>
  <c r="O48" i="2"/>
  <c r="P48" i="2"/>
  <c r="Q48" i="2"/>
  <c r="R48" i="2"/>
  <c r="S48" i="2"/>
  <c r="T48" i="2"/>
  <c r="U48" i="2"/>
  <c r="F44" i="2"/>
  <c r="B44" i="2"/>
  <c r="C44" i="2"/>
  <c r="D44" i="2"/>
  <c r="E44" i="2"/>
  <c r="G44" i="2"/>
  <c r="H44" i="2"/>
  <c r="I44" i="2"/>
  <c r="J44" i="2"/>
  <c r="K44" i="2"/>
  <c r="L44" i="2"/>
  <c r="M44" i="2"/>
  <c r="N44" i="2"/>
  <c r="O44" i="2"/>
  <c r="P44" i="2"/>
  <c r="Q44" i="2"/>
  <c r="R44" i="2"/>
  <c r="S44" i="2"/>
  <c r="T44" i="2"/>
  <c r="U44" i="2"/>
  <c r="V44" i="2"/>
  <c r="C43" i="2"/>
  <c r="D43" i="2"/>
  <c r="E43" i="2"/>
  <c r="F43" i="2"/>
  <c r="G43" i="2"/>
  <c r="H43" i="2"/>
  <c r="I43" i="2"/>
  <c r="J43" i="2"/>
  <c r="K43" i="2"/>
  <c r="L43" i="2"/>
  <c r="M43" i="2"/>
  <c r="N43" i="2"/>
  <c r="O43" i="2"/>
  <c r="P43" i="2"/>
  <c r="Q43" i="2"/>
  <c r="R43" i="2"/>
  <c r="S43" i="2"/>
  <c r="T43" i="2"/>
  <c r="U43" i="2"/>
  <c r="V43" i="2"/>
  <c r="B43" i="2"/>
  <c r="B41" i="2"/>
  <c r="C41" i="2"/>
  <c r="D41" i="2"/>
  <c r="E41" i="2"/>
  <c r="F41" i="2"/>
  <c r="G41" i="2"/>
  <c r="H41" i="2"/>
  <c r="I41" i="2"/>
  <c r="J41" i="2"/>
  <c r="K41" i="2"/>
  <c r="L41" i="2"/>
  <c r="M41" i="2"/>
  <c r="N41" i="2"/>
  <c r="O41" i="2"/>
  <c r="P41" i="2"/>
  <c r="Q41" i="2"/>
  <c r="R41" i="2"/>
  <c r="S41" i="2"/>
  <c r="T41" i="2"/>
  <c r="U41" i="2"/>
  <c r="V41" i="2"/>
  <c r="C40" i="2"/>
  <c r="D40" i="2"/>
  <c r="E40" i="2"/>
  <c r="F40" i="2"/>
  <c r="G40" i="2"/>
  <c r="H40" i="2"/>
  <c r="I40" i="2"/>
  <c r="J40" i="2"/>
  <c r="K40" i="2"/>
  <c r="L40" i="2"/>
  <c r="M40" i="2"/>
  <c r="N40" i="2"/>
  <c r="O40" i="2"/>
  <c r="P40" i="2"/>
  <c r="Q40" i="2"/>
  <c r="R40" i="2"/>
  <c r="S40" i="2"/>
  <c r="T40" i="2"/>
  <c r="U40" i="2"/>
  <c r="V40" i="2"/>
  <c r="B40" i="2"/>
  <c r="B38" i="2"/>
  <c r="C38" i="2"/>
  <c r="D38" i="2"/>
  <c r="E38" i="2"/>
  <c r="F38" i="2"/>
  <c r="G38" i="2"/>
  <c r="H38" i="2"/>
  <c r="I38" i="2"/>
  <c r="J38" i="2"/>
  <c r="K38" i="2"/>
  <c r="L38" i="2"/>
  <c r="M38" i="2"/>
  <c r="N38" i="2"/>
  <c r="O38" i="2"/>
  <c r="P38" i="2"/>
  <c r="Q38" i="2"/>
  <c r="R38" i="2"/>
  <c r="S38" i="2"/>
  <c r="T38" i="2"/>
  <c r="U38" i="2"/>
  <c r="V38" i="2"/>
  <c r="C37" i="2"/>
  <c r="D37" i="2"/>
  <c r="E37" i="2"/>
  <c r="F37" i="2"/>
  <c r="G37" i="2"/>
  <c r="H37" i="2"/>
  <c r="I37" i="2"/>
  <c r="J37" i="2"/>
  <c r="K37" i="2"/>
  <c r="L37" i="2"/>
  <c r="M37" i="2"/>
  <c r="N37" i="2"/>
  <c r="O37" i="2"/>
  <c r="P37" i="2"/>
  <c r="Q37" i="2"/>
  <c r="R37" i="2"/>
  <c r="S37" i="2"/>
  <c r="T37" i="2"/>
  <c r="U37" i="2"/>
  <c r="V37" i="2"/>
  <c r="B37" i="2"/>
  <c r="B35" i="2"/>
  <c r="C35" i="2"/>
  <c r="D35" i="2"/>
  <c r="E35" i="2"/>
  <c r="F35" i="2"/>
  <c r="G35" i="2"/>
  <c r="H35" i="2"/>
  <c r="I35" i="2"/>
  <c r="J35" i="2"/>
  <c r="K35" i="2"/>
  <c r="L35" i="2"/>
  <c r="M35" i="2"/>
  <c r="N35" i="2"/>
  <c r="O35" i="2"/>
  <c r="P35" i="2"/>
  <c r="Q35" i="2"/>
  <c r="R35" i="2"/>
  <c r="S35" i="2"/>
  <c r="T35" i="2"/>
  <c r="U35" i="2"/>
  <c r="V35" i="2"/>
  <c r="C34" i="2"/>
  <c r="D34" i="2"/>
  <c r="E34" i="2"/>
  <c r="F34" i="2"/>
  <c r="G34" i="2"/>
  <c r="H34" i="2"/>
  <c r="I34" i="2"/>
  <c r="J34" i="2"/>
  <c r="K34" i="2"/>
  <c r="L34" i="2"/>
  <c r="M34" i="2"/>
  <c r="N34" i="2"/>
  <c r="O34" i="2"/>
  <c r="P34" i="2"/>
  <c r="Q34" i="2"/>
  <c r="R34" i="2"/>
  <c r="S34" i="2"/>
  <c r="T34" i="2"/>
  <c r="U34" i="2"/>
  <c r="V34" i="2"/>
  <c r="B34" i="2"/>
  <c r="G31" i="2"/>
  <c r="B32" i="2"/>
  <c r="C32" i="2"/>
  <c r="D32" i="2"/>
  <c r="E32" i="2"/>
  <c r="F32" i="2"/>
  <c r="G32" i="2"/>
  <c r="H32" i="2"/>
  <c r="I32" i="2"/>
  <c r="J32" i="2"/>
  <c r="K32" i="2"/>
  <c r="L32" i="2"/>
  <c r="M32" i="2"/>
  <c r="N32" i="2"/>
  <c r="O32" i="2"/>
  <c r="P32" i="2"/>
  <c r="Q32" i="2"/>
  <c r="R32" i="2"/>
  <c r="S32" i="2"/>
  <c r="T32" i="2"/>
  <c r="U32" i="2"/>
  <c r="V32" i="2"/>
  <c r="D31" i="2"/>
  <c r="E31" i="2"/>
  <c r="F31" i="2"/>
  <c r="H31" i="2"/>
  <c r="I31" i="2"/>
  <c r="J31" i="2"/>
  <c r="K31" i="2"/>
  <c r="L31" i="2"/>
  <c r="M31" i="2"/>
  <c r="N31" i="2"/>
  <c r="O31" i="2"/>
  <c r="P31" i="2"/>
  <c r="Q31" i="2"/>
  <c r="R31" i="2"/>
  <c r="S31" i="2"/>
  <c r="T31" i="2"/>
  <c r="U31" i="2"/>
  <c r="V31" i="2"/>
  <c r="B31" i="2"/>
  <c r="B28" i="2"/>
  <c r="B29" i="2"/>
  <c r="C29" i="2"/>
  <c r="D29" i="2"/>
  <c r="E29" i="2"/>
  <c r="F29" i="2"/>
  <c r="G29" i="2"/>
  <c r="H29" i="2"/>
  <c r="I29" i="2"/>
  <c r="J29" i="2"/>
  <c r="K29" i="2"/>
  <c r="L29" i="2"/>
  <c r="M29" i="2"/>
  <c r="N29" i="2"/>
  <c r="O29" i="2"/>
  <c r="P29" i="2"/>
  <c r="Q29" i="2"/>
  <c r="R29" i="2"/>
  <c r="S29" i="2"/>
  <c r="T29" i="2"/>
  <c r="U29" i="2"/>
  <c r="V29" i="2"/>
  <c r="C28" i="2"/>
  <c r="D28" i="2"/>
  <c r="E28" i="2"/>
  <c r="F28" i="2"/>
  <c r="G28" i="2"/>
  <c r="H28" i="2"/>
  <c r="I28" i="2"/>
  <c r="J28" i="2"/>
  <c r="K28" i="2"/>
  <c r="L28" i="2"/>
  <c r="M28" i="2"/>
  <c r="N28" i="2"/>
  <c r="O28" i="2"/>
  <c r="P28" i="2"/>
  <c r="Q28" i="2"/>
  <c r="R28" i="2"/>
  <c r="S28" i="2"/>
  <c r="T28" i="2"/>
  <c r="U28" i="2"/>
  <c r="V28" i="2"/>
  <c r="B26" i="2"/>
  <c r="C26" i="2"/>
  <c r="D26" i="2"/>
  <c r="E26" i="2"/>
  <c r="F26" i="2"/>
  <c r="G26" i="2"/>
  <c r="H26" i="2"/>
  <c r="I26" i="2"/>
  <c r="J26" i="2"/>
  <c r="K26" i="2"/>
  <c r="L26" i="2"/>
  <c r="M26" i="2"/>
  <c r="N26" i="2"/>
  <c r="O26" i="2"/>
  <c r="P26" i="2"/>
  <c r="Q26" i="2"/>
  <c r="R26" i="2"/>
  <c r="S26" i="2"/>
  <c r="T26" i="2"/>
  <c r="U26" i="2"/>
  <c r="V26" i="2"/>
  <c r="C25" i="2"/>
  <c r="D25" i="2"/>
  <c r="E25" i="2"/>
  <c r="F25" i="2"/>
  <c r="G25" i="2"/>
  <c r="H25" i="2"/>
  <c r="I25" i="2"/>
  <c r="J25" i="2"/>
  <c r="K25" i="2"/>
  <c r="L25" i="2"/>
  <c r="M25" i="2"/>
  <c r="N25" i="2"/>
  <c r="O25" i="2"/>
  <c r="P25" i="2"/>
  <c r="Q25" i="2"/>
  <c r="R25" i="2"/>
  <c r="S25" i="2"/>
  <c r="T25" i="2"/>
  <c r="U25" i="2"/>
  <c r="V25" i="2"/>
  <c r="B25" i="2"/>
  <c r="T23" i="2"/>
  <c r="D23" i="2"/>
  <c r="E23" i="2"/>
  <c r="F23" i="2"/>
  <c r="G23" i="2"/>
  <c r="H23" i="2"/>
  <c r="I23" i="2"/>
  <c r="J23" i="2"/>
  <c r="K23" i="2"/>
  <c r="L23" i="2"/>
  <c r="M23" i="2"/>
  <c r="N23" i="2"/>
  <c r="O23" i="2"/>
  <c r="P23" i="2"/>
  <c r="Q23" i="2"/>
  <c r="R23" i="2"/>
  <c r="S23" i="2"/>
  <c r="U23" i="2"/>
  <c r="V23" i="2"/>
  <c r="C22" i="2"/>
  <c r="D22" i="2"/>
  <c r="E22" i="2"/>
  <c r="F22" i="2"/>
  <c r="G22" i="2"/>
  <c r="H22" i="2"/>
  <c r="I22" i="2"/>
  <c r="J22" i="2"/>
  <c r="K22" i="2"/>
  <c r="L22" i="2"/>
  <c r="M22" i="2"/>
  <c r="N22" i="2"/>
  <c r="O22" i="2"/>
  <c r="P22" i="2"/>
  <c r="Q22" i="2"/>
  <c r="R22" i="2"/>
  <c r="S22" i="2"/>
  <c r="T22" i="2"/>
  <c r="U22" i="2"/>
  <c r="V22" i="2"/>
  <c r="E11" i="2"/>
  <c r="E5" i="2"/>
  <c r="E6" i="2"/>
  <c r="E7" i="2"/>
  <c r="E8" i="2"/>
  <c r="E9" i="2"/>
  <c r="E10" i="2"/>
  <c r="E4" i="2"/>
  <c r="D5" i="2"/>
  <c r="D6" i="2"/>
  <c r="D7" i="2"/>
  <c r="D8" i="2"/>
  <c r="D9" i="2"/>
  <c r="D10" i="2"/>
  <c r="D11" i="2"/>
  <c r="D4" i="2"/>
  <c r="S5" i="1"/>
  <c r="S8" i="1"/>
  <c r="S9" i="1"/>
  <c r="S10" i="1"/>
  <c r="S11" i="1"/>
  <c r="S12" i="1"/>
  <c r="S13" i="1"/>
  <c r="S14" i="1"/>
  <c r="S15" i="1"/>
  <c r="S16" i="1"/>
  <c r="S17" i="1"/>
  <c r="S20" i="1"/>
  <c r="S21" i="1"/>
  <c r="S22" i="1"/>
  <c r="S24" i="1"/>
  <c r="S25" i="1"/>
  <c r="S26" i="1"/>
  <c r="S27" i="1"/>
  <c r="S28" i="1"/>
  <c r="Q7" i="1"/>
  <c r="R7" i="1" s="1"/>
  <c r="P7" i="1"/>
  <c r="O7" i="1"/>
  <c r="J7" i="1"/>
  <c r="K34" i="1" s="1"/>
  <c r="E7" i="1"/>
  <c r="D7" i="1"/>
  <c r="P4" i="1"/>
  <c r="O4" i="1"/>
  <c r="N4" i="1"/>
  <c r="M4" i="1"/>
  <c r="J4" i="1"/>
  <c r="S4" i="1" s="1"/>
  <c r="I4" i="1"/>
  <c r="G4" i="1"/>
  <c r="L4" i="1" s="1"/>
  <c r="E4" i="1"/>
  <c r="D4" i="1"/>
  <c r="J23" i="1"/>
  <c r="P23" i="1"/>
  <c r="O23" i="1"/>
  <c r="Q19" i="1"/>
  <c r="R19" i="1" s="1"/>
  <c r="P19" i="1"/>
  <c r="O19" i="1"/>
  <c r="G7" i="1" l="1"/>
  <c r="L7" i="1" s="1"/>
  <c r="S23" i="1"/>
  <c r="S7" i="1"/>
  <c r="L5" i="1"/>
  <c r="G23" i="1"/>
  <c r="I23" i="1" s="1"/>
  <c r="K23" i="1"/>
  <c r="L23" i="1" s="1"/>
  <c r="J29" i="1"/>
  <c r="G19" i="1"/>
  <c r="I19" i="1" s="1"/>
  <c r="G14" i="1"/>
  <c r="I14" i="1" s="1"/>
  <c r="K19" i="1"/>
  <c r="K30" i="1" s="1"/>
  <c r="J19" i="1"/>
  <c r="J30" i="1" s="1"/>
  <c r="K18" i="1"/>
  <c r="J18" i="1"/>
  <c r="E3" i="1"/>
  <c r="D3" i="1"/>
  <c r="D29" i="1"/>
  <c r="B3" i="1"/>
  <c r="M12" i="1"/>
  <c r="M8" i="1"/>
  <c r="M7" i="1" s="1"/>
  <c r="C23" i="1"/>
  <c r="B23" i="1"/>
  <c r="D19" i="1"/>
  <c r="E19" i="1"/>
  <c r="C19" i="1"/>
  <c r="C30" i="1" s="1"/>
  <c r="B19" i="1"/>
  <c r="E14" i="1"/>
  <c r="D14" i="1"/>
  <c r="E27" i="1"/>
  <c r="D27" i="1"/>
  <c r="E25" i="1"/>
  <c r="D25" i="1"/>
  <c r="E24" i="1"/>
  <c r="D24" i="1"/>
  <c r="I15" i="1"/>
  <c r="I16" i="1"/>
  <c r="I17" i="1"/>
  <c r="I20" i="1"/>
  <c r="I21" i="1"/>
  <c r="I22" i="1"/>
  <c r="I24" i="1"/>
  <c r="I25" i="1"/>
  <c r="I26" i="1"/>
  <c r="I28" i="1"/>
  <c r="I13" i="1"/>
  <c r="H8" i="1"/>
  <c r="V8" i="1" s="1"/>
  <c r="H9" i="1"/>
  <c r="V9" i="1" s="1"/>
  <c r="H11" i="1"/>
  <c r="V11" i="1" s="1"/>
  <c r="H12" i="1"/>
  <c r="V12" i="1" s="1"/>
  <c r="H5" i="1"/>
  <c r="H4" i="1" s="1"/>
  <c r="V4" i="1" s="1"/>
  <c r="C11" i="1"/>
  <c r="C29" i="1" s="1"/>
  <c r="B11" i="1"/>
  <c r="B29" i="1" l="1"/>
  <c r="E29" i="1"/>
  <c r="W14" i="1"/>
  <c r="T14" i="1"/>
  <c r="U14" i="1"/>
  <c r="S18" i="1"/>
  <c r="L18" i="1"/>
  <c r="V5" i="1"/>
  <c r="L19" i="1"/>
  <c r="S19" i="1"/>
  <c r="B30" i="1"/>
  <c r="B31" i="1" s="1"/>
  <c r="H7" i="1"/>
  <c r="E23" i="1"/>
  <c r="E30" i="1" s="1"/>
  <c r="B4" i="1"/>
  <c r="B7" i="1"/>
  <c r="L30" i="1"/>
  <c r="J31" i="1"/>
  <c r="C31" i="1"/>
  <c r="D23" i="1"/>
  <c r="D30" i="1" s="1"/>
  <c r="D31" i="1" s="1"/>
  <c r="E31" i="1" l="1"/>
  <c r="F25" i="1"/>
  <c r="F27" i="1"/>
  <c r="F3" i="1"/>
  <c r="F14" i="1"/>
  <c r="V7" i="1"/>
  <c r="I7" i="1"/>
  <c r="F12" i="1"/>
  <c r="F20" i="1"/>
  <c r="F8" i="1"/>
  <c r="F10" i="1"/>
  <c r="F11" i="1"/>
  <c r="F5" i="1"/>
  <c r="F13" i="1"/>
  <c r="F21" i="1"/>
  <c r="F15" i="1"/>
  <c r="F17" i="1"/>
  <c r="F18" i="1"/>
  <c r="F6" i="1"/>
  <c r="F22" i="1"/>
  <c r="F9" i="1"/>
  <c r="F28" i="1"/>
  <c r="F16" i="1"/>
  <c r="F26" i="1"/>
  <c r="F4" i="1"/>
  <c r="F7" i="1"/>
  <c r="F24" i="1"/>
  <c r="F23" i="1"/>
  <c r="F1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Sibel</author>
  </authors>
  <commentList>
    <comment ref="G1" authorId="0" shapeId="0" xr:uid="{00000000-0006-0000-0000-000001000000}">
      <text>
        <r>
          <rPr>
            <b/>
            <sz val="9"/>
            <color indexed="81"/>
            <rFont val="Tahoma"/>
            <family val="2"/>
          </rPr>
          <t>from WRI Shifting diets report; Fig es-2, pg 4</t>
        </r>
      </text>
    </comment>
    <comment ref="B2" authorId="0" shapeId="0" xr:uid="{00000000-0006-0000-0000-000002000000}">
      <text>
        <r>
          <rPr>
            <b/>
            <sz val="9"/>
            <color indexed="81"/>
            <rFont val="Tahoma"/>
            <family val="2"/>
          </rPr>
          <t>admin:</t>
        </r>
        <r>
          <rPr>
            <sz val="9"/>
            <color indexed="81"/>
            <rFont val="Tahoma"/>
            <family val="2"/>
          </rPr>
          <t xml:space="preserve">
from Pimentel and Pimentel 2003, for the US</t>
        </r>
      </text>
    </comment>
    <comment ref="D2" authorId="0" shapeId="0" xr:uid="{00000000-0006-0000-0000-000003000000}">
      <text>
        <r>
          <rPr>
            <b/>
            <sz val="9"/>
            <color indexed="81"/>
            <rFont val="Tahoma"/>
            <family val="2"/>
          </rPr>
          <t>admin:</t>
        </r>
        <r>
          <rPr>
            <sz val="9"/>
            <color indexed="81"/>
            <rFont val="Tahoma"/>
            <family val="2"/>
          </rPr>
          <t xml:space="preserve">
From WRI, Shifting Diets, Table B1
 </t>
        </r>
      </text>
    </comment>
    <comment ref="T2" authorId="0" shapeId="0" xr:uid="{00000000-0006-0000-0000-000004000000}">
      <text>
        <r>
          <rPr>
            <b/>
            <sz val="9"/>
            <color indexed="81"/>
            <rFont val="Tahoma"/>
            <family val="2"/>
          </rPr>
          <t>admin:</t>
        </r>
        <r>
          <rPr>
            <sz val="9"/>
            <color indexed="81"/>
            <rFont val="Tahoma"/>
            <family val="2"/>
          </rPr>
          <t xml:space="preserve">
Chris's calculations based on FAO and USDA
</t>
        </r>
      </text>
    </comment>
    <comment ref="W2" authorId="1" shapeId="0" xr:uid="{00000000-0006-0000-0000-000005000000}">
      <text>
        <r>
          <rPr>
            <b/>
            <sz val="9"/>
            <color indexed="81"/>
            <rFont val="Tahoma"/>
            <family val="2"/>
          </rPr>
          <t>Sibel:</t>
        </r>
        <r>
          <rPr>
            <sz val="9"/>
            <color indexed="81"/>
            <rFont val="Tahoma"/>
            <family val="2"/>
          </rPr>
          <t xml:space="preserve">
Springman 2018 - Nature paper</t>
        </r>
      </text>
    </comment>
    <comment ref="B7" authorId="0" shapeId="0" xr:uid="{00000000-0006-0000-0000-000006000000}">
      <text>
        <r>
          <rPr>
            <b/>
            <sz val="9"/>
            <color indexed="81"/>
            <rFont val="Tahoma"/>
            <family val="2"/>
          </rPr>
          <t>admin:</t>
        </r>
        <r>
          <rPr>
            <sz val="9"/>
            <color indexed="81"/>
            <rFont val="Tahoma"/>
            <family val="2"/>
          </rPr>
          <t xml:space="preserve">
Assuming that 76% of the meat demand is for poultry and pigs - Globiom</t>
        </r>
      </text>
    </comment>
    <comment ref="J10" authorId="0" shapeId="0" xr:uid="{00000000-0006-0000-0000-000007000000}">
      <text>
        <r>
          <rPr>
            <b/>
            <sz val="9"/>
            <color indexed="81"/>
            <rFont val="Tahoma"/>
            <family val="2"/>
          </rPr>
          <t>admin:</t>
        </r>
        <r>
          <rPr>
            <sz val="9"/>
            <color indexed="81"/>
            <rFont val="Tahoma"/>
            <family val="2"/>
          </rPr>
          <t xml:space="preserve">
2013 VALUE</t>
        </r>
      </text>
    </comment>
    <comment ref="A11" authorId="0" shapeId="0" xr:uid="{00000000-0006-0000-0000-000008000000}">
      <text>
        <r>
          <rPr>
            <b/>
            <sz val="9"/>
            <color indexed="81"/>
            <rFont val="Tahoma"/>
            <family val="2"/>
          </rPr>
          <t>admin:</t>
        </r>
        <r>
          <rPr>
            <sz val="9"/>
            <color indexed="81"/>
            <rFont val="Tahoma"/>
            <family val="2"/>
          </rPr>
          <t xml:space="preserve">
milk and animal fats</t>
        </r>
      </text>
    </comment>
    <comment ref="T11" authorId="0" shapeId="0" xr:uid="{00000000-0006-0000-0000-000009000000}">
      <text>
        <r>
          <rPr>
            <b/>
            <sz val="9"/>
            <color indexed="81"/>
            <rFont val="Tahoma"/>
            <family val="2"/>
          </rPr>
          <t>admin:</t>
        </r>
        <r>
          <rPr>
            <sz val="9"/>
            <color indexed="81"/>
            <rFont val="Tahoma"/>
            <family val="2"/>
          </rPr>
          <t xml:space="preserve">
Cow milk, whole</t>
        </r>
      </text>
    </comment>
    <comment ref="T13" authorId="0" shapeId="0" xr:uid="{00000000-0006-0000-0000-00000A000000}">
      <text>
        <r>
          <rPr>
            <b/>
            <sz val="9"/>
            <color indexed="81"/>
            <rFont val="Tahoma"/>
            <family val="2"/>
          </rPr>
          <t>admin:</t>
        </r>
        <r>
          <rPr>
            <sz val="9"/>
            <color indexed="81"/>
            <rFont val="Tahoma"/>
            <family val="2"/>
          </rPr>
          <t xml:space="preserve">
Calculated based on 2016 production values and Chris' concentration data. See CommodityGroups_Nconc_Pconc.xlsx
</t>
        </r>
      </text>
    </comment>
    <comment ref="Q14" authorId="0" shapeId="0" xr:uid="{00000000-0006-0000-0000-00000B000000}">
      <text>
        <r>
          <rPr>
            <b/>
            <sz val="9"/>
            <color indexed="81"/>
            <rFont val="Tahoma"/>
            <family val="2"/>
          </rPr>
          <t>admin:</t>
        </r>
        <r>
          <rPr>
            <sz val="9"/>
            <color indexed="81"/>
            <rFont val="Tahoma"/>
            <family val="2"/>
          </rPr>
          <t xml:space="preserve">
3139244 according to the weighted average
</t>
        </r>
      </text>
    </comment>
    <comment ref="A19" authorId="0" shapeId="0" xr:uid="{00000000-0006-0000-0000-00000C000000}">
      <text>
        <r>
          <rPr>
            <b/>
            <sz val="9"/>
            <color indexed="81"/>
            <rFont val="Tahoma"/>
            <family val="2"/>
          </rPr>
          <t>admin:</t>
        </r>
        <r>
          <rPr>
            <sz val="9"/>
            <color indexed="81"/>
            <rFont val="Tahoma"/>
            <family val="2"/>
          </rPr>
          <t xml:space="preserve">
Including roots and tubers</t>
        </r>
      </text>
    </comment>
    <comment ref="D20" authorId="0" shapeId="0" xr:uid="{00000000-0006-0000-0000-00000D000000}">
      <text>
        <r>
          <rPr>
            <b/>
            <sz val="9"/>
            <color indexed="81"/>
            <rFont val="Tahoma"/>
            <family val="2"/>
          </rPr>
          <t>admin:</t>
        </r>
        <r>
          <rPr>
            <sz val="9"/>
            <color indexed="81"/>
            <rFont val="Tahoma"/>
            <family val="2"/>
          </rPr>
          <t xml:space="preserve">
INCLUDING FRUITS
</t>
        </r>
      </text>
    </comment>
    <comment ref="A23" authorId="0" shapeId="0" xr:uid="{00000000-0006-0000-0000-00000E000000}">
      <text>
        <r>
          <rPr>
            <b/>
            <sz val="9"/>
            <color indexed="81"/>
            <rFont val="Tahoma"/>
            <family val="2"/>
          </rPr>
          <t>admin:</t>
        </r>
        <r>
          <rPr>
            <sz val="9"/>
            <color indexed="81"/>
            <rFont val="Tahoma"/>
            <family val="2"/>
          </rPr>
          <t xml:space="preserve">
including oil crops, sugar, nuts</t>
        </r>
      </text>
    </comment>
    <comment ref="J25" authorId="0" shapeId="0" xr:uid="{00000000-0006-0000-0000-00000F000000}">
      <text>
        <r>
          <rPr>
            <b/>
            <sz val="9"/>
            <color indexed="81"/>
            <rFont val="Tahoma"/>
            <family val="2"/>
          </rPr>
          <t>admin:</t>
        </r>
        <r>
          <rPr>
            <sz val="9"/>
            <color indexed="81"/>
            <rFont val="Tahoma"/>
            <family val="2"/>
          </rPr>
          <t xml:space="preserve">
Oil crop production covers it, because the distinction between "vegetable oils" and "oil crops" is due to the consumption of oil crops without making oil from them. However, vegetables oil production quantity is necessary to aggregate the caloric supply.</t>
        </r>
      </text>
    </comment>
    <comment ref="J26" authorId="0" shapeId="0" xr:uid="{00000000-0006-0000-0000-000010000000}">
      <text>
        <r>
          <rPr>
            <b/>
            <sz val="9"/>
            <color indexed="81"/>
            <rFont val="Tahoma"/>
            <family val="2"/>
          </rPr>
          <t>admin:</t>
        </r>
        <r>
          <rPr>
            <sz val="9"/>
            <color indexed="81"/>
            <rFont val="Tahoma"/>
            <family val="2"/>
          </rPr>
          <t xml:space="preserve">
SUGAR CANE, SUGAR BEET AND OTHER SUGAR CROPS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7" authorId="0" shapeId="0" xr:uid="{00000000-0006-0000-0100-000001000000}">
      <text>
        <r>
          <rPr>
            <b/>
            <sz val="9"/>
            <color indexed="81"/>
            <rFont val="Tahoma"/>
            <family val="2"/>
          </rPr>
          <t>admin:</t>
        </r>
        <r>
          <rPr>
            <sz val="9"/>
            <color indexed="81"/>
            <rFont val="Tahoma"/>
            <family val="2"/>
          </rPr>
          <t xml:space="preserve">
milk and animal fats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I3" authorId="0" shapeId="0" xr:uid="{00000000-0006-0000-0200-000001000000}">
      <text>
        <r>
          <rPr>
            <b/>
            <sz val="9"/>
            <color indexed="81"/>
            <rFont val="Tahoma"/>
            <family val="2"/>
          </rPr>
          <t>admin:</t>
        </r>
        <r>
          <rPr>
            <sz val="9"/>
            <color indexed="81"/>
            <rFont val="Tahoma"/>
            <family val="2"/>
          </rPr>
          <t xml:space="preserve">
of production, http://www.fao.org/resources/infographics/infographics-details/en/c/317265/</t>
        </r>
      </text>
    </comment>
    <comment ref="X3" authorId="0" shapeId="0" xr:uid="{00000000-0006-0000-0200-000002000000}">
      <text>
        <r>
          <rPr>
            <b/>
            <sz val="9"/>
            <color indexed="81"/>
            <rFont val="Tahoma"/>
            <family val="2"/>
          </rPr>
          <t>admin:</t>
        </r>
        <r>
          <rPr>
            <sz val="9"/>
            <color indexed="81"/>
            <rFont val="Tahoma"/>
            <family val="2"/>
          </rPr>
          <t xml:space="preserve">
CO2 equivalent</t>
        </r>
      </text>
    </comment>
    <comment ref="AB3" authorId="0" shapeId="0" xr:uid="{00000000-0006-0000-0200-000003000000}">
      <text>
        <r>
          <rPr>
            <b/>
            <sz val="9"/>
            <color indexed="81"/>
            <rFont val="Tahoma"/>
            <family val="2"/>
          </rPr>
          <t>admin:</t>
        </r>
        <r>
          <rPr>
            <sz val="9"/>
            <color indexed="81"/>
            <rFont val="Tahoma"/>
            <family val="2"/>
          </rPr>
          <t xml:space="preserve">
I made this up according to the Vegan Society guidelines. Soybeans are in the 'other crops', so it is high</t>
        </r>
      </text>
    </comment>
    <comment ref="H4" authorId="0" shapeId="0" xr:uid="{00000000-0006-0000-0200-000004000000}">
      <text>
        <r>
          <rPr>
            <b/>
            <sz val="9"/>
            <color indexed="81"/>
            <rFont val="Tahoma"/>
            <family val="2"/>
          </rPr>
          <t>admin:</t>
        </r>
        <r>
          <rPr>
            <sz val="9"/>
            <color indexed="81"/>
            <rFont val="Tahoma"/>
            <family val="2"/>
          </rPr>
          <t xml:space="preserve">
The value estimated from FAO data is 1.567. However, it is very low to match the historical production values in tonnes.</t>
        </r>
      </text>
    </comment>
    <comment ref="I5" authorId="0" shapeId="0" xr:uid="{00000000-0006-0000-0200-000005000000}">
      <text>
        <r>
          <rPr>
            <b/>
            <sz val="9"/>
            <color indexed="81"/>
            <rFont val="Tahoma"/>
            <family val="2"/>
          </rPr>
          <t>admin:</t>
        </r>
        <r>
          <rPr>
            <sz val="9"/>
            <color indexed="81"/>
            <rFont val="Tahoma"/>
            <family val="2"/>
          </rPr>
          <t xml:space="preserve">
Although it is 35% for fish, I take the general meat value.</t>
        </r>
      </text>
    </comment>
    <comment ref="H6" authorId="0" shapeId="0" xr:uid="{00000000-0006-0000-0200-000006000000}">
      <text>
        <r>
          <rPr>
            <b/>
            <sz val="9"/>
            <color indexed="81"/>
            <rFont val="Tahoma"/>
            <family val="2"/>
          </rPr>
          <t>admin:</t>
        </r>
        <r>
          <rPr>
            <sz val="9"/>
            <color indexed="81"/>
            <rFont val="Tahoma"/>
            <family val="2"/>
          </rPr>
          <t xml:space="preserve">
The value estimated from FAO was .778, but it was too high to get match demand in tonnes. Therefore, reduced.
 </t>
        </r>
      </text>
    </comment>
    <comment ref="H11" authorId="0" shapeId="0" xr:uid="{00000000-0006-0000-0200-000007000000}">
      <text>
        <r>
          <rPr>
            <b/>
            <sz val="9"/>
            <color indexed="81"/>
            <rFont val="Tahoma"/>
            <family val="2"/>
          </rPr>
          <t>admin:</t>
        </r>
        <r>
          <rPr>
            <sz val="9"/>
            <color indexed="81"/>
            <rFont val="Tahoma"/>
            <family val="2"/>
          </rPr>
          <t xml:space="preserve">
The estimated value for the average caloric value of other crops was 1.526. However, the total demand and supply values in tonnes are too low if I use this value. It is because the production of oil crops, which have a higher caloric value than sugar crops, have increased more rapidly. The current value (0.8) is based on calibration.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13" authorId="0" shapeId="0" xr:uid="{00000000-0006-0000-0400-000001000000}">
      <text>
        <r>
          <rPr>
            <b/>
            <sz val="9"/>
            <color indexed="81"/>
            <rFont val="Tahoma"/>
            <family val="2"/>
          </rPr>
          <t>admin:</t>
        </r>
        <r>
          <rPr>
            <sz val="9"/>
            <color indexed="81"/>
            <rFont val="Tahoma"/>
            <family val="2"/>
          </rPr>
          <t xml:space="preserve">
Assuming 7 g/day beef-lamb, 7 g/day pork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13" authorId="0" shapeId="0" xr:uid="{00000000-0006-0000-0500-000001000000}">
      <text>
        <r>
          <rPr>
            <b/>
            <sz val="9"/>
            <color indexed="81"/>
            <rFont val="Tahoma"/>
            <family val="2"/>
          </rPr>
          <t>admin:</t>
        </r>
        <r>
          <rPr>
            <sz val="9"/>
            <color indexed="81"/>
            <rFont val="Tahoma"/>
            <family val="2"/>
          </rPr>
          <t xml:space="preserve">
Assuming 7 g/day beef-lamb, 7 g/day pork
</t>
        </r>
      </text>
    </comment>
  </commentList>
</comments>
</file>

<file path=xl/sharedStrings.xml><?xml version="1.0" encoding="utf-8"?>
<sst xmlns="http://schemas.openxmlformats.org/spreadsheetml/2006/main" count="810" uniqueCount="236">
  <si>
    <t>Food category</t>
  </si>
  <si>
    <t>Meat diet</t>
  </si>
  <si>
    <t>Vegetarian diet</t>
  </si>
  <si>
    <t>Cropland demand</t>
  </si>
  <si>
    <t>Pasture demand</t>
  </si>
  <si>
    <t>Meat</t>
  </si>
  <si>
    <t>Dairy</t>
  </si>
  <si>
    <t>Eggs</t>
  </si>
  <si>
    <t>Fish</t>
  </si>
  <si>
    <t>vegetable oils</t>
  </si>
  <si>
    <t>nuts</t>
  </si>
  <si>
    <t>Total</t>
  </si>
  <si>
    <t>Pulses</t>
  </si>
  <si>
    <t>Vegetables and fruits</t>
  </si>
  <si>
    <t>Beef</t>
  </si>
  <si>
    <t>Poultry</t>
  </si>
  <si>
    <t>Pigs</t>
  </si>
  <si>
    <t>Total land demand</t>
  </si>
  <si>
    <t>Wheat</t>
  </si>
  <si>
    <t>Rice</t>
  </si>
  <si>
    <t>Maize</t>
  </si>
  <si>
    <t>Grains (cereals)</t>
  </si>
  <si>
    <t>Vegetables</t>
  </si>
  <si>
    <t>Fruits</t>
  </si>
  <si>
    <t>Roots and tubers</t>
  </si>
  <si>
    <t>oil crops</t>
  </si>
  <si>
    <t>sugar</t>
  </si>
  <si>
    <t>Producing Animals</t>
  </si>
  <si>
    <t>Production [tonnes]</t>
  </si>
  <si>
    <t>Sheep and goats</t>
  </si>
  <si>
    <t>Yield [ton/An]</t>
  </si>
  <si>
    <t>NA</t>
  </si>
  <si>
    <t>FAO 2016 Values</t>
  </si>
  <si>
    <t>DIET COMPOSITION [kcal/capita/day]</t>
  </si>
  <si>
    <t>US Reference</t>
  </si>
  <si>
    <t>World Reference</t>
  </si>
  <si>
    <t>others</t>
  </si>
  <si>
    <t>other cereals</t>
  </si>
  <si>
    <t>Total animal-based</t>
  </si>
  <si>
    <t>Total crop-based</t>
  </si>
  <si>
    <t>LAND DEMAND [ha/mil kcal]</t>
  </si>
  <si>
    <t>Area harvested [ha]</t>
  </si>
  <si>
    <t xml:space="preserve">Oil crops: </t>
  </si>
  <si>
    <t>Vegetable oils:</t>
  </si>
  <si>
    <t>kcal/ton</t>
  </si>
  <si>
    <t>Supply [kcal/capita/day]</t>
  </si>
  <si>
    <t>Supply [kg/cap/year]</t>
  </si>
  <si>
    <t>Pasture-based meat</t>
  </si>
  <si>
    <t>Crop-based meat</t>
  </si>
  <si>
    <t>Production [M kcal]</t>
  </si>
  <si>
    <t>Vegetarian</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</si>
  <si>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</si>
  <si>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</si>
  <si>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</si>
  <si>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</si>
  <si>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</si>
  <si>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</si>
  <si>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</si>
  <si>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</si>
  <si>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</si>
  <si>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</si>
  <si>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</si>
  <si>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</si>
  <si>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</si>
  <si>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</si>
  <si>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</si>
  <si>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</si>
  <si>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</si>
  <si>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</si>
  <si>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to 94</t>
  </si>
  <si>
    <t>95 to 99</t>
  </si>
  <si>
    <t>100 Plus</t>
  </si>
  <si>
    <t>Male</t>
  </si>
  <si>
    <t>Female</t>
  </si>
  <si>
    <t>World avg calorie consumption</t>
  </si>
  <si>
    <t>Age and gender adjustment</t>
  </si>
  <si>
    <t>These are the multipliers of Average calorie consumption, to adjust it according to the age and gender.</t>
  </si>
  <si>
    <t>male</t>
  </si>
  <si>
    <t>female</t>
  </si>
  <si>
    <t>Meat Diet</t>
  </si>
  <si>
    <t>Others crops</t>
  </si>
  <si>
    <t>Grains</t>
  </si>
  <si>
    <t>PasMeat</t>
  </si>
  <si>
    <t>CropMeat</t>
  </si>
  <si>
    <t>VegFruits</t>
  </si>
  <si>
    <t>OtherCrops</t>
  </si>
  <si>
    <t>US diet, kcal</t>
  </si>
  <si>
    <t>US diet, %</t>
  </si>
  <si>
    <t>Model input, %</t>
  </si>
  <si>
    <t>AVERAGE  TOTAL CALORIE CONSUMPTION</t>
  </si>
  <si>
    <t>MEAT DIET</t>
  </si>
  <si>
    <t>VEGETARIAN DIET</t>
  </si>
  <si>
    <t>VegFruit</t>
  </si>
  <si>
    <t>Mkcal/ton</t>
  </si>
  <si>
    <t>Caloric value of food [Mkcal/ton]</t>
  </si>
  <si>
    <t>Waste fraction</t>
  </si>
  <si>
    <t>Cropland Yield [ton/ha]</t>
  </si>
  <si>
    <t>Reference CropYield</t>
  </si>
  <si>
    <t>N concentration</t>
  </si>
  <si>
    <t>P concentration</t>
  </si>
  <si>
    <t>N Concentration</t>
  </si>
  <si>
    <t>Grassland Yield</t>
  </si>
  <si>
    <t>World Ref %</t>
  </si>
  <si>
    <t>World Ref Diet Composition</t>
  </si>
  <si>
    <t>Grassland Yield [ton/ha]</t>
  </si>
  <si>
    <t>Feed share of crop types</t>
  </si>
  <si>
    <t>Feed per meat</t>
  </si>
  <si>
    <t>Other uses multiplier for food</t>
  </si>
  <si>
    <t>PROD</t>
  </si>
  <si>
    <t>1000 t</t>
  </si>
  <si>
    <t>BVMEAT</t>
  </si>
  <si>
    <t>ALMILK</t>
  </si>
  <si>
    <t>PTMEAT</t>
  </si>
  <si>
    <t>PTEGGS</t>
  </si>
  <si>
    <t>YILD</t>
  </si>
  <si>
    <t>fm t/ha</t>
  </si>
  <si>
    <t>Area</t>
  </si>
  <si>
    <t>1000 ha</t>
  </si>
  <si>
    <t>Feed fraction</t>
  </si>
  <si>
    <t>Other uses multiplier</t>
  </si>
  <si>
    <t>Meat to eggs</t>
  </si>
  <si>
    <t>GHG intensity [tonCO2/ton]</t>
  </si>
  <si>
    <t>Flexitarian Diet</t>
  </si>
  <si>
    <t>g/d</t>
  </si>
  <si>
    <t>serving</t>
  </si>
  <si>
    <t>MIN</t>
  </si>
  <si>
    <t>MAX</t>
  </si>
  <si>
    <t>Roots</t>
  </si>
  <si>
    <t>legumes</t>
  </si>
  <si>
    <t>soybeans</t>
  </si>
  <si>
    <t>veggies</t>
  </si>
  <si>
    <t>fruits</t>
  </si>
  <si>
    <t>palm oil</t>
  </si>
  <si>
    <t>veg oil</t>
  </si>
  <si>
    <t>beef</t>
  </si>
  <si>
    <t>lamb</t>
  </si>
  <si>
    <t>pork</t>
  </si>
  <si>
    <t>poultry</t>
  </si>
  <si>
    <t>eggs</t>
  </si>
  <si>
    <t>milk</t>
  </si>
  <si>
    <t>fish</t>
  </si>
  <si>
    <t>860 kcal/d</t>
  </si>
  <si>
    <t>1/3 of energy</t>
  </si>
  <si>
    <t>.5</t>
  </si>
  <si>
    <t>.25</t>
  </si>
  <si>
    <t>3-4</t>
  </si>
  <si>
    <t>2-3</t>
  </si>
  <si>
    <t>5% of energy</t>
  </si>
  <si>
    <t>14 g/d</t>
  </si>
  <si>
    <t>1/7</t>
  </si>
  <si>
    <t>1</t>
  </si>
  <si>
    <t>.2</t>
  </si>
  <si>
    <t>kcal/g</t>
  </si>
  <si>
    <t>kcal/day</t>
  </si>
  <si>
    <t>TOTAL</t>
  </si>
  <si>
    <t>GHG intensity</t>
  </si>
  <si>
    <t>Average Diet Composition FAO 2013</t>
  </si>
  <si>
    <t>World Ref Diet Composition - WRI</t>
  </si>
  <si>
    <t>3/7</t>
  </si>
  <si>
    <t>roots</t>
  </si>
  <si>
    <t>dairy</t>
  </si>
  <si>
    <t>sheep and goat</t>
  </si>
  <si>
    <t>fibers</t>
  </si>
  <si>
    <t>furits and veg</t>
  </si>
  <si>
    <t>maize</t>
  </si>
  <si>
    <t>oil - other oil crops</t>
  </si>
  <si>
    <t>other cereal</t>
  </si>
  <si>
    <t>other oilcrops</t>
  </si>
  <si>
    <t>other plant products</t>
  </si>
  <si>
    <t>other productsa</t>
  </si>
  <si>
    <t>Plm oils</t>
  </si>
  <si>
    <t>pulses</t>
  </si>
  <si>
    <t>rapeseed</t>
  </si>
  <si>
    <t>rapeseed oil</t>
  </si>
  <si>
    <t>rice</t>
  </si>
  <si>
    <t>soybean oil</t>
  </si>
  <si>
    <t>sunflowerseed</t>
  </si>
  <si>
    <t>sunflower seed oil</t>
  </si>
  <si>
    <t>wheat</t>
  </si>
  <si>
    <t>total</t>
  </si>
  <si>
    <t>%</t>
  </si>
  <si>
    <t>US AMBITIOUS</t>
  </si>
  <si>
    <t>Health Diet WHO - Springmann</t>
  </si>
  <si>
    <t>Vegan Diet</t>
  </si>
  <si>
    <t>HEALTHY DIET</t>
  </si>
  <si>
    <t>FLEXITARIAN DIET</t>
  </si>
  <si>
    <t>VEGAN DIET</t>
  </si>
  <si>
    <t>Weighted average</t>
  </si>
  <si>
    <t>color</t>
  </si>
  <si>
    <t>World average FAO</t>
  </si>
  <si>
    <t>Flexitarian</t>
  </si>
  <si>
    <t>World average WRI</t>
  </si>
  <si>
    <t>#006837</t>
  </si>
  <si>
    <t>#c2e699</t>
  </si>
  <si>
    <t>#78c679</t>
  </si>
  <si>
    <t>#fecc5c</t>
  </si>
  <si>
    <t>#fd8d3c</t>
  </si>
  <si>
    <t>#f03b20</t>
  </si>
  <si>
    <t>#bd0026</t>
  </si>
  <si>
    <t>#31a354</t>
  </si>
  <si>
    <t>Reference Meat</t>
  </si>
  <si>
    <t>Reference Vegetarian</t>
  </si>
  <si>
    <t>Healthy eating</t>
  </si>
  <si>
    <t>Reference meat-based diet</t>
  </si>
  <si>
    <t>Reference vegetarian diet</t>
  </si>
  <si>
    <t>Flexitarian diet</t>
  </si>
  <si>
    <t>Healthy-eating diet</t>
  </si>
  <si>
    <t>Vegan diet</t>
  </si>
  <si>
    <t>World reference diet (WRI)</t>
  </si>
  <si>
    <t>World average diet (FAO)</t>
  </si>
  <si>
    <t>Time (Year)</t>
  </si>
  <si>
    <t>Effect of fertilizer on yield[Africa,PasMeat] : felix_reg_v17.0.0_2025</t>
  </si>
  <si>
    <t>Effect of fertilizer on yield[Africa,Pulses] : felix_reg_v17.0.0_2025</t>
  </si>
  <si>
    <t>Effect of fertilizer on yield[Africa,Grains] : felix_reg_v17.0.0_2025</t>
  </si>
  <si>
    <t>Effect of fertilizer on yield[Africa,VegFruits] : felix_reg_v17.0.0_2025</t>
  </si>
  <si>
    <t>Effect of fertilizer on yield[Africa,OtherCrops] : felix_reg_v17.0.0_2025</t>
  </si>
  <si>
    <t>Effect of fertilizer on yield[AsiaPacific,PasMeat] : felix_reg_v17.0.0_2025</t>
  </si>
  <si>
    <t>Effect of fertilizer on yield[AsiaPacific,Pulses] : felix_reg_v17.0.0_2025</t>
  </si>
  <si>
    <t>Effect of fertilizer on yield[AsiaPacific,Grains] : felix_reg_v17.0.0_2025</t>
  </si>
  <si>
    <t>Effect of fertilizer on yield[AsiaPacific,VegFruits] : felix_reg_v17.0.0_2025</t>
  </si>
  <si>
    <t>Effect of fertilizer on yield[AsiaPacific,OtherCrops] : felix_reg_v17.0.0_2025</t>
  </si>
  <si>
    <t>Effect of fertilizer on yield[EastEu,PasMeat] : felix_reg_v17.0.0_2025</t>
  </si>
  <si>
    <t>Effect of fertilizer on yield[EastEu,Pulses] : felix_reg_v17.0.0_2025</t>
  </si>
  <si>
    <t>Effect of fertilizer on yield[EastEu,Grains] : felix_reg_v17.0.0_2025</t>
  </si>
  <si>
    <t>Effect of fertilizer on yield[EastEu,VegFruits] : felix_reg_v17.0.0_2025</t>
  </si>
  <si>
    <t>Effect of fertilizer on yield[EastEu,OtherCrops] : felix_reg_v17.0.0_2025</t>
  </si>
  <si>
    <t>Effect of fertilizer on yield[LAC,PasMeat] : felix_reg_v17.0.0_2025</t>
  </si>
  <si>
    <t>Effect of fertilizer on yield[LAC,Pulses] : felix_reg_v17.0.0_2025</t>
  </si>
  <si>
    <t>Effect of fertilizer on yield[LAC,Grains] : felix_reg_v17.0.0_2025</t>
  </si>
  <si>
    <t>Effect of fertilizer on yield[LAC,VegFruits] : felix_reg_v17.0.0_2025</t>
  </si>
  <si>
    <t>Effect of fertilizer on yield[LAC,OtherCrops] : felix_reg_v17.0.0_2025</t>
  </si>
  <si>
    <t>Effect of fertilizer on yield[WestEu,PasMeat] : felix_reg_v17.0.0_2025</t>
  </si>
  <si>
    <t>Effect of fertilizer on yield[WestEu,Pulses] : felix_reg_v17.0.0_2025</t>
  </si>
  <si>
    <t>Effect of fertilizer on yield[WestEu,Grains] : felix_reg_v17.0.0_2025</t>
  </si>
  <si>
    <t>Effect of fertilizer on yield[WestEu,VegFruits] : felix_reg_v17.0.0_2025</t>
  </si>
  <si>
    <t>Effect of fertilizer on yield[WestEu,OtherCrops] : felix_reg_v17.0.0_2025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</si>
</sst>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
    <numFmt numFmtId="168" formatCode="_-* #,##0.00_-;\-* #,##0.00_-;_-* &quot;-&quot;??_-;_-@_-"/>
  </numFmts>
  <fonts count="52">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
      <b/>
      <sz val="12"/>
      <color theme="1"/>
      <name val="Calibri"/>
      <family val="2"/>
      <scheme val="minor"/>
    </font>
    <font>
      <i/>
      <sz val="11"/>
      <color theme="0" tint="-0.499984740745262"/>
      <name val="Calibri"/>
      <family val="2"/>
      <scheme val="minor"/>
    </font>
    <font>
      <sz val="11"/>
      <color theme="0" tint="-0.499984740745262"/>
      <name val="Calibri"/>
      <family val="2"/>
      <scheme val="minor"/>
    </font>
    <font>
      <sz val="11"/>
      <color rgb="FFC00000"/>
      <name val="Calibri"/>
      <family val="2"/>
      <scheme val="minor"/>
    </font>
    <font>
      <sz val="11"/>
      <name val="Calibri"/>
      <family val="2"/>
      <scheme val="minor"/>
    </font>
    <font>
      <sz val="11"/>
      <color theme="1" tint="0.499984740745262"/>
      <name val="Calibri"/>
      <family val="2"/>
      <scheme val="minor"/>
    </font>
    <font>
      <sz val="11"/>
      <color theme="5" tint="0.39997558519241921"/>
      <name val="Calibri"/>
      <family val="2"/>
      <scheme val="minor"/>
    </font>
    <font>
      <i/>
      <sz val="11"/>
      <color theme="1"/>
      <name val="Calibri"/>
      <family val="2"/>
      <scheme val="minor"/>
    </font>
    <font>
      <sz val="11"/>
      <color theme="2" tint="-0.499984740745262"/>
      <name val="Calibri"/>
      <family val="2"/>
      <scheme val="minor"/>
    </font>
    <font>
      <sz val="11"/>
      <color theme="1" tint="0.34998626667073579"/>
      <name val="Calibri"/>
      <family val="2"/>
      <scheme val="minor"/>
    </font>
    <font>
      <sz val="11"/>
      <color rgb="FF9C5700"/>
      <name val="Calibri"/>
      <family val="2"/>
      <scheme val="minor"/>
    </font>
    <font>
      <sz val="11"/>
      <color theme="1"/>
      <name val="Calibri"/>
      <family val="2"/>
      <charset val="134"/>
      <scheme val="minor"/>
    </font>
    <font>
      <sz val="18"/>
      <color theme="3"/>
      <name val="Calibri Light"/>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57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sz val="11"/>
      <color indexed="8"/>
      <name val="Calibri"/>
      <family val="2"/>
    </font>
    <font>
      <sz val="10"/>
      <name val="Arial"/>
      <family val="2"/>
    </font>
    <font>
      <b/>
      <sz val="12"/>
      <color indexed="12"/>
      <name val="Arial"/>
      <family val="2"/>
    </font>
    <font>
      <sz val="11"/>
      <name val="Calibri"/>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43"/>
        <bgColor indexed="64"/>
      </patternFill>
    </fill>
    <fill>
      <patternFill patternType="solid">
        <fgColor indexed="47"/>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s>
  <cellStyleXfs count="20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8"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31" fillId="0" borderId="0">
      <alignment vertical="center"/>
    </xf>
    <xf numFmtId="0" fontId="32" fillId="0" borderId="0" applyNumberFormat="0" applyFill="0" applyBorder="0" applyAlignment="0" applyProtection="0">
      <alignment vertical="center"/>
    </xf>
    <xf numFmtId="0" fontId="33" fillId="0" borderId="1" applyNumberFormat="0" applyFill="0" applyAlignment="0" applyProtection="0">
      <alignment vertical="center"/>
    </xf>
    <xf numFmtId="0" fontId="34" fillId="0" borderId="2" applyNumberFormat="0" applyFill="0" applyAlignment="0" applyProtection="0">
      <alignment vertical="center"/>
    </xf>
    <xf numFmtId="0" fontId="35" fillId="0" borderId="3" applyNumberFormat="0" applyFill="0" applyAlignment="0" applyProtection="0">
      <alignment vertical="center"/>
    </xf>
    <xf numFmtId="0" fontId="35" fillId="0" borderId="0" applyNumberFormat="0" applyFill="0" applyBorder="0" applyAlignment="0" applyProtection="0">
      <alignment vertical="center"/>
    </xf>
    <xf numFmtId="0" fontId="36" fillId="2" borderId="0" applyNumberFormat="0" applyBorder="0" applyAlignment="0" applyProtection="0">
      <alignment vertical="center"/>
    </xf>
    <xf numFmtId="0" fontId="37" fillId="3" borderId="0" applyNumberFormat="0" applyBorder="0" applyAlignment="0" applyProtection="0">
      <alignment vertical="center"/>
    </xf>
    <xf numFmtId="0" fontId="38" fillId="4" borderId="0" applyNumberFormat="0" applyBorder="0" applyAlignment="0" applyProtection="0">
      <alignment vertical="center"/>
    </xf>
    <xf numFmtId="0" fontId="39" fillId="5" borderId="4" applyNumberFormat="0" applyAlignment="0" applyProtection="0">
      <alignment vertical="center"/>
    </xf>
    <xf numFmtId="0" fontId="40" fillId="6" borderId="5" applyNumberFormat="0" applyAlignment="0" applyProtection="0">
      <alignment vertical="center"/>
    </xf>
    <xf numFmtId="0" fontId="41" fillId="6" borderId="4" applyNumberFormat="0" applyAlignment="0" applyProtection="0">
      <alignment vertical="center"/>
    </xf>
    <xf numFmtId="0" fontId="42" fillId="0" borderId="6" applyNumberFormat="0" applyFill="0" applyAlignment="0" applyProtection="0">
      <alignment vertical="center"/>
    </xf>
    <xf numFmtId="0" fontId="43" fillId="7" borderId="7" applyNumberFormat="0" applyAlignment="0" applyProtection="0">
      <alignment vertical="center"/>
    </xf>
    <xf numFmtId="0" fontId="44" fillId="0" borderId="0" applyNumberFormat="0" applyFill="0" applyBorder="0" applyAlignment="0" applyProtection="0">
      <alignment vertical="center"/>
    </xf>
    <xf numFmtId="0" fontId="31" fillId="8" borderId="8" applyNumberFormat="0" applyFont="0" applyAlignment="0" applyProtection="0">
      <alignment vertical="center"/>
    </xf>
    <xf numFmtId="0" fontId="45" fillId="0" borderId="0" applyNumberFormat="0" applyFill="0" applyBorder="0" applyAlignment="0" applyProtection="0">
      <alignment vertical="center"/>
    </xf>
    <xf numFmtId="0" fontId="46" fillId="0" borderId="9" applyNumberFormat="0" applyFill="0" applyAlignment="0" applyProtection="0">
      <alignment vertical="center"/>
    </xf>
    <xf numFmtId="0" fontId="47"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47"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47"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47"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47"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47"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1"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30"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0" borderId="0"/>
    <xf numFmtId="168" fontId="49" fillId="0" borderId="0" applyFont="0" applyFill="0" applyBorder="0" applyAlignment="0" applyProtection="0"/>
    <xf numFmtId="0" fontId="49" fillId="39" borderId="0" applyNumberFormat="0" applyFont="0" applyBorder="0" applyAlignment="0"/>
    <xf numFmtId="0" fontId="49" fillId="40" borderId="0" applyNumberFormat="0" applyFont="0" applyBorder="0" applyAlignment="0"/>
    <xf numFmtId="0" fontId="49" fillId="0" borderId="0"/>
    <xf numFmtId="0" fontId="1" fillId="0" borderId="0"/>
    <xf numFmtId="0" fontId="1" fillId="0" borderId="0"/>
    <xf numFmtId="0" fontId="48" fillId="0" borderId="0" applyFill="0" applyProtection="0"/>
    <xf numFmtId="0" fontId="51" fillId="0" borderId="0"/>
    <xf numFmtId="0" fontId="1" fillId="0" borderId="0"/>
    <xf numFmtId="0" fontId="50" fillId="39" borderId="0">
      <alignment horizontal="left" vertical="center" indent="1"/>
    </xf>
    <xf numFmtId="0" fontId="1" fillId="0" borderId="0"/>
    <xf numFmtId="0" fontId="8" fillId="4" borderId="0" applyNumberFormat="0" applyBorder="0" applyAlignment="0" applyProtection="0"/>
    <xf numFmtId="0" fontId="1" fillId="8" borderId="8" applyNumberFormat="0" applyFont="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30"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8"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 fillId="0" borderId="0"/>
  </cellStyleXfs>
  <cellXfs count="146">
    <xf numFmtId="0" fontId="0" fillId="0" borderId="0" xfId="0"/>
    <xf numFmtId="0" fontId="16" fillId="33" borderId="18" xfId="0" applyFont="1" applyFill="1" applyBorder="1"/>
    <xf numFmtId="0" fontId="0" fillId="0" borderId="18" xfId="0" applyBorder="1"/>
    <xf numFmtId="0" fontId="16" fillId="34" borderId="18" xfId="0" applyFont="1" applyFill="1" applyBorder="1"/>
    <xf numFmtId="0" fontId="0" fillId="35" borderId="0" xfId="0" applyFill="1"/>
    <xf numFmtId="0" fontId="16" fillId="35" borderId="18" xfId="0" applyFont="1" applyFill="1" applyBorder="1"/>
    <xf numFmtId="0" fontId="0" fillId="35" borderId="10" xfId="0" applyFill="1" applyBorder="1"/>
    <xf numFmtId="0" fontId="0" fillId="35" borderId="11" xfId="0" applyFill="1" applyBorder="1"/>
    <xf numFmtId="0" fontId="16" fillId="33" borderId="19" xfId="0" applyFont="1" applyFill="1" applyBorder="1"/>
    <xf numFmtId="0" fontId="21" fillId="35" borderId="0" xfId="0" applyFont="1" applyFill="1" applyAlignment="1">
      <alignment horizontal="right"/>
    </xf>
    <xf numFmtId="0" fontId="0" fillId="33" borderId="0" xfId="0" applyFill="1" applyAlignment="1">
      <alignment horizontal="right"/>
    </xf>
    <xf numFmtId="0" fontId="0" fillId="33" borderId="12" xfId="0" applyFill="1" applyBorder="1" applyAlignment="1">
      <alignment horizontal="right"/>
    </xf>
    <xf numFmtId="0" fontId="22" fillId="33" borderId="0" xfId="0" applyFont="1" applyFill="1" applyAlignment="1">
      <alignment horizontal="right"/>
    </xf>
    <xf numFmtId="0" fontId="22" fillId="33" borderId="12" xfId="0" applyFont="1" applyFill="1" applyBorder="1" applyAlignment="1">
      <alignment horizontal="right"/>
    </xf>
    <xf numFmtId="0" fontId="0" fillId="33" borderId="10" xfId="0" applyFill="1" applyBorder="1" applyAlignment="1">
      <alignment horizontal="right"/>
    </xf>
    <xf numFmtId="0" fontId="0" fillId="33" borderId="13" xfId="0" applyFill="1" applyBorder="1" applyAlignment="1">
      <alignment horizontal="right"/>
    </xf>
    <xf numFmtId="0" fontId="0" fillId="33" borderId="14" xfId="0" applyFill="1" applyBorder="1" applyAlignment="1">
      <alignment horizontal="right"/>
    </xf>
    <xf numFmtId="0" fontId="22" fillId="33" borderId="10" xfId="0" applyFont="1" applyFill="1" applyBorder="1" applyAlignment="1">
      <alignment horizontal="right"/>
    </xf>
    <xf numFmtId="0" fontId="0" fillId="33" borderId="11" xfId="0" applyFill="1" applyBorder="1" applyAlignment="1">
      <alignment horizontal="right"/>
    </xf>
    <xf numFmtId="0" fontId="16" fillId="36" borderId="20" xfId="0" applyFont="1" applyFill="1" applyBorder="1"/>
    <xf numFmtId="0" fontId="16" fillId="36" borderId="18" xfId="0" applyFont="1" applyFill="1" applyBorder="1"/>
    <xf numFmtId="0" fontId="16" fillId="36" borderId="19" xfId="0" applyFont="1" applyFill="1" applyBorder="1"/>
    <xf numFmtId="0" fontId="0" fillId="34" borderId="0" xfId="0" applyFill="1" applyAlignment="1">
      <alignment horizontal="right"/>
    </xf>
    <xf numFmtId="0" fontId="0" fillId="34" borderId="10" xfId="0" applyFill="1" applyBorder="1" applyAlignment="1">
      <alignment horizontal="right"/>
    </xf>
    <xf numFmtId="0" fontId="22" fillId="34" borderId="0" xfId="0" applyFont="1" applyFill="1" applyAlignment="1">
      <alignment horizontal="right"/>
    </xf>
    <xf numFmtId="0" fontId="22" fillId="34" borderId="16" xfId="0" applyFont="1" applyFill="1" applyBorder="1" applyAlignment="1">
      <alignment horizontal="right"/>
    </xf>
    <xf numFmtId="0" fontId="22" fillId="34" borderId="10" xfId="0" applyFont="1" applyFill="1" applyBorder="1" applyAlignment="1">
      <alignment horizontal="right"/>
    </xf>
    <xf numFmtId="0" fontId="0" fillId="36" borderId="15" xfId="0" applyFill="1" applyBorder="1" applyAlignment="1">
      <alignment horizontal="right"/>
    </xf>
    <xf numFmtId="0" fontId="0" fillId="36" borderId="0" xfId="0" applyFill="1" applyAlignment="1">
      <alignment horizontal="right"/>
    </xf>
    <xf numFmtId="0" fontId="0" fillId="36" borderId="12" xfId="0" applyFill="1" applyBorder="1" applyAlignment="1">
      <alignment horizontal="right"/>
    </xf>
    <xf numFmtId="0" fontId="0" fillId="36" borderId="17" xfId="0" applyFill="1" applyBorder="1" applyAlignment="1">
      <alignment horizontal="right"/>
    </xf>
    <xf numFmtId="0" fontId="0" fillId="36" borderId="11" xfId="0" applyFill="1" applyBorder="1" applyAlignment="1">
      <alignment horizontal="right"/>
    </xf>
    <xf numFmtId="0" fontId="0" fillId="36" borderId="14" xfId="0" applyFill="1" applyBorder="1" applyAlignment="1">
      <alignment horizontal="right"/>
    </xf>
    <xf numFmtId="0" fontId="22" fillId="34" borderId="0" xfId="0" applyFont="1" applyFill="1"/>
    <xf numFmtId="2" fontId="22" fillId="34" borderId="0" xfId="0" applyNumberFormat="1" applyFont="1" applyFill="1" applyAlignment="1">
      <alignment horizontal="right"/>
    </xf>
    <xf numFmtId="2" fontId="22" fillId="34" borderId="0" xfId="0" applyNumberFormat="1" applyFont="1" applyFill="1"/>
    <xf numFmtId="2" fontId="22" fillId="34" borderId="10" xfId="0" applyNumberFormat="1" applyFont="1" applyFill="1" applyBorder="1" applyAlignment="1">
      <alignment horizontal="right"/>
    </xf>
    <xf numFmtId="2" fontId="0" fillId="34" borderId="0" xfId="0" applyNumberFormat="1" applyFill="1" applyAlignment="1">
      <alignment horizontal="right"/>
    </xf>
    <xf numFmtId="164" fontId="0" fillId="36" borderId="15" xfId="0" applyNumberFormat="1" applyFill="1" applyBorder="1" applyAlignment="1">
      <alignment horizontal="right"/>
    </xf>
    <xf numFmtId="164" fontId="0" fillId="36" borderId="0" xfId="0" applyNumberFormat="1" applyFill="1" applyAlignment="1">
      <alignment horizontal="right"/>
    </xf>
    <xf numFmtId="164" fontId="22" fillId="36" borderId="0" xfId="0" applyNumberFormat="1" applyFont="1" applyFill="1" applyAlignment="1">
      <alignment horizontal="right"/>
    </xf>
    <xf numFmtId="164" fontId="0" fillId="36" borderId="10" xfId="0" applyNumberFormat="1" applyFill="1" applyBorder="1" applyAlignment="1">
      <alignment horizontal="right"/>
    </xf>
    <xf numFmtId="164" fontId="0" fillId="36" borderId="16" xfId="0" applyNumberFormat="1" applyFill="1" applyBorder="1" applyAlignment="1">
      <alignment horizontal="right"/>
    </xf>
    <xf numFmtId="164" fontId="22" fillId="36" borderId="15" xfId="0" applyNumberFormat="1" applyFont="1" applyFill="1" applyBorder="1" applyAlignment="1">
      <alignment horizontal="right"/>
    </xf>
    <xf numFmtId="164" fontId="23" fillId="36" borderId="15" xfId="0" applyNumberFormat="1" applyFont="1" applyFill="1" applyBorder="1" applyAlignment="1">
      <alignment horizontal="right"/>
    </xf>
    <xf numFmtId="164" fontId="0" fillId="36" borderId="12" xfId="0" applyNumberFormat="1" applyFill="1" applyBorder="1" applyAlignment="1">
      <alignment horizontal="right"/>
    </xf>
    <xf numFmtId="164" fontId="22" fillId="36" borderId="12" xfId="0" applyNumberFormat="1" applyFont="1" applyFill="1" applyBorder="1" applyAlignment="1">
      <alignment horizontal="right"/>
    </xf>
    <xf numFmtId="164" fontId="0" fillId="36" borderId="13" xfId="0" applyNumberFormat="1" applyFill="1" applyBorder="1" applyAlignment="1">
      <alignment horizontal="right"/>
    </xf>
    <xf numFmtId="2" fontId="0" fillId="0" borderId="0" xfId="0" applyNumberFormat="1"/>
    <xf numFmtId="1" fontId="0" fillId="0" borderId="0" xfId="0" applyNumberFormat="1"/>
    <xf numFmtId="0" fontId="0" fillId="34" borderId="0" xfId="0" applyFill="1"/>
    <xf numFmtId="0" fontId="0" fillId="34" borderId="10" xfId="0" applyFill="1" applyBorder="1"/>
    <xf numFmtId="1" fontId="0" fillId="34" borderId="10" xfId="0" applyNumberFormat="1" applyFill="1" applyBorder="1"/>
    <xf numFmtId="1" fontId="0" fillId="34" borderId="0" xfId="0" applyNumberFormat="1" applyFill="1" applyAlignment="1">
      <alignment horizontal="right"/>
    </xf>
    <xf numFmtId="0" fontId="16" fillId="34" borderId="18" xfId="0" applyFont="1" applyFill="1" applyBorder="1" applyAlignment="1">
      <alignment horizontal="center"/>
    </xf>
    <xf numFmtId="0" fontId="24" fillId="34" borderId="0" xfId="0" applyFont="1" applyFill="1" applyAlignment="1">
      <alignment horizontal="right"/>
    </xf>
    <xf numFmtId="0" fontId="25" fillId="34" borderId="0" xfId="0" applyFont="1" applyFill="1" applyAlignment="1">
      <alignment horizontal="right"/>
    </xf>
    <xf numFmtId="1" fontId="25" fillId="34" borderId="0" xfId="0" applyNumberFormat="1" applyFont="1" applyFill="1" applyAlignment="1">
      <alignment horizontal="right"/>
    </xf>
    <xf numFmtId="1" fontId="22" fillId="34" borderId="0" xfId="0" applyNumberFormat="1" applyFont="1" applyFill="1"/>
    <xf numFmtId="1" fontId="22" fillId="34" borderId="0" xfId="0" applyNumberFormat="1" applyFont="1" applyFill="1" applyAlignment="1">
      <alignment horizontal="right"/>
    </xf>
    <xf numFmtId="1" fontId="22" fillId="34" borderId="10" xfId="0" applyNumberFormat="1" applyFont="1" applyFill="1" applyBorder="1" applyAlignment="1">
      <alignment horizontal="right"/>
    </xf>
    <xf numFmtId="1" fontId="23" fillId="34" borderId="0" xfId="0" applyNumberFormat="1" applyFont="1" applyFill="1" applyAlignment="1">
      <alignment horizontal="right"/>
    </xf>
    <xf numFmtId="0" fontId="24" fillId="35" borderId="0" xfId="0" applyFont="1" applyFill="1" applyAlignment="1">
      <alignment horizontal="left"/>
    </xf>
    <xf numFmtId="0" fontId="24" fillId="33" borderId="0" xfId="0" applyFont="1" applyFill="1" applyAlignment="1">
      <alignment horizontal="right"/>
    </xf>
    <xf numFmtId="0" fontId="24" fillId="33" borderId="12" xfId="0" applyFont="1" applyFill="1" applyBorder="1" applyAlignment="1">
      <alignment horizontal="right"/>
    </xf>
    <xf numFmtId="0" fontId="24" fillId="0" borderId="0" xfId="0" applyFont="1"/>
    <xf numFmtId="0" fontId="25" fillId="35" borderId="0" xfId="0" applyFont="1" applyFill="1"/>
    <xf numFmtId="0" fontId="25" fillId="33" borderId="0" xfId="0" applyFont="1" applyFill="1" applyAlignment="1">
      <alignment horizontal="right"/>
    </xf>
    <xf numFmtId="0" fontId="25" fillId="33" borderId="12" xfId="0" applyFont="1" applyFill="1" applyBorder="1" applyAlignment="1">
      <alignment horizontal="right"/>
    </xf>
    <xf numFmtId="164" fontId="25" fillId="36" borderId="15" xfId="0" applyNumberFormat="1" applyFont="1" applyFill="1" applyBorder="1" applyAlignment="1">
      <alignment horizontal="right"/>
    </xf>
    <xf numFmtId="164" fontId="25" fillId="36" borderId="0" xfId="0" applyNumberFormat="1" applyFont="1" applyFill="1" applyAlignment="1">
      <alignment horizontal="right"/>
    </xf>
    <xf numFmtId="164" fontId="25" fillId="36" borderId="12" xfId="0" applyNumberFormat="1" applyFont="1" applyFill="1" applyBorder="1" applyAlignment="1">
      <alignment horizontal="right"/>
    </xf>
    <xf numFmtId="0" fontId="25" fillId="0" borderId="0" xfId="0" applyFont="1"/>
    <xf numFmtId="164" fontId="24" fillId="34" borderId="0" xfId="0" applyNumberFormat="1" applyFont="1" applyFill="1" applyAlignment="1">
      <alignment horizontal="right"/>
    </xf>
    <xf numFmtId="164" fontId="23" fillId="34" borderId="0" xfId="0" applyNumberFormat="1" applyFont="1" applyFill="1" applyAlignment="1">
      <alignment horizontal="right"/>
    </xf>
    <xf numFmtId="1" fontId="0" fillId="33" borderId="0" xfId="0" applyNumberFormat="1" applyFill="1" applyAlignment="1">
      <alignment horizontal="right"/>
    </xf>
    <xf numFmtId="1" fontId="24" fillId="33" borderId="0" xfId="0" applyNumberFormat="1" applyFont="1" applyFill="1" applyAlignment="1">
      <alignment horizontal="right"/>
    </xf>
    <xf numFmtId="1" fontId="23" fillId="34" borderId="0" xfId="0" applyNumberFormat="1" applyFont="1" applyFill="1"/>
    <xf numFmtId="1" fontId="23" fillId="34" borderId="10" xfId="0" applyNumberFormat="1" applyFont="1" applyFill="1" applyBorder="1"/>
    <xf numFmtId="1" fontId="26" fillId="34" borderId="0" xfId="0" applyNumberFormat="1" applyFont="1" applyFill="1"/>
    <xf numFmtId="1" fontId="26" fillId="34" borderId="10" xfId="0" applyNumberFormat="1" applyFont="1" applyFill="1" applyBorder="1"/>
    <xf numFmtId="164" fontId="23" fillId="36" borderId="0" xfId="0" applyNumberFormat="1" applyFont="1" applyFill="1"/>
    <xf numFmtId="164" fontId="23" fillId="36" borderId="12" xfId="0" applyNumberFormat="1" applyFont="1" applyFill="1" applyBorder="1"/>
    <xf numFmtId="0" fontId="16" fillId="0" borderId="23" xfId="0" applyFont="1" applyBorder="1"/>
    <xf numFmtId="0" fontId="16" fillId="0" borderId="24" xfId="0" applyFont="1" applyBorder="1"/>
    <xf numFmtId="0" fontId="0" fillId="0" borderId="23" xfId="0" applyBorder="1"/>
    <xf numFmtId="0" fontId="0" fillId="0" borderId="24" xfId="0" applyBorder="1"/>
    <xf numFmtId="0" fontId="0" fillId="0" borderId="25" xfId="0" applyBorder="1"/>
    <xf numFmtId="0" fontId="0" fillId="0" borderId="26" xfId="0" applyBorder="1"/>
    <xf numFmtId="0" fontId="16" fillId="0" borderId="0" xfId="0" applyFont="1"/>
    <xf numFmtId="0" fontId="27" fillId="0" borderId="0" xfId="0" applyFont="1"/>
    <xf numFmtId="0" fontId="0" fillId="37" borderId="0" xfId="0" applyFill="1"/>
    <xf numFmtId="164" fontId="0" fillId="0" borderId="0" xfId="0" applyNumberFormat="1"/>
    <xf numFmtId="165" fontId="0" fillId="0" borderId="23" xfId="0" applyNumberFormat="1" applyBorder="1"/>
    <xf numFmtId="165" fontId="0" fillId="0" borderId="25" xfId="0" applyNumberFormat="1" applyBorder="1"/>
    <xf numFmtId="165" fontId="0" fillId="0" borderId="24" xfId="0" applyNumberFormat="1" applyBorder="1"/>
    <xf numFmtId="165" fontId="0" fillId="0" borderId="26" xfId="0" applyNumberFormat="1" applyBorder="1"/>
    <xf numFmtId="0" fontId="20" fillId="34" borderId="0" xfId="0" applyFont="1" applyFill="1" applyAlignment="1">
      <alignment horizontal="center"/>
    </xf>
    <xf numFmtId="164" fontId="25" fillId="34" borderId="0" xfId="0" applyNumberFormat="1" applyFont="1" applyFill="1" applyAlignment="1">
      <alignment horizontal="right"/>
    </xf>
    <xf numFmtId="164" fontId="24" fillId="34" borderId="10" xfId="0" applyNumberFormat="1" applyFont="1" applyFill="1" applyBorder="1" applyAlignment="1">
      <alignment horizontal="right"/>
    </xf>
    <xf numFmtId="164" fontId="25" fillId="34" borderId="10" xfId="0" applyNumberFormat="1" applyFont="1" applyFill="1" applyBorder="1" applyAlignment="1">
      <alignment horizontal="right"/>
    </xf>
    <xf numFmtId="164" fontId="23" fillId="34" borderId="10" xfId="0" applyNumberFormat="1" applyFont="1" applyFill="1" applyBorder="1" applyAlignment="1">
      <alignment horizontal="right"/>
    </xf>
    <xf numFmtId="164" fontId="26" fillId="34" borderId="0" xfId="0" applyNumberFormat="1" applyFont="1" applyFill="1" applyAlignment="1">
      <alignment horizontal="right"/>
    </xf>
    <xf numFmtId="2" fontId="23" fillId="34" borderId="0" xfId="0" applyNumberFormat="1" applyFont="1" applyFill="1" applyAlignment="1">
      <alignment horizontal="right"/>
    </xf>
    <xf numFmtId="2" fontId="24" fillId="0" borderId="0" xfId="0" applyNumberFormat="1" applyFont="1" applyAlignment="1">
      <alignment horizontal="right"/>
    </xf>
    <xf numFmtId="0" fontId="28" fillId="0" borderId="0" xfId="0" applyFont="1"/>
    <xf numFmtId="166" fontId="0" fillId="0" borderId="0" xfId="0" applyNumberFormat="1"/>
    <xf numFmtId="2" fontId="29" fillId="0" borderId="0" xfId="0" applyNumberFormat="1" applyFont="1"/>
    <xf numFmtId="2" fontId="23" fillId="0" borderId="0" xfId="0" applyNumberFormat="1" applyFont="1"/>
    <xf numFmtId="2" fontId="25" fillId="0" borderId="0" xfId="0" applyNumberFormat="1" applyFont="1"/>
    <xf numFmtId="0" fontId="20" fillId="33" borderId="0" xfId="0" applyFont="1" applyFill="1" applyAlignment="1">
      <alignment horizontal="center"/>
    </xf>
    <xf numFmtId="165" fontId="25" fillId="33" borderId="0" xfId="0" applyNumberFormat="1" applyFont="1" applyFill="1" applyAlignment="1">
      <alignment horizontal="right"/>
    </xf>
    <xf numFmtId="165" fontId="24" fillId="33" borderId="0" xfId="0" applyNumberFormat="1" applyFont="1" applyFill="1" applyAlignment="1">
      <alignment horizontal="right"/>
    </xf>
    <xf numFmtId="0" fontId="21" fillId="35" borderId="0" xfId="0" applyFont="1" applyFill="1" applyAlignment="1">
      <alignment horizontal="left"/>
    </xf>
    <xf numFmtId="0" fontId="0" fillId="35" borderId="0" xfId="0" applyFill="1" applyAlignment="1">
      <alignment horizontal="left"/>
    </xf>
    <xf numFmtId="0" fontId="0" fillId="35" borderId="10" xfId="0" applyFill="1" applyBorder="1" applyAlignment="1">
      <alignment horizontal="left"/>
    </xf>
    <xf numFmtId="0" fontId="0" fillId="38" borderId="0" xfId="0" applyFill="1"/>
    <xf numFmtId="2" fontId="24" fillId="0" borderId="0" xfId="0" applyNumberFormat="1" applyFont="1"/>
    <xf numFmtId="2" fontId="22" fillId="0" borderId="0" xfId="0" applyNumberFormat="1" applyFont="1"/>
    <xf numFmtId="0" fontId="0" fillId="0" borderId="0" xfId="0" applyAlignment="1">
      <alignment horizontal="center"/>
    </xf>
    <xf numFmtId="49" fontId="0" fillId="0" borderId="0" xfId="0" applyNumberFormat="1"/>
    <xf numFmtId="0" fontId="14" fillId="0" borderId="0" xfId="0" applyFont="1"/>
    <xf numFmtId="2" fontId="0" fillId="0" borderId="0" xfId="0" applyNumberFormat="1" applyAlignment="1">
      <alignment horizontal="center"/>
    </xf>
    <xf numFmtId="2" fontId="0" fillId="38" borderId="0" xfId="0" applyNumberFormat="1" applyFill="1" applyAlignment="1">
      <alignment horizontal="center"/>
    </xf>
    <xf numFmtId="2" fontId="0" fillId="0" borderId="23" xfId="0" applyNumberFormat="1" applyBorder="1"/>
    <xf numFmtId="2" fontId="0" fillId="0" borderId="24" xfId="0" applyNumberFormat="1" applyBorder="1"/>
    <xf numFmtId="0" fontId="0" fillId="0" borderId="10" xfId="0" applyBorder="1"/>
    <xf numFmtId="2" fontId="0" fillId="0" borderId="10" xfId="0" applyNumberFormat="1" applyBorder="1"/>
    <xf numFmtId="165" fontId="0" fillId="0" borderId="27" xfId="0" applyNumberFormat="1" applyBorder="1"/>
    <xf numFmtId="165" fontId="0" fillId="0" borderId="28" xfId="0" applyNumberFormat="1" applyBorder="1"/>
    <xf numFmtId="0" fontId="20" fillId="36" borderId="15" xfId="0" applyFont="1" applyFill="1" applyBorder="1" applyAlignment="1">
      <alignment horizontal="center"/>
    </xf>
    <xf numFmtId="0" fontId="20" fillId="36" borderId="0" xfId="0" applyFont="1" applyFill="1" applyAlignment="1">
      <alignment horizontal="center"/>
    </xf>
    <xf numFmtId="0" fontId="20" fillId="36" borderId="12" xfId="0" applyFont="1" applyFill="1" applyBorder="1" applyAlignment="1">
      <alignment horizontal="center"/>
    </xf>
    <xf numFmtId="0" fontId="20" fillId="33" borderId="0" xfId="0" applyFont="1" applyFill="1" applyAlignment="1">
      <alignment horizontal="center"/>
    </xf>
    <xf numFmtId="0" fontId="20" fillId="33" borderId="12" xfId="0" applyFont="1" applyFill="1" applyBorder="1" applyAlignment="1">
      <alignment horizontal="center"/>
    </xf>
    <xf numFmtId="0" fontId="20" fillId="34" borderId="16" xfId="0" applyFont="1" applyFill="1" applyBorder="1" applyAlignment="1">
      <alignment horizontal="center"/>
    </xf>
    <xf numFmtId="0" fontId="20" fillId="34" borderId="10" xfId="0" applyFont="1"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16" fillId="0" borderId="23" xfId="0" applyFont="1" applyBorder="1" applyAlignment="1">
      <alignment horizontal="center" wrapText="1"/>
    </xf>
    <xf numFmtId="0" fontId="0" fillId="0" borderId="0" xfId="0" applyAlignment="1">
      <alignment horizontal="center"/>
    </xf>
    <xf numFmtId="0" fontId="0" fillId="0" borderId="0" xfId="0" applyAlignment="1">
      <alignment horizontal="center" wrapText="1"/>
    </xf>
    <xf numFmtId="49" fontId="0" fillId="0" borderId="0" xfId="0" applyNumberFormat="1" applyAlignment="1">
      <alignment horizontal="center"/>
    </xf>
    <xf numFmtId="0" fontId="0" fillId="0" borderId="0" xfId="0"/>
  </cellXfs>
  <cellStyles count="203">
    <cellStyle name="20% - Accent1" xfId="19" builtinId="30" customBuiltin="1"/>
    <cellStyle name="20% - Accent1 2" xfId="162" xr:uid="{814FDDDA-362C-43F4-B368-D6DD9B05E12E}"/>
    <cellStyle name="20% - Accent2" xfId="23" builtinId="34" customBuiltin="1"/>
    <cellStyle name="20% - Accent2 2" xfId="164" xr:uid="{75AA4B1D-BF6F-40FD-83B0-EE7F9C21A88D}"/>
    <cellStyle name="20% - Accent3" xfId="27" builtinId="38" customBuiltin="1"/>
    <cellStyle name="20% - Accent3 2" xfId="166" xr:uid="{73C5BC46-E6EA-4401-954E-F2608CD79864}"/>
    <cellStyle name="20% - Accent4" xfId="31" builtinId="42" customBuiltin="1"/>
    <cellStyle name="20% - Accent4 2" xfId="168" xr:uid="{8D61C948-F506-4CA8-A9CE-6C95C5886AEC}"/>
    <cellStyle name="20% - Accent5" xfId="35" builtinId="46" customBuiltin="1"/>
    <cellStyle name="20% - Accent5 2" xfId="170" xr:uid="{12F967F0-10AA-4394-8E13-3D92BA71D5F8}"/>
    <cellStyle name="20% - Accent6" xfId="39" builtinId="50" customBuiltin="1"/>
    <cellStyle name="20% - Accent6 2" xfId="172" xr:uid="{DA0BC1D0-9325-4BE1-AEC6-3E0DF056FEDD}"/>
    <cellStyle name="20% - 着色 1 2" xfId="110" xr:uid="{8113E9DF-4859-4658-9D97-5B4ED473DDB2}"/>
    <cellStyle name="20% - 着色 1 2 2" xfId="176" xr:uid="{962B823B-B80D-4A5D-B870-AFB532D3FBC8}"/>
    <cellStyle name="20% - 着色 1 3" xfId="68" xr:uid="{34796532-7537-4762-98C3-6D3E451C2DC6}"/>
    <cellStyle name="20% - 着色 2 2" xfId="114" xr:uid="{09525012-A871-4FD3-BAAA-37B0D00F6790}"/>
    <cellStyle name="20% - 着色 2 2 2" xfId="178" xr:uid="{172B68F9-64AB-42EE-86F7-DD3EBF5ECA83}"/>
    <cellStyle name="20% - 着色 2 3" xfId="72" xr:uid="{FF91E069-C85D-4CB1-A4E1-D0900C31C91C}"/>
    <cellStyle name="20% - 着色 3 2" xfId="118" xr:uid="{A147E7C6-548D-49E6-BD8A-63EF8625749B}"/>
    <cellStyle name="20% - 着色 3 2 2" xfId="180" xr:uid="{F91A3B4B-8FA2-4D7A-B191-A9813246BF49}"/>
    <cellStyle name="20% - 着色 3 3" xfId="76" xr:uid="{6B2B6639-B0F2-4F4D-80AE-53A5C70F67C5}"/>
    <cellStyle name="20% - 着色 4 2" xfId="122" xr:uid="{3BB5130C-00EF-435B-B8B0-73EAB479E497}"/>
    <cellStyle name="20% - 着色 4 2 2" xfId="182" xr:uid="{64FBE6E4-F4EA-4B19-968F-FE80E1EAC84A}"/>
    <cellStyle name="20% - 着色 4 3" xfId="80" xr:uid="{9A7FB63D-D019-44DE-83FD-F61036277633}"/>
    <cellStyle name="20% - 着色 5 2" xfId="126" xr:uid="{4F3315BA-70FB-4DE6-9070-A12B076F45E1}"/>
    <cellStyle name="20% - 着色 5 2 2" xfId="184" xr:uid="{726429B7-675F-4D62-A6B3-6B28F323F208}"/>
    <cellStyle name="20% - 着色 5 3" xfId="84" xr:uid="{4ED68649-84C4-49E1-B08F-CE879BB72863}"/>
    <cellStyle name="20% - 着色 6 2" xfId="130" xr:uid="{BDEB2A9E-52B4-4866-A4DE-C6A3C071D701}"/>
    <cellStyle name="20% - 着色 6 2 2" xfId="186" xr:uid="{4331780B-DE85-4F91-83CC-22625285C292}"/>
    <cellStyle name="20% - 着色 6 3" xfId="88" xr:uid="{1BE94998-0E8E-4BAC-90A1-EBEE8279DEFD}"/>
    <cellStyle name="40% - Accent1" xfId="20" builtinId="31" customBuiltin="1"/>
    <cellStyle name="40% - Accent1 2" xfId="163" xr:uid="{0C67DEBA-3CAB-40A6-93C0-8310F2065816}"/>
    <cellStyle name="40% - Accent2" xfId="24" builtinId="35" customBuiltin="1"/>
    <cellStyle name="40% - Accent2 2" xfId="165" xr:uid="{46E0F260-87B2-4F2B-B828-97F9A6809DBE}"/>
    <cellStyle name="40% - Accent3" xfId="28" builtinId="39" customBuiltin="1"/>
    <cellStyle name="40% - Accent3 2" xfId="167" xr:uid="{E37C14CA-0C9E-441B-94A2-74A2FC68B0FC}"/>
    <cellStyle name="40% - Accent4" xfId="32" builtinId="43" customBuiltin="1"/>
    <cellStyle name="40% - Accent4 2" xfId="169" xr:uid="{357134D3-DDA5-4387-879D-9F7760B92F8F}"/>
    <cellStyle name="40% - Accent5" xfId="36" builtinId="47" customBuiltin="1"/>
    <cellStyle name="40% - Accent5 2" xfId="171" xr:uid="{9095F2F7-0503-45D3-BF61-7FA96C49523D}"/>
    <cellStyle name="40% - Accent6" xfId="40" builtinId="51" customBuiltin="1"/>
    <cellStyle name="40% - Accent6 2" xfId="173" xr:uid="{609E657E-90A0-4FE8-BFD2-D24F64B03A2F}"/>
    <cellStyle name="40% - 着色 1 2" xfId="111" xr:uid="{43FCA474-C9DA-4891-8BF9-F78261ADD81B}"/>
    <cellStyle name="40% - 着色 1 2 2" xfId="177" xr:uid="{1A567427-3F35-4EA8-8651-C4021C1AF1B9}"/>
    <cellStyle name="40% - 着色 1 3" xfId="69" xr:uid="{0D07AF1C-8CF9-4876-8165-A1E95C370137}"/>
    <cellStyle name="40% - 着色 2 2" xfId="115" xr:uid="{A320404B-13D3-4ADF-8CA9-CFA9F4E2F10B}"/>
    <cellStyle name="40% - 着色 2 2 2" xfId="179" xr:uid="{289ECCDF-867B-49A0-A6E6-358C2B92B4C8}"/>
    <cellStyle name="40% - 着色 2 3" xfId="73" xr:uid="{5BE7EEE4-A746-41DB-B4F4-87FD34E039B3}"/>
    <cellStyle name="40% - 着色 3 2" xfId="119" xr:uid="{2DAA2E82-DB87-44A8-98E2-2E279EC208FA}"/>
    <cellStyle name="40% - 着色 3 2 2" xfId="181" xr:uid="{6B1EFD29-C405-419C-BB01-2D62198CFF00}"/>
    <cellStyle name="40% - 着色 3 3" xfId="77" xr:uid="{3D056781-AAC0-4693-86A3-53A6728D7529}"/>
    <cellStyle name="40% - 着色 4 2" xfId="123" xr:uid="{9231C3A3-BAA2-496B-813A-2C6F11031A9E}"/>
    <cellStyle name="40% - 着色 4 2 2" xfId="183" xr:uid="{14566538-5254-4B26-A7D2-EC8920DD063D}"/>
    <cellStyle name="40% - 着色 4 3" xfId="81" xr:uid="{8C6634C5-5BBF-4BBF-AEC1-9BE0B5292F7A}"/>
    <cellStyle name="40% - 着色 5 2" xfId="127" xr:uid="{3B523035-0779-40A5-B45B-6EB229048845}"/>
    <cellStyle name="40% - 着色 5 2 2" xfId="185" xr:uid="{BBB5A406-E6CB-477A-8A54-42B144D08188}"/>
    <cellStyle name="40% - 着色 5 3" xfId="85" xr:uid="{8A36F40F-E053-43FC-A202-A74AEB95BD27}"/>
    <cellStyle name="40% - 着色 6 2" xfId="131" xr:uid="{336B984A-E8AA-4D59-92C9-046CF75245DA}"/>
    <cellStyle name="40% - 着色 6 2 2" xfId="187" xr:uid="{71526AE1-4B48-4B36-B424-227BDBDE87F0}"/>
    <cellStyle name="40% - 着色 6 3" xfId="89" xr:uid="{CBD578AA-BE0A-496A-8BD7-D92955A2A677}"/>
    <cellStyle name="60% - Accent1" xfId="21" builtinId="32" customBuiltin="1"/>
    <cellStyle name="60% - Accent1 2" xfId="134" xr:uid="{AE9E1B0F-1CF0-4485-9C97-5A6239E802CA}"/>
    <cellStyle name="60% - Accent1 2 2" xfId="196" xr:uid="{AE93B7F9-49D0-43C1-B31F-0B9DB091CA7E}"/>
    <cellStyle name="60% - Accent1 3" xfId="154" xr:uid="{D31BAC72-C825-4E7A-88CC-A8E41DCE081E}"/>
    <cellStyle name="60% - Accent1 3 2" xfId="189" xr:uid="{742D77B1-47A8-48C5-9ABB-515CBFBB87A5}"/>
    <cellStyle name="60% - Accent1 4" xfId="43" xr:uid="{0EE68C24-7D3C-44E8-954E-3437105E77CC}"/>
    <cellStyle name="60% - Accent2" xfId="25" builtinId="36" customBuiltin="1"/>
    <cellStyle name="60% - Accent2 2" xfId="135" xr:uid="{B7A6E07E-143A-4599-BF0D-1A6B8ABA1159}"/>
    <cellStyle name="60% - Accent2 2 2" xfId="197" xr:uid="{D25CEF95-BBAC-4C69-8FA5-42862CBB5F45}"/>
    <cellStyle name="60% - Accent2 3" xfId="155" xr:uid="{C0199814-1A7D-477B-976F-B7D9EBC56E4F}"/>
    <cellStyle name="60% - Accent2 3 2" xfId="190" xr:uid="{D5E96F5B-C424-4CAB-8AB6-FD0067F5CD41}"/>
    <cellStyle name="60% - Accent2 4" xfId="44" xr:uid="{68EDF7CB-DB4A-4F87-B1C5-6EEFE5D607DE}"/>
    <cellStyle name="60% - Accent3" xfId="29" builtinId="40" customBuiltin="1"/>
    <cellStyle name="60% - Accent3 2" xfId="136" xr:uid="{0FF05B40-E72B-4164-B50C-820210E868B5}"/>
    <cellStyle name="60% - Accent3 2 2" xfId="198" xr:uid="{8092842B-283D-4A90-9120-2025365448A6}"/>
    <cellStyle name="60% - Accent3 3" xfId="156" xr:uid="{03E80EA0-0E2B-43F6-BCF8-1ECB4A0A8F65}"/>
    <cellStyle name="60% - Accent3 3 2" xfId="191" xr:uid="{401BE31B-C436-4930-9085-4861ECC7C785}"/>
    <cellStyle name="60% - Accent3 4" xfId="45" xr:uid="{AB828D25-7F48-439C-841A-CDE16E086BB7}"/>
    <cellStyle name="60% - Accent4" xfId="33" builtinId="44" customBuiltin="1"/>
    <cellStyle name="60% - Accent4 2" xfId="137" xr:uid="{56D58B71-87D5-4F6E-93A2-BDDF0DD22D5C}"/>
    <cellStyle name="60% - Accent4 2 2" xfId="199" xr:uid="{BFFE70FC-9DE3-4F92-B87B-245982A4ADD1}"/>
    <cellStyle name="60% - Accent4 3" xfId="157" xr:uid="{4D65BC8D-FF3F-40C1-88C7-1DB99C319E2A}"/>
    <cellStyle name="60% - Accent4 3 2" xfId="192" xr:uid="{8F8C38FE-7216-461D-A444-0DE188D8B1F0}"/>
    <cellStyle name="60% - Accent4 4" xfId="46" xr:uid="{2C93D4FF-C05C-492E-B43C-CD7E84FE97F7}"/>
    <cellStyle name="60% - Accent5" xfId="37" builtinId="48" customBuiltin="1"/>
    <cellStyle name="60% - Accent5 2" xfId="138" xr:uid="{28767AA6-BB3A-4545-B767-AE5238B4A0E3}"/>
    <cellStyle name="60% - Accent5 2 2" xfId="200" xr:uid="{49CF5D2F-568E-4F70-9FBC-B411059CFA6F}"/>
    <cellStyle name="60% - Accent5 3" xfId="158" xr:uid="{89EB44A4-8340-460A-B9F5-5C7FB8DB09B1}"/>
    <cellStyle name="60% - Accent5 3 2" xfId="193" xr:uid="{35CBF580-2C73-4191-B1B8-3BFB0BEFE229}"/>
    <cellStyle name="60% - Accent5 4" xfId="47" xr:uid="{97A38D62-68D9-422A-A946-E89E08A9F293}"/>
    <cellStyle name="60% - Accent6" xfId="41" builtinId="52" customBuiltin="1"/>
    <cellStyle name="60% - Accent6 2" xfId="139" xr:uid="{7631BA07-31E1-45DA-8F19-F6A5C17F5C15}"/>
    <cellStyle name="60% - Accent6 2 2" xfId="201" xr:uid="{FB997D18-BB52-4EB5-AEC8-0A116A8A6630}"/>
    <cellStyle name="60% - Accent6 3" xfId="159" xr:uid="{483E4C2A-188D-43E0-A9C2-EBBC0BADCD07}"/>
    <cellStyle name="60% - Accent6 3 2" xfId="194" xr:uid="{9D7D1A04-A612-4A28-8B22-26C86F6CF19D}"/>
    <cellStyle name="60% - Accent6 4" xfId="48" xr:uid="{E3B2C742-AAB6-485D-A243-B3EE84F55CF0}"/>
    <cellStyle name="60% - 着色 1 2" xfId="112" xr:uid="{D5A943A8-94B0-41F2-A979-C8718928304C}"/>
    <cellStyle name="60% - 着色 1 3" xfId="70" xr:uid="{C32E40A6-96C0-4892-ADB5-15916D3C9FC1}"/>
    <cellStyle name="60% - 着色 2 2" xfId="116" xr:uid="{BCCAD622-2EDB-478E-B298-4048373B611E}"/>
    <cellStyle name="60% - 着色 2 3" xfId="74" xr:uid="{F1C5F801-EF64-467D-A142-09C8A98BBD7C}"/>
    <cellStyle name="60% - 着色 3 2" xfId="120" xr:uid="{813A3E08-D067-43BC-97D4-3A710AEEF667}"/>
    <cellStyle name="60% - 着色 3 3" xfId="78" xr:uid="{6AA84803-BC39-4C8B-9E96-264B9D0A2913}"/>
    <cellStyle name="60% - 着色 4 2" xfId="124" xr:uid="{5BC9FD25-6779-4157-822E-BCBB793F5E65}"/>
    <cellStyle name="60% - 着色 4 3" xfId="82" xr:uid="{67159B1A-284F-4EDE-9C51-64F078538EE2}"/>
    <cellStyle name="60% - 着色 5 2" xfId="128" xr:uid="{4C805AB7-820B-44C4-954D-A7206D5DE0F7}"/>
    <cellStyle name="60% - 着色 5 3" xfId="86" xr:uid="{A444488C-8C2F-48B7-8A36-8308528F9B84}"/>
    <cellStyle name="60% - 着色 6 2" xfId="132" xr:uid="{AE89745B-3891-4B0E-9AA5-458448499C34}"/>
    <cellStyle name="60% - 着色 6 3" xfId="90" xr:uid="{9E36CD82-99ED-4499-8519-DDCA5EBA8E04}"/>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141" xr:uid="{53403506-BFBA-402A-9C34-3AD685F7734E}"/>
    <cellStyle name="Cover" xfId="142" xr:uid="{F7AF27EC-F91F-4159-8B86-2F3625EB9AB6}"/>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Menu" xfId="143" xr:uid="{2D817985-5D84-4F09-874A-B1D1678760FC}"/>
    <cellStyle name="Neutral" xfId="8" builtinId="28" customBuiltin="1"/>
    <cellStyle name="Neutral 2" xfId="133" xr:uid="{3861BFB3-0198-4E66-BC47-98BC2E99E1B4}"/>
    <cellStyle name="Neutral 2 2" xfId="195" xr:uid="{CD739C83-5F0C-4BAB-83D3-D39573325D2A}"/>
    <cellStyle name="Neutral 3" xfId="152" xr:uid="{86B3B943-0394-4C54-BCE4-5D8649CAE498}"/>
    <cellStyle name="Neutral 3 2" xfId="188" xr:uid="{6B0C41F9-19AD-4341-AA2A-235552F49266}"/>
    <cellStyle name="Neutral 4" xfId="42" xr:uid="{8521FB60-9972-4939-B50A-6AFA66DC54A2}"/>
    <cellStyle name="Normal" xfId="0" builtinId="0"/>
    <cellStyle name="Normal 18" xfId="202" xr:uid="{653322F2-5091-42EA-8A78-13344B603363}"/>
    <cellStyle name="Normal 2" xfId="144" xr:uid="{9D2A199A-6F0B-4578-AC34-361B32EFD8A5}"/>
    <cellStyle name="Normal 2 2" xfId="145" xr:uid="{DC83C1BF-6762-4E79-BCD4-56330C66DE8A}"/>
    <cellStyle name="Normal 2 3" xfId="146" xr:uid="{3410ACB6-BB8B-4317-8E3C-38625B257D9D}"/>
    <cellStyle name="Normal 3" xfId="147" xr:uid="{65ECA119-BBD1-464E-887E-D085EAD46645}"/>
    <cellStyle name="Normal 4" xfId="148" xr:uid="{160D72D5-CEBB-46BE-AAE4-CECC2BC12C6C}"/>
    <cellStyle name="Normal 4 2" xfId="149" xr:uid="{AAF77D41-5A10-411E-BC53-071BF6B5461B}"/>
    <cellStyle name="Normal 5" xfId="151" xr:uid="{255B38D3-48B3-4FF9-90FE-1A9AD181F1A6}"/>
    <cellStyle name="Normal 6" xfId="160" xr:uid="{E1F99E29-8C52-4577-A985-53DD0EF570FF}"/>
    <cellStyle name="Normal 7" xfId="140" xr:uid="{840FBFFB-9A12-4401-B702-4C9E6AAD83EE}"/>
    <cellStyle name="Note" xfId="15" builtinId="10" customBuiltin="1"/>
    <cellStyle name="Note 2" xfId="153" xr:uid="{E1D79762-D0CF-49A2-AC3B-DAFC30258065}"/>
    <cellStyle name="Note 3" xfId="161" xr:uid="{00F467C4-4641-4F06-9C93-E0B26653ADF8}"/>
    <cellStyle name="Output" xfId="10" builtinId="21" customBuiltin="1"/>
    <cellStyle name="Title" xfId="1" builtinId="15" customBuiltin="1"/>
    <cellStyle name="Total" xfId="17" builtinId="25" customBuiltin="1"/>
    <cellStyle name="Warning Text" xfId="14" builtinId="11" customBuiltin="1"/>
    <cellStyle name="Year" xfId="150" xr:uid="{63A8D28B-C3DE-4AE3-993C-03916E344F7A}"/>
    <cellStyle name="好 2" xfId="97" xr:uid="{25401F59-0539-4E82-A994-C5928E044C2B}"/>
    <cellStyle name="好 3" xfId="55" xr:uid="{C999C2F3-E378-43D9-89FD-DDC8305B3D03}"/>
    <cellStyle name="差 2" xfId="98" xr:uid="{C5F77AB0-BBA8-46BA-8814-24207E9CFD9E}"/>
    <cellStyle name="差 3" xfId="56" xr:uid="{89B2352E-8CC0-4BF4-9EDD-D1D4F4BCD5E0}"/>
    <cellStyle name="常规 2" xfId="91" xr:uid="{A85FAF94-593D-4AA7-8473-BA22F3102E5A}"/>
    <cellStyle name="常规 2 2" xfId="174" xr:uid="{647407D6-ED37-40EE-9977-AA2CD6A00A3F}"/>
    <cellStyle name="常规 3" xfId="49" xr:uid="{A1C13654-6D01-47E5-B168-4B1C0701CEE8}"/>
    <cellStyle name="标题 1 2" xfId="93" xr:uid="{08D95CBF-301D-4222-A62A-9983A3C84A11}"/>
    <cellStyle name="标题 1 3" xfId="51" xr:uid="{160853EF-077C-4190-91C7-E5CFB0DEB27C}"/>
    <cellStyle name="标题 2 2" xfId="94" xr:uid="{080000D2-A945-4D11-83CB-46BA8A2320FC}"/>
    <cellStyle name="标题 2 3" xfId="52" xr:uid="{0A5A1E1E-CD02-4C46-9B39-85FF0BEC9EC0}"/>
    <cellStyle name="标题 3 2" xfId="95" xr:uid="{31C2F03F-C999-43F5-A0AC-AC869EA2480F}"/>
    <cellStyle name="标题 3 3" xfId="53" xr:uid="{6B5CEF4A-DE6D-4E66-B02C-A001B7ABC758}"/>
    <cellStyle name="标题 4 2" xfId="96" xr:uid="{D01AF589-B41F-41DB-85B6-ACE2FFA4F4C1}"/>
    <cellStyle name="标题 4 3" xfId="54" xr:uid="{475E0F16-A5DD-4B00-B28F-BA315F61E5F3}"/>
    <cellStyle name="标题 5" xfId="92" xr:uid="{F181B495-3A2E-4236-9859-945117266AE6}"/>
    <cellStyle name="标题 6" xfId="50" xr:uid="{4E28F2FD-BFFD-4637-A436-444C43728736}"/>
    <cellStyle name="检查单元格 2" xfId="104" xr:uid="{1546E35A-4939-4FD0-A733-3D199D3565DB}"/>
    <cellStyle name="检查单元格 3" xfId="62" xr:uid="{BFEF8B43-D24D-4C29-9768-5140E4D36936}"/>
    <cellStyle name="汇总 2" xfId="108" xr:uid="{886FB168-F617-4348-AB7D-A41B3E029036}"/>
    <cellStyle name="汇总 3" xfId="66" xr:uid="{C19FE533-AD9E-43DC-BF0A-7A0136CD4F73}"/>
    <cellStyle name="注释 2" xfId="106" xr:uid="{D55A9C51-25DB-419A-83F6-C091EDD2493E}"/>
    <cellStyle name="注释 2 2" xfId="175" xr:uid="{51B8C392-7B73-4C03-9C1F-A4C829FA4A8B}"/>
    <cellStyle name="注释 3" xfId="64" xr:uid="{41D45662-1AAA-4DD6-BE29-C4B4912943A5}"/>
    <cellStyle name="着色 1 2" xfId="109" xr:uid="{6D72B7B3-1330-4B53-B0F5-8A67126CFDE2}"/>
    <cellStyle name="着色 1 3" xfId="67" xr:uid="{EBCBA940-8CED-4AB9-A5B2-21F791136BF8}"/>
    <cellStyle name="着色 2 2" xfId="113" xr:uid="{CFA43F5D-C101-450B-BCA8-9E3FC5D74972}"/>
    <cellStyle name="着色 2 3" xfId="71" xr:uid="{6E468F46-7219-433A-95F0-B74AE080763B}"/>
    <cellStyle name="着色 3 2" xfId="117" xr:uid="{A4CF43D4-02BE-4E0E-8AA2-F67DE1BC9F05}"/>
    <cellStyle name="着色 3 3" xfId="75" xr:uid="{2B2DC6D3-D658-40DD-8FDF-2B5FA4353104}"/>
    <cellStyle name="着色 4 2" xfId="121" xr:uid="{121154CD-90AE-4B0F-A8A5-65B7A95748C7}"/>
    <cellStyle name="着色 4 3" xfId="79" xr:uid="{F7B2DFCC-E55A-4568-8CB7-4206C37CDA0B}"/>
    <cellStyle name="着色 5 2" xfId="125" xr:uid="{A4D44FB1-A603-4523-B6BF-F511427233CB}"/>
    <cellStyle name="着色 5 3" xfId="83" xr:uid="{710A00D0-CA7B-4E2B-97B0-A00582CDC451}"/>
    <cellStyle name="着色 6 2" xfId="129" xr:uid="{26640C7A-2075-48BA-BD88-F63AFDEE3C12}"/>
    <cellStyle name="着色 6 3" xfId="87" xr:uid="{EE584CB6-F124-4D30-B106-BB1DF9FD9B9E}"/>
    <cellStyle name="解释性文本 2" xfId="107" xr:uid="{3A0BAA7B-6D98-4901-946B-BB7179586B6B}"/>
    <cellStyle name="解释性文本 3" xfId="65" xr:uid="{F9551C5E-B8B8-4229-91F4-F32AF772A820}"/>
    <cellStyle name="警告文本 2" xfId="105" xr:uid="{8DDA849A-1F56-45E3-937D-6B9167D3C324}"/>
    <cellStyle name="警告文本 3" xfId="63" xr:uid="{5A0BB697-A6B4-4D84-B32D-A319B069F7A4}"/>
    <cellStyle name="计算 2" xfId="102" xr:uid="{DF1614DC-0E88-4B2D-8049-94828A0698D4}"/>
    <cellStyle name="计算 3" xfId="60" xr:uid="{2AEB10A0-B8B9-4DA6-8FF6-B9060A625997}"/>
    <cellStyle name="输入 2" xfId="100" xr:uid="{91C394DD-0584-4875-BC7D-50AD4B17B265}"/>
    <cellStyle name="输入 3" xfId="58" xr:uid="{8E03C494-A6EF-452F-A0FE-76409B6F77EB}"/>
    <cellStyle name="输出 2" xfId="101" xr:uid="{7581D293-F6FF-4B1D-A42B-86DCB16AA557}"/>
    <cellStyle name="输出 3" xfId="59" xr:uid="{F67CFC1B-BA02-437D-9FE7-A2BAD6AAFBDC}"/>
    <cellStyle name="适中 2" xfId="99" xr:uid="{24BABF6C-9A94-4DA9-8D7B-2F4A148EA14D}"/>
    <cellStyle name="适中 3" xfId="57" xr:uid="{32814E38-8753-4E46-8E5D-B0EBBF885AFC}"/>
    <cellStyle name="链接单元格 2" xfId="103" xr:uid="{38918D9F-5EAD-4BA8-9CA0-BD3958BED78D}"/>
    <cellStyle name="链接单元格 3" xfId="61" xr:uid="{5305BB49-7F49-43F2-A3F2-D6A9DB85AF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doughnutChart>
        <c:varyColors val="1"/>
        <c:ser>
          <c:idx val="0"/>
          <c:order val="0"/>
          <c:tx>
            <c:strRef>
              <c:f>'Model Input'!$Y$3</c:f>
              <c:strCache>
                <c:ptCount val="1"/>
                <c:pt idx="0">
                  <c:v>Flexitarian Diet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05-49F6-B66B-E233CE72C9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05-49F6-B66B-E233CE72C9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05-49F6-B66B-E233CE72C9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05-49F6-B66B-E233CE72C9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05-49F6-B66B-E233CE72C9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E05-49F6-B66B-E233CE72C94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E05-49F6-B66B-E233CE72C94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E05-49F6-B66B-E233CE72C94C}"/>
              </c:ext>
            </c:extLst>
          </c:dPt>
          <c:cat>
            <c:strRef>
              <c:f>'Model Input'!$A$4:$A$11</c:f>
              <c:strCache>
                <c:ptCount val="8"/>
                <c:pt idx="0">
                  <c:v>PasMeat</c:v>
                </c:pt>
                <c:pt idx="1">
                  <c:v>CropMeat</c:v>
                </c:pt>
                <c:pt idx="2">
                  <c:v>Dairy</c:v>
                </c:pt>
                <c:pt idx="3">
                  <c:v>Eggs</c:v>
                </c:pt>
                <c:pt idx="4">
                  <c:v>Pulses</c:v>
                </c:pt>
                <c:pt idx="5">
                  <c:v>Grains</c:v>
                </c:pt>
                <c:pt idx="6">
                  <c:v>VegFruits</c:v>
                </c:pt>
                <c:pt idx="7">
                  <c:v>OtherCrops</c:v>
                </c:pt>
              </c:strCache>
            </c:strRef>
          </c:cat>
          <c:val>
            <c:numRef>
              <c:f>'Model Input'!$Y$4:$Y$11</c:f>
              <c:numCache>
                <c:formatCode>General</c:formatCode>
                <c:ptCount val="8"/>
                <c:pt idx="0">
                  <c:v>0.45</c:v>
                </c:pt>
                <c:pt idx="1">
                  <c:v>2.52</c:v>
                </c:pt>
                <c:pt idx="2">
                  <c:v>7.98</c:v>
                </c:pt>
                <c:pt idx="3">
                  <c:v>0.76</c:v>
                </c:pt>
                <c:pt idx="4">
                  <c:v>7.06</c:v>
                </c:pt>
                <c:pt idx="5">
                  <c:v>29.988</c:v>
                </c:pt>
                <c:pt idx="6">
                  <c:v>12.061999999999999</c:v>
                </c:pt>
                <c:pt idx="7">
                  <c:v>38.43</c:v>
                </c:pt>
              </c:numCache>
            </c:numRef>
          </c:val>
          <c:extLst>
            <c:ext xmlns:c16="http://schemas.microsoft.com/office/drawing/2014/chart" uri="{C3380CC4-5D6E-409C-BE32-E72D297353CC}">
              <c16:uniqueId val="{00000000-BA16-4DAC-8AEF-BC527A90B160}"/>
            </c:ext>
          </c:extLst>
        </c:ser>
        <c:ser>
          <c:idx val="2"/>
          <c:order val="1"/>
          <c:tx>
            <c:v>Healthy</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1E05-49F6-B66B-E233CE72C9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1E05-49F6-B66B-E233CE72C9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1E05-49F6-B66B-E233CE72C9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1E05-49F6-B66B-E233CE72C9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1E05-49F6-B66B-E233CE72C9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1E05-49F6-B66B-E233CE72C94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1E05-49F6-B66B-E233CE72C94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1E05-49F6-B66B-E233CE72C94C}"/>
              </c:ext>
            </c:extLst>
          </c:dPt>
          <c:cat>
            <c:strRef>
              <c:f>'Model Input'!$A$4:$A$11</c:f>
              <c:strCache>
                <c:ptCount val="8"/>
                <c:pt idx="0">
                  <c:v>PasMeat</c:v>
                </c:pt>
                <c:pt idx="1">
                  <c:v>CropMeat</c:v>
                </c:pt>
                <c:pt idx="2">
                  <c:v>Dairy</c:v>
                </c:pt>
                <c:pt idx="3">
                  <c:v>Eggs</c:v>
                </c:pt>
                <c:pt idx="4">
                  <c:v>Pulses</c:v>
                </c:pt>
                <c:pt idx="5">
                  <c:v>Grains</c:v>
                </c:pt>
                <c:pt idx="6">
                  <c:v>VegFruits</c:v>
                </c:pt>
                <c:pt idx="7">
                  <c:v>OtherCrops</c:v>
                </c:pt>
              </c:strCache>
            </c:strRef>
          </c:cat>
          <c:val>
            <c:numRef>
              <c:f>'Model Input'!$AA$4:$AA$11</c:f>
              <c:numCache>
                <c:formatCode>General</c:formatCode>
                <c:ptCount val="8"/>
                <c:pt idx="0">
                  <c:v>1.34</c:v>
                </c:pt>
                <c:pt idx="1">
                  <c:v>4.09</c:v>
                </c:pt>
                <c:pt idx="2">
                  <c:v>7.78</c:v>
                </c:pt>
                <c:pt idx="3">
                  <c:v>0.74</c:v>
                </c:pt>
                <c:pt idx="4">
                  <c:v>6.88</c:v>
                </c:pt>
                <c:pt idx="5">
                  <c:v>29.2315</c:v>
                </c:pt>
                <c:pt idx="6">
                  <c:v>11.7585</c:v>
                </c:pt>
                <c:pt idx="7">
                  <c:v>37.450000000000003</c:v>
                </c:pt>
              </c:numCache>
            </c:numRef>
          </c:val>
          <c:extLst>
            <c:ext xmlns:c16="http://schemas.microsoft.com/office/drawing/2014/chart" uri="{C3380CC4-5D6E-409C-BE32-E72D297353CC}">
              <c16:uniqueId val="{00000002-BA16-4DAC-8AEF-BC527A90B160}"/>
            </c:ext>
          </c:extLst>
        </c:ser>
        <c:ser>
          <c:idx val="1"/>
          <c:order val="2"/>
          <c:tx>
            <c:v>World Average</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1E05-49F6-B66B-E233CE72C9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1E05-49F6-B66B-E233CE72C9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1E05-49F6-B66B-E233CE72C9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1E05-49F6-B66B-E233CE72C9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9-1E05-49F6-B66B-E233CE72C94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B-1E05-49F6-B66B-E233CE72C94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D-1E05-49F6-B66B-E233CE72C94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F-1E05-49F6-B66B-E233CE72C94C}"/>
              </c:ext>
            </c:extLst>
          </c:dPt>
          <c:cat>
            <c:strRef>
              <c:f>'Model Input'!$A$4:$A$11</c:f>
              <c:strCache>
                <c:ptCount val="8"/>
                <c:pt idx="0">
                  <c:v>PasMeat</c:v>
                </c:pt>
                <c:pt idx="1">
                  <c:v>CropMeat</c:v>
                </c:pt>
                <c:pt idx="2">
                  <c:v>Dairy</c:v>
                </c:pt>
                <c:pt idx="3">
                  <c:v>Eggs</c:v>
                </c:pt>
                <c:pt idx="4">
                  <c:v>Pulses</c:v>
                </c:pt>
                <c:pt idx="5">
                  <c:v>Grains</c:v>
                </c:pt>
                <c:pt idx="6">
                  <c:v>VegFruits</c:v>
                </c:pt>
                <c:pt idx="7">
                  <c:v>OtherCrops</c:v>
                </c:pt>
              </c:strCache>
            </c:strRef>
          </c:cat>
          <c:val>
            <c:numRef>
              <c:f>'Model Input'!$Z$4:$Z$11</c:f>
              <c:numCache>
                <c:formatCode>General</c:formatCode>
                <c:ptCount val="8"/>
                <c:pt idx="0">
                  <c:v>1.77</c:v>
                </c:pt>
                <c:pt idx="1">
                  <c:v>7.54</c:v>
                </c:pt>
                <c:pt idx="2">
                  <c:v>6.92</c:v>
                </c:pt>
                <c:pt idx="3">
                  <c:v>1.25</c:v>
                </c:pt>
                <c:pt idx="4">
                  <c:v>2.36</c:v>
                </c:pt>
                <c:pt idx="5">
                  <c:v>46.11</c:v>
                </c:pt>
                <c:pt idx="6">
                  <c:v>12.77</c:v>
                </c:pt>
                <c:pt idx="7">
                  <c:v>20.399999999999999</c:v>
                </c:pt>
              </c:numCache>
            </c:numRef>
          </c:val>
          <c:extLst>
            <c:ext xmlns:c16="http://schemas.microsoft.com/office/drawing/2014/chart" uri="{C3380CC4-5D6E-409C-BE32-E72D297353CC}">
              <c16:uniqueId val="{00000001-BA16-4DAC-8AEF-BC527A90B1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lineChart>
        <c:grouping val="standard"/>
        <c:varyColors val="0"/>
        <c:ser>
          <c:idx val="0"/>
          <c:order val="0"/>
          <c:spPr>
            <a:ln w="28575" cap="rnd">
              <a:solidFill>
                <a:schemeClr val="accent1"/>
              </a:solidFill>
              <a:round/>
            </a:ln>
            <a:effectLst/>
          </c:spPr>
          <c:marker>
            <c:symbol val="none"/>
          </c:marker>
          <c:val>
            <c:numRef>
              <c:f>Sheet1!$E$39:$E$44</c:f>
              <c:numCache>
                <c:formatCode>General</c:formatCode>
                <c:ptCount val="6"/>
                <c:pt idx="0">
                  <c:v>1043086.78450025</c:v>
                </c:pt>
                <c:pt idx="1">
                  <c:v>1004937.97850023</c:v>
                </c:pt>
                <c:pt idx="2">
                  <c:v>1011233.32315164</c:v>
                </c:pt>
                <c:pt idx="3">
                  <c:v>1028433.1229571101</c:v>
                </c:pt>
                <c:pt idx="4">
                  <c:v>1034649.3648125801</c:v>
                </c:pt>
                <c:pt idx="5">
                  <c:v>1035878.80248976</c:v>
                </c:pt>
              </c:numCache>
            </c:numRef>
          </c:val>
          <c:smooth val="0"/>
          <c:extLst>
            <c:ext xmlns:c16="http://schemas.microsoft.com/office/drawing/2014/chart" uri="{C3380CC4-5D6E-409C-BE32-E72D297353CC}">
              <c16:uniqueId val="{00000000-D194-4EF2-94BB-D9F058F05BFD}"/>
            </c:ext>
          </c:extLst>
        </c:ser>
        <c:dLbls>
          <c:showLegendKey val="0"/>
          <c:showVal val="0"/>
          <c:showCatName val="0"/>
          <c:showSerName val="0"/>
          <c:showPercent val="0"/>
          <c:showBubbleSize val="0"/>
        </c:dLbls>
        <c:smooth val="0"/>
        <c:axId val="-154311120"/>
        <c:axId val="-154307312"/>
      </c:lineChart>
      <c:catAx>
        <c:axId val="-1543111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54307312"/>
        <c:crosses val="autoZero"/>
        <c:auto val="1"/>
        <c:lblAlgn val="ctr"/>
        <c:lblOffset val="100"/>
        <c:noMultiLvlLbl val="0"/>
      </c:catAx>
      <c:valAx>
        <c:axId val="-154307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54311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31</xdr:col>
      <xdr:colOff>0</xdr:colOff>
      <xdr:row>3</xdr:row>
      <xdr:rowOff>123825</xdr:rowOff>
    </xdr:from>
    <xdr:to>
      <xdr:col>39</xdr:col>
      <xdr:colOff>457200</xdr:colOff>
      <xdr:row>18</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47625</xdr:colOff>
      <xdr:row>33</xdr:row>
      <xdr:rowOff>114300</xdr:rowOff>
    </xdr:from>
    <xdr:to>
      <xdr:col>18</xdr:col>
      <xdr:colOff>352425</xdr:colOff>
      <xdr:row>48</xdr:row>
      <xdr:rowOff>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21</xdr:col>
      <xdr:colOff>0</xdr:colOff>
      <xdr:row>40</xdr:row>
      <xdr:rowOff>47454</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6048375" y="0"/>
          <a:ext cx="7315200" cy="766745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6"/>
  <sheetViews>
    <sheetView workbookViewId="0">
      <pane xSplit="1" topLeftCell="B1" activePane="topRight" state="frozen"/>
      <selection pane="topRight" activeCell="F4" sqref="F4"/>
    </sheetView>
  </sheetViews>
  <sheetFormatPr defaultRowHeight="14.4"/>
  <cols>
    <col min="1" max="1" width="20.109375" bestFit="1" customWidth="1"/>
    <col min="2" max="2" width="14.33203125" customWidth="1"/>
    <col min="3" max="6" width="14.88671875" customWidth="1"/>
    <col min="7" max="7" width="16.88671875" customWidth="1"/>
    <col min="8" max="9" width="15.44140625" customWidth="1"/>
    <col min="10" max="10" width="19" customWidth="1"/>
    <col min="11" max="11" width="18.6640625" customWidth="1"/>
    <col min="12" max="12" width="13.44140625" customWidth="1"/>
    <col min="13" max="13" width="17.6640625" customWidth="1"/>
    <col min="14" max="14" width="14.88671875" customWidth="1"/>
    <col min="15" max="15" width="22.88671875" customWidth="1"/>
    <col min="16" max="16" width="19.6640625" customWidth="1"/>
    <col min="17" max="18" width="17.88671875" customWidth="1"/>
    <col min="19" max="19" width="18.44140625" customWidth="1"/>
    <col min="20" max="20" width="15.33203125" customWidth="1"/>
    <col min="21" max="21" width="15" customWidth="1"/>
    <col min="22" max="22" width="14.44140625" customWidth="1"/>
    <col min="26" max="26" width="13.109375" customWidth="1"/>
  </cols>
  <sheetData>
    <row r="1" spans="1:23" ht="15.6">
      <c r="A1" s="4"/>
      <c r="B1" s="133" t="s">
        <v>33</v>
      </c>
      <c r="C1" s="133"/>
      <c r="D1" s="133"/>
      <c r="E1" s="134"/>
      <c r="F1" s="110"/>
      <c r="G1" s="130" t="s">
        <v>40</v>
      </c>
      <c r="H1" s="131"/>
      <c r="I1" s="132"/>
      <c r="J1" s="135" t="s">
        <v>32</v>
      </c>
      <c r="K1" s="136"/>
      <c r="L1" s="136"/>
      <c r="M1" s="136"/>
      <c r="N1" s="136"/>
      <c r="O1" s="136"/>
      <c r="P1" s="136"/>
      <c r="Q1" s="136"/>
      <c r="R1" s="97"/>
      <c r="S1" s="50"/>
    </row>
    <row r="2" spans="1:23" s="2" customFormat="1">
      <c r="A2" s="5" t="s">
        <v>0</v>
      </c>
      <c r="B2" s="1" t="s">
        <v>1</v>
      </c>
      <c r="C2" s="8" t="s">
        <v>2</v>
      </c>
      <c r="D2" s="1" t="s">
        <v>34</v>
      </c>
      <c r="E2" s="1" t="s">
        <v>35</v>
      </c>
      <c r="F2" s="1" t="s">
        <v>102</v>
      </c>
      <c r="G2" s="19" t="s">
        <v>3</v>
      </c>
      <c r="H2" s="20" t="s">
        <v>4</v>
      </c>
      <c r="I2" s="21" t="s">
        <v>17</v>
      </c>
      <c r="J2" s="3" t="s">
        <v>28</v>
      </c>
      <c r="K2" s="3" t="s">
        <v>41</v>
      </c>
      <c r="L2" s="3" t="s">
        <v>96</v>
      </c>
      <c r="M2" s="3" t="s">
        <v>27</v>
      </c>
      <c r="N2" s="3" t="s">
        <v>30</v>
      </c>
      <c r="O2" s="54" t="s">
        <v>45</v>
      </c>
      <c r="P2" s="54" t="s">
        <v>46</v>
      </c>
      <c r="Q2" s="54" t="s">
        <v>44</v>
      </c>
      <c r="R2" s="54" t="s">
        <v>93</v>
      </c>
      <c r="S2" s="3" t="s">
        <v>49</v>
      </c>
      <c r="T2" s="2" t="s">
        <v>98</v>
      </c>
      <c r="U2" s="2" t="s">
        <v>99</v>
      </c>
      <c r="V2" s="2" t="s">
        <v>101</v>
      </c>
      <c r="W2" s="2" t="s">
        <v>121</v>
      </c>
    </row>
    <row r="3" spans="1:23" s="72" customFormat="1">
      <c r="A3" s="66" t="s">
        <v>5</v>
      </c>
      <c r="B3" s="67">
        <f>452+28</f>
        <v>480</v>
      </c>
      <c r="C3" s="68">
        <v>0</v>
      </c>
      <c r="D3" s="67">
        <f>SUM(D5:D10)</f>
        <v>695</v>
      </c>
      <c r="E3" s="67">
        <f>SUM(E5:E10)</f>
        <v>390</v>
      </c>
      <c r="F3" s="111">
        <f>100*E3/$E$31</f>
        <v>15.028901734104046</v>
      </c>
      <c r="G3" s="69"/>
      <c r="H3" s="70"/>
      <c r="I3" s="71"/>
      <c r="J3" s="56"/>
      <c r="K3" s="56" t="s">
        <v>31</v>
      </c>
      <c r="L3" s="56"/>
      <c r="M3" s="56"/>
      <c r="N3" s="56"/>
      <c r="O3" s="56"/>
      <c r="P3" s="56"/>
      <c r="Q3" s="57"/>
      <c r="R3" s="98">
        <f>Q3/1000000</f>
        <v>0</v>
      </c>
      <c r="S3" s="77"/>
      <c r="W3" s="109"/>
    </row>
    <row r="4" spans="1:23">
      <c r="A4" s="4" t="s">
        <v>47</v>
      </c>
      <c r="B4" s="75">
        <f>0.24*B3</f>
        <v>115.19999999999999</v>
      </c>
      <c r="C4" s="11">
        <v>0</v>
      </c>
      <c r="D4" s="10">
        <f>D5+D6</f>
        <v>97</v>
      </c>
      <c r="E4" s="10">
        <f>E5+E6</f>
        <v>46</v>
      </c>
      <c r="F4" s="112">
        <f t="shared" ref="F4:F28" si="0">100*E4/$E$31</f>
        <v>1.7726396917148362</v>
      </c>
      <c r="G4" s="38">
        <f>G5</f>
        <v>0.5</v>
      </c>
      <c r="H4" s="39">
        <f>H5</f>
        <v>12.125</v>
      </c>
      <c r="I4" s="45">
        <f>I5</f>
        <v>12.625</v>
      </c>
      <c r="J4" s="22">
        <f>J5+J6</f>
        <v>84731677</v>
      </c>
      <c r="K4" s="24" t="s">
        <v>31</v>
      </c>
      <c r="L4" s="74">
        <f>1/(R4*G4)</f>
        <v>1.2767123287671269</v>
      </c>
      <c r="M4" s="22">
        <f>M5+M6</f>
        <v>1339491220</v>
      </c>
      <c r="N4" s="74">
        <f>SUMPRODUCT(N5:N6,M5:M6)/SUM(M5:M6)</f>
        <v>6.3290555768704473E-2</v>
      </c>
      <c r="O4" s="22">
        <f>O5</f>
        <v>40</v>
      </c>
      <c r="P4" s="22">
        <f t="shared" ref="P4" si="1">P5</f>
        <v>9.32</v>
      </c>
      <c r="Q4" s="53">
        <f>Q5</f>
        <v>1566523.60515021</v>
      </c>
      <c r="R4" s="73">
        <f>Q4/1000000</f>
        <v>1.5665236051502101</v>
      </c>
      <c r="S4" s="77">
        <f t="shared" ref="S4:S28" si="2">J4*Q4/1000000</f>
        <v>132734172.12446313</v>
      </c>
      <c r="T4" s="108">
        <f>SUMPRODUCT(T5:T6,$J$5:$J$6)/SUM($J$5:$J$6)</f>
        <v>2.888112648826719</v>
      </c>
      <c r="U4" s="108">
        <f>SUMPRODUCT(U5:U6,$J$5:$J$6)/SUM($J$5:$J$6)</f>
        <v>0.16352450595306875</v>
      </c>
      <c r="V4" s="48">
        <f>1/(H4*R4)</f>
        <v>5.2647931083180492E-2</v>
      </c>
      <c r="W4" s="48">
        <f>SUMPRODUCT(W5:W6,J5:J6)/SUM(J5:J6)</f>
        <v>32.583399407756325</v>
      </c>
    </row>
    <row r="5" spans="1:23">
      <c r="A5" s="9" t="s">
        <v>14</v>
      </c>
      <c r="B5" s="12" t="s">
        <v>31</v>
      </c>
      <c r="C5" s="13">
        <v>0</v>
      </c>
      <c r="D5" s="12">
        <v>94</v>
      </c>
      <c r="E5" s="12">
        <v>36</v>
      </c>
      <c r="F5" s="111">
        <f t="shared" si="0"/>
        <v>1.3872832369942196</v>
      </c>
      <c r="G5" s="43">
        <v>0.5</v>
      </c>
      <c r="H5" s="40">
        <f>I5-G5</f>
        <v>12.125</v>
      </c>
      <c r="I5" s="46">
        <v>12.625</v>
      </c>
      <c r="J5" s="24">
        <v>69799812</v>
      </c>
      <c r="K5" s="24" t="s">
        <v>31</v>
      </c>
      <c r="L5" s="102">
        <f t="shared" ref="L5:L12" si="3">1/(R5*G5)</f>
        <v>1.2767123287671269</v>
      </c>
      <c r="M5" s="24">
        <v>328209569</v>
      </c>
      <c r="N5" s="24">
        <v>0.2127</v>
      </c>
      <c r="O5" s="33">
        <v>40</v>
      </c>
      <c r="P5" s="33">
        <v>9.32</v>
      </c>
      <c r="Q5" s="58">
        <v>1566523.60515021</v>
      </c>
      <c r="R5" s="98">
        <f t="shared" ref="R5:R28" si="4">Q5/1000000</f>
        <v>1.5665236051502101</v>
      </c>
      <c r="S5" s="79">
        <f t="shared" si="2"/>
        <v>109343053.1330469</v>
      </c>
      <c r="T5" s="72">
        <v>2.8</v>
      </c>
      <c r="U5" s="72">
        <v>0.16</v>
      </c>
      <c r="V5" s="109">
        <f t="shared" ref="V5:V12" si="5">1/(H5*R5)</f>
        <v>5.2647931083180492E-2</v>
      </c>
      <c r="W5" s="118">
        <v>32.49</v>
      </c>
    </row>
    <row r="6" spans="1:23">
      <c r="A6" s="9" t="s">
        <v>29</v>
      </c>
      <c r="B6" s="12" t="s">
        <v>31</v>
      </c>
      <c r="C6" s="13">
        <v>0</v>
      </c>
      <c r="D6" s="12">
        <v>3</v>
      </c>
      <c r="E6" s="12">
        <v>10</v>
      </c>
      <c r="F6" s="111">
        <f t="shared" si="0"/>
        <v>0.38535645472061658</v>
      </c>
      <c r="G6" s="43" t="s">
        <v>31</v>
      </c>
      <c r="H6" s="40" t="s">
        <v>31</v>
      </c>
      <c r="I6" s="46"/>
      <c r="J6" s="24">
        <v>14931865</v>
      </c>
      <c r="K6" s="24" t="s">
        <v>31</v>
      </c>
      <c r="L6" s="98"/>
      <c r="M6" s="24">
        <v>1011281651</v>
      </c>
      <c r="N6" s="24">
        <v>1.4800000000000001E-2</v>
      </c>
      <c r="O6" s="24"/>
      <c r="P6" s="24"/>
      <c r="Q6" s="59"/>
      <c r="R6" s="98">
        <f t="shared" si="4"/>
        <v>0</v>
      </c>
      <c r="S6" s="77"/>
      <c r="T6" s="72">
        <v>3.3</v>
      </c>
      <c r="U6" s="72">
        <v>0.18</v>
      </c>
      <c r="V6" s="48"/>
      <c r="W6" s="118">
        <v>33.020000000000003</v>
      </c>
    </row>
    <row r="7" spans="1:23" s="65" customFormat="1">
      <c r="A7" s="62" t="s">
        <v>48</v>
      </c>
      <c r="B7" s="76">
        <f>0.76*B3+B10</f>
        <v>392.8</v>
      </c>
      <c r="C7" s="64">
        <v>0</v>
      </c>
      <c r="D7" s="63">
        <f>SUM(D8:D10)</f>
        <v>299</v>
      </c>
      <c r="E7" s="64">
        <f>SUM(E8:E10)</f>
        <v>172</v>
      </c>
      <c r="F7" s="112">
        <f t="shared" si="0"/>
        <v>6.628131021194605</v>
      </c>
      <c r="G7" s="81">
        <f>SUMPRODUCT(G8:G10, S8:S10)/SUM(S8:S10)</f>
        <v>0.99036032987009592</v>
      </c>
      <c r="H7" s="81">
        <f>SUMPRODUCT(H8:H10, S8:S10)/SUM(S8:S10)</f>
        <v>0.12720277726506907</v>
      </c>
      <c r="I7" s="82">
        <f>G7+H7</f>
        <v>1.117563107135165</v>
      </c>
      <c r="J7" s="55">
        <f>SUM(J8:J10)</f>
        <v>393318603</v>
      </c>
      <c r="K7" s="55" t="s">
        <v>31</v>
      </c>
      <c r="L7" s="74">
        <f>1/(R7*G7)</f>
        <v>0.65327998456062986</v>
      </c>
      <c r="M7" s="55">
        <f>SUM(M8:M10)</f>
        <v>71769185073</v>
      </c>
      <c r="N7" s="55"/>
      <c r="O7" s="55">
        <f>SUM(O8:O10)</f>
        <v>217</v>
      </c>
      <c r="P7" s="55">
        <f>SUM(P8:P10)</f>
        <v>49.989999999999995</v>
      </c>
      <c r="Q7" s="61">
        <f>SUMPRODUCT(Q8:Q10,J8:J10)/SUM(J8:J10)</f>
        <v>1545636.6668226973</v>
      </c>
      <c r="R7" s="73">
        <f t="shared" si="4"/>
        <v>1.5456366668226973</v>
      </c>
      <c r="S7" s="77">
        <f t="shared" si="2"/>
        <v>607927654.54027975</v>
      </c>
      <c r="T7" s="108">
        <f>SUMPRODUCT(T8:T10,$J$8:$J$10)/SUM($J$8:$J$10)</f>
        <v>1.4845577672566359</v>
      </c>
      <c r="U7" s="108">
        <f>SUMPRODUCT(U8:U10,$J$8:$J$10)/SUM($J$8:$J$10)</f>
        <v>9.4823988796416708E-2</v>
      </c>
      <c r="V7" s="48">
        <f>1/(H7*R7)</f>
        <v>5.0862299936957696</v>
      </c>
      <c r="W7" s="117">
        <f>SUMPRODUCT(W8:W10,J8:J10)/SUM(J8:J10)</f>
        <v>1.3164263009192065</v>
      </c>
    </row>
    <row r="8" spans="1:23">
      <c r="A8" s="9" t="s">
        <v>15</v>
      </c>
      <c r="B8" s="12" t="s">
        <v>31</v>
      </c>
      <c r="C8" s="13">
        <v>0</v>
      </c>
      <c r="D8" s="12">
        <v>165</v>
      </c>
      <c r="E8" s="12">
        <v>46</v>
      </c>
      <c r="F8" s="111">
        <f t="shared" si="0"/>
        <v>1.7726396917148362</v>
      </c>
      <c r="G8" s="43">
        <v>1.375</v>
      </c>
      <c r="H8" s="40">
        <f t="shared" ref="H8:H12" si="6">I8-G8</f>
        <v>0.375</v>
      </c>
      <c r="I8" s="46">
        <v>1.75</v>
      </c>
      <c r="J8" s="24">
        <v>120301673</v>
      </c>
      <c r="K8" s="24" t="s">
        <v>31</v>
      </c>
      <c r="L8" s="102">
        <f t="shared" si="3"/>
        <v>0.50623720370643976</v>
      </c>
      <c r="M8" s="24">
        <f>70291018*1000</f>
        <v>70291018000</v>
      </c>
      <c r="N8" s="24">
        <v>1.7114999999999999E-3</v>
      </c>
      <c r="O8" s="33">
        <v>59</v>
      </c>
      <c r="P8" s="33">
        <v>14.99</v>
      </c>
      <c r="Q8" s="58">
        <v>1436624.4162775183</v>
      </c>
      <c r="R8" s="98">
        <f t="shared" si="4"/>
        <v>1.4366244162775184</v>
      </c>
      <c r="S8" s="79">
        <f t="shared" si="2"/>
        <v>172828320.75083387</v>
      </c>
      <c r="T8" s="109">
        <v>2.4274598064831499</v>
      </c>
      <c r="U8" s="109">
        <v>0.13321237173729303</v>
      </c>
      <c r="V8" s="109">
        <f t="shared" si="5"/>
        <v>1.856203080256946</v>
      </c>
      <c r="W8" s="118">
        <v>1.41</v>
      </c>
    </row>
    <row r="9" spans="1:23">
      <c r="A9" s="9" t="s">
        <v>16</v>
      </c>
      <c r="B9" s="12" t="s">
        <v>31</v>
      </c>
      <c r="C9" s="13">
        <v>0</v>
      </c>
      <c r="D9" s="12">
        <v>113</v>
      </c>
      <c r="E9" s="12">
        <v>100</v>
      </c>
      <c r="F9" s="111">
        <f t="shared" si="0"/>
        <v>3.8535645472061657</v>
      </c>
      <c r="G9" s="43">
        <v>0.71250000000000002</v>
      </c>
      <c r="H9" s="40">
        <f t="shared" si="6"/>
        <v>3.7499999999999978E-2</v>
      </c>
      <c r="I9" s="46">
        <v>0.75</v>
      </c>
      <c r="J9" s="24">
        <v>118168709</v>
      </c>
      <c r="K9" s="24" t="s">
        <v>31</v>
      </c>
      <c r="L9" s="102">
        <f t="shared" si="3"/>
        <v>0.49677884503570013</v>
      </c>
      <c r="M9" s="24">
        <v>1478167073</v>
      </c>
      <c r="N9" s="24">
        <v>7.9899999999999999E-2</v>
      </c>
      <c r="O9" s="33">
        <v>124</v>
      </c>
      <c r="P9" s="33">
        <v>16.02</v>
      </c>
      <c r="Q9" s="58">
        <v>2825218.4769038702</v>
      </c>
      <c r="R9" s="98">
        <f t="shared" si="4"/>
        <v>2.8252184769038702</v>
      </c>
      <c r="S9" s="79">
        <f t="shared" si="2"/>
        <v>333852420.05867666</v>
      </c>
      <c r="T9" s="72">
        <v>2.4700000000000002</v>
      </c>
      <c r="U9" s="72">
        <v>0.18</v>
      </c>
      <c r="V9" s="109">
        <f t="shared" si="5"/>
        <v>9.4387980556783084</v>
      </c>
      <c r="W9" s="118">
        <v>2.92</v>
      </c>
    </row>
    <row r="10" spans="1:23">
      <c r="A10" s="9" t="s">
        <v>8</v>
      </c>
      <c r="B10" s="12">
        <v>28</v>
      </c>
      <c r="C10" s="13">
        <v>0</v>
      </c>
      <c r="D10" s="12">
        <v>21</v>
      </c>
      <c r="E10" s="12">
        <v>26</v>
      </c>
      <c r="F10" s="111">
        <f t="shared" si="0"/>
        <v>1.0019267822736031</v>
      </c>
      <c r="G10" s="43">
        <v>1.25</v>
      </c>
      <c r="H10" s="40">
        <v>0</v>
      </c>
      <c r="I10" s="46">
        <v>1.25</v>
      </c>
      <c r="J10" s="24">
        <v>154848221</v>
      </c>
      <c r="K10" s="24" t="s">
        <v>31</v>
      </c>
      <c r="L10" s="102">
        <f>1/(R10*G10)</f>
        <v>1.223529411764706</v>
      </c>
      <c r="M10" s="24" t="s">
        <v>31</v>
      </c>
      <c r="N10" s="24" t="s">
        <v>31</v>
      </c>
      <c r="O10" s="33">
        <v>34</v>
      </c>
      <c r="P10" s="33">
        <v>18.98</v>
      </c>
      <c r="Q10" s="58">
        <v>653846.15384615376</v>
      </c>
      <c r="R10" s="98">
        <f t="shared" si="4"/>
        <v>0.65384615384615374</v>
      </c>
      <c r="S10" s="79">
        <f t="shared" si="2"/>
        <v>101246913.73076922</v>
      </c>
      <c r="U10" s="49"/>
      <c r="V10" s="48"/>
      <c r="W10" s="118">
        <v>0.02</v>
      </c>
    </row>
    <row r="11" spans="1:23">
      <c r="A11" s="4" t="s">
        <v>6</v>
      </c>
      <c r="B11" s="10">
        <f>385+127</f>
        <v>512</v>
      </c>
      <c r="C11" s="11">
        <f>473+127</f>
        <v>600</v>
      </c>
      <c r="D11" s="10">
        <v>306</v>
      </c>
      <c r="E11" s="10">
        <v>119</v>
      </c>
      <c r="F11" s="112">
        <f t="shared" si="0"/>
        <v>4.5857418111753372</v>
      </c>
      <c r="G11" s="38">
        <v>0.2</v>
      </c>
      <c r="H11" s="39">
        <f t="shared" si="6"/>
        <v>1.8</v>
      </c>
      <c r="I11" s="45">
        <v>2</v>
      </c>
      <c r="J11" s="22">
        <v>798476317</v>
      </c>
      <c r="K11" s="22" t="s">
        <v>31</v>
      </c>
      <c r="L11" s="74">
        <f>1/(R11*G11)</f>
        <v>6.4239003235354852</v>
      </c>
      <c r="M11" s="22">
        <v>798308405</v>
      </c>
      <c r="N11" s="22">
        <v>1.0002</v>
      </c>
      <c r="O11" s="50">
        <v>199</v>
      </c>
      <c r="P11" s="50">
        <v>93.32</v>
      </c>
      <c r="Q11" s="53">
        <v>778343.33476210898</v>
      </c>
      <c r="R11" s="73">
        <f t="shared" si="4"/>
        <v>0.77834333476210893</v>
      </c>
      <c r="S11" s="77">
        <f t="shared" si="2"/>
        <v>621488719.30234683</v>
      </c>
      <c r="T11">
        <v>0.51</v>
      </c>
      <c r="U11">
        <v>0.09</v>
      </c>
      <c r="V11" s="48">
        <f>1/(H11*R11)</f>
        <v>0.71376670261505382</v>
      </c>
      <c r="W11" s="48">
        <v>1.22</v>
      </c>
    </row>
    <row r="12" spans="1:23">
      <c r="A12" s="6" t="s">
        <v>7</v>
      </c>
      <c r="B12" s="14">
        <v>55</v>
      </c>
      <c r="C12" s="15">
        <v>73</v>
      </c>
      <c r="D12" s="14">
        <v>45</v>
      </c>
      <c r="E12" s="14">
        <v>31</v>
      </c>
      <c r="F12" s="112">
        <f t="shared" si="0"/>
        <v>1.1946050096339114</v>
      </c>
      <c r="G12" s="42">
        <v>0.875</v>
      </c>
      <c r="H12" s="41">
        <f t="shared" si="6"/>
        <v>0.375</v>
      </c>
      <c r="I12" s="47">
        <v>1.25</v>
      </c>
      <c r="J12" s="23">
        <v>80753612</v>
      </c>
      <c r="K12" s="23" t="s">
        <v>31</v>
      </c>
      <c r="L12" s="101">
        <f t="shared" si="3"/>
        <v>0.7993041965644706</v>
      </c>
      <c r="M12" s="23">
        <f>7883195*1000</f>
        <v>7883195000</v>
      </c>
      <c r="N12" s="23">
        <v>1.0243800000000001E-2</v>
      </c>
      <c r="O12" s="51">
        <v>36</v>
      </c>
      <c r="P12" s="51">
        <v>9.19</v>
      </c>
      <c r="Q12" s="52">
        <v>1429815.0163220891</v>
      </c>
      <c r="R12" s="99">
        <f t="shared" si="4"/>
        <v>1.4298150163220891</v>
      </c>
      <c r="S12" s="78">
        <f t="shared" si="2"/>
        <v>115462727.05984765</v>
      </c>
      <c r="T12">
        <v>2.0099999999999998</v>
      </c>
      <c r="U12">
        <v>0.2</v>
      </c>
      <c r="V12" s="48">
        <f t="shared" si="5"/>
        <v>1.865043125317098</v>
      </c>
      <c r="W12" s="48">
        <v>1.58</v>
      </c>
    </row>
    <row r="13" spans="1:23">
      <c r="A13" s="4" t="s">
        <v>12</v>
      </c>
      <c r="B13" s="10">
        <v>40</v>
      </c>
      <c r="C13" s="11">
        <v>70</v>
      </c>
      <c r="D13" s="10">
        <v>40</v>
      </c>
      <c r="E13" s="10">
        <v>58</v>
      </c>
      <c r="F13" s="112">
        <f t="shared" si="0"/>
        <v>2.235067437379576</v>
      </c>
      <c r="G13" s="38">
        <v>0.4325</v>
      </c>
      <c r="H13" s="39" t="s">
        <v>31</v>
      </c>
      <c r="I13" s="45">
        <f>G13</f>
        <v>0.4325</v>
      </c>
      <c r="J13" s="22">
        <v>81799807</v>
      </c>
      <c r="K13" s="22">
        <v>82382029</v>
      </c>
      <c r="L13" s="37">
        <v>0.992932657679504</v>
      </c>
      <c r="M13" s="22" t="s">
        <v>31</v>
      </c>
      <c r="N13" s="22" t="s">
        <v>31</v>
      </c>
      <c r="O13" s="53">
        <v>68</v>
      </c>
      <c r="P13" s="37">
        <v>7.21</v>
      </c>
      <c r="Q13" s="53">
        <v>3442441.0540915392</v>
      </c>
      <c r="R13" s="73">
        <f t="shared" si="4"/>
        <v>3.4424410540915393</v>
      </c>
      <c r="S13" s="77">
        <f t="shared" si="2"/>
        <v>281591013.83356452</v>
      </c>
      <c r="T13" s="108">
        <v>3.6032740677493287</v>
      </c>
      <c r="U13" s="108">
        <v>0.37011384745687714</v>
      </c>
      <c r="W13" s="48">
        <v>0.23</v>
      </c>
    </row>
    <row r="14" spans="1:23">
      <c r="A14" s="4" t="s">
        <v>21</v>
      </c>
      <c r="B14" s="10">
        <v>849</v>
      </c>
      <c r="C14" s="11">
        <v>1132</v>
      </c>
      <c r="D14" s="10">
        <f>SUM(D15:D18)</f>
        <v>937</v>
      </c>
      <c r="E14" s="10">
        <f>SUM(E15:E18)</f>
        <v>1186</v>
      </c>
      <c r="F14" s="112">
        <f t="shared" si="0"/>
        <v>45.703275529865124</v>
      </c>
      <c r="G14" s="44">
        <f>SUMPRODUCT(G15:G17,J15:J17)/SUM(J15:J17)</f>
        <v>0.1000666421124924</v>
      </c>
      <c r="H14" s="39" t="s">
        <v>31</v>
      </c>
      <c r="I14" s="45">
        <f t="shared" ref="I14:I28" si="7">G14</f>
        <v>0.1000666421124924</v>
      </c>
      <c r="J14" s="22">
        <v>2848661914</v>
      </c>
      <c r="K14" s="22">
        <v>718130478</v>
      </c>
      <c r="L14" s="37">
        <v>3.9667748428301599</v>
      </c>
      <c r="M14" s="22" t="s">
        <v>31</v>
      </c>
      <c r="N14" s="22" t="s">
        <v>31</v>
      </c>
      <c r="O14" s="53">
        <v>1292</v>
      </c>
      <c r="P14" s="37">
        <v>147.06</v>
      </c>
      <c r="Q14" s="53">
        <v>3206718.3462532298</v>
      </c>
      <c r="R14" s="73">
        <f t="shared" si="4"/>
        <v>3.2067183462532296</v>
      </c>
      <c r="S14" s="77">
        <f t="shared" si="2"/>
        <v>9134856421.8966408</v>
      </c>
      <c r="T14" s="108">
        <f>SUMPRODUCT(T15:T18,$J$15:$J$18)/SUM($J$15:$J$18)</f>
        <v>1.5536536662911273</v>
      </c>
      <c r="U14" s="108">
        <f>SUMPRODUCT(U15:U18,$J$15:$J$18)/SUM($J$15:$J$18)</f>
        <v>0.22922442466438647</v>
      </c>
      <c r="W14" s="48">
        <f>SUMPRODUCT(W15:W18,J15:J18)/SUM(J15:J18)</f>
        <v>0.46849690478573225</v>
      </c>
    </row>
    <row r="15" spans="1:23">
      <c r="A15" s="9" t="s">
        <v>18</v>
      </c>
      <c r="B15" s="12" t="s">
        <v>31</v>
      </c>
      <c r="C15" s="13" t="s">
        <v>31</v>
      </c>
      <c r="D15" s="12">
        <v>432</v>
      </c>
      <c r="E15" s="12">
        <v>442</v>
      </c>
      <c r="F15" s="111">
        <f t="shared" si="0"/>
        <v>17.032755298651253</v>
      </c>
      <c r="G15" s="43">
        <v>0.12</v>
      </c>
      <c r="H15" s="40" t="s">
        <v>31</v>
      </c>
      <c r="I15" s="46">
        <f t="shared" si="7"/>
        <v>0.12</v>
      </c>
      <c r="J15" s="33">
        <v>749460077</v>
      </c>
      <c r="K15" s="33">
        <v>220107551</v>
      </c>
      <c r="L15" s="35">
        <v>3.4049999999999998</v>
      </c>
      <c r="M15" s="24" t="s">
        <v>31</v>
      </c>
      <c r="N15" s="24" t="s">
        <v>31</v>
      </c>
      <c r="O15" s="59">
        <v>527</v>
      </c>
      <c r="P15" s="34">
        <v>65.430000000000007</v>
      </c>
      <c r="Q15" s="59">
        <v>2939859.3917163378</v>
      </c>
      <c r="R15" s="98">
        <f t="shared" si="4"/>
        <v>2.9398593917163378</v>
      </c>
      <c r="S15" s="79">
        <f t="shared" si="2"/>
        <v>2203307246.0848999</v>
      </c>
      <c r="T15" s="105">
        <v>1.94</v>
      </c>
      <c r="U15" s="105">
        <v>0.36</v>
      </c>
      <c r="W15" s="118">
        <v>0.23</v>
      </c>
    </row>
    <row r="16" spans="1:23">
      <c r="A16" s="9" t="s">
        <v>19</v>
      </c>
      <c r="B16" s="12" t="s">
        <v>31</v>
      </c>
      <c r="C16" s="13" t="s">
        <v>31</v>
      </c>
      <c r="D16" s="12">
        <v>268</v>
      </c>
      <c r="E16" s="12">
        <v>493</v>
      </c>
      <c r="F16" s="111">
        <f t="shared" si="0"/>
        <v>18.998073217726397</v>
      </c>
      <c r="G16" s="43">
        <v>0.08</v>
      </c>
      <c r="H16" s="40" t="s">
        <v>31</v>
      </c>
      <c r="I16" s="46">
        <f t="shared" si="7"/>
        <v>0.08</v>
      </c>
      <c r="J16" s="33">
        <v>740961445</v>
      </c>
      <c r="K16" s="33">
        <v>159807722</v>
      </c>
      <c r="L16" s="35">
        <v>4.6365999999999996</v>
      </c>
      <c r="M16" s="24" t="s">
        <v>31</v>
      </c>
      <c r="N16" s="24" t="s">
        <v>31</v>
      </c>
      <c r="O16" s="33">
        <v>541</v>
      </c>
      <c r="P16" s="33">
        <v>53.92</v>
      </c>
      <c r="Q16" s="58">
        <v>3662184.7181008896</v>
      </c>
      <c r="R16" s="98">
        <f t="shared" si="4"/>
        <v>3.6621847181008897</v>
      </c>
      <c r="S16" s="79">
        <f t="shared" si="2"/>
        <v>2713537680.5809531</v>
      </c>
      <c r="T16" s="105">
        <v>1.0900000000000001</v>
      </c>
      <c r="U16" s="105">
        <v>0.1</v>
      </c>
      <c r="W16" s="118">
        <v>1.18</v>
      </c>
    </row>
    <row r="17" spans="1:26">
      <c r="A17" s="9" t="s">
        <v>20</v>
      </c>
      <c r="B17" s="12" t="s">
        <v>31</v>
      </c>
      <c r="C17" s="13" t="s">
        <v>31</v>
      </c>
      <c r="D17" s="12">
        <v>140</v>
      </c>
      <c r="E17" s="12">
        <v>146</v>
      </c>
      <c r="F17" s="111">
        <f t="shared" si="0"/>
        <v>5.6262042389210016</v>
      </c>
      <c r="G17" s="43">
        <v>0.1</v>
      </c>
      <c r="H17" s="40" t="s">
        <v>31</v>
      </c>
      <c r="I17" s="46">
        <f t="shared" si="7"/>
        <v>0.1</v>
      </c>
      <c r="J17" s="33">
        <v>1060107470</v>
      </c>
      <c r="K17" s="33">
        <v>187959116</v>
      </c>
      <c r="L17" s="35">
        <v>5.6401000000000003</v>
      </c>
      <c r="M17" s="24" t="s">
        <v>31</v>
      </c>
      <c r="N17" s="24" t="s">
        <v>31</v>
      </c>
      <c r="O17" s="59">
        <v>147</v>
      </c>
      <c r="P17" s="34">
        <v>17.89</v>
      </c>
      <c r="Q17" s="59">
        <v>2999161.5427613193</v>
      </c>
      <c r="R17" s="98">
        <f t="shared" si="4"/>
        <v>2.9991615427613194</v>
      </c>
      <c r="S17" s="79">
        <f t="shared" si="2"/>
        <v>3179433555.217999</v>
      </c>
      <c r="T17" s="105">
        <v>1.51</v>
      </c>
      <c r="U17" s="105">
        <v>0.21</v>
      </c>
      <c r="V17" s="48"/>
      <c r="W17" s="118">
        <v>0.19</v>
      </c>
      <c r="X17" s="49"/>
      <c r="Y17" s="49"/>
      <c r="Z17" s="49"/>
    </row>
    <row r="18" spans="1:26">
      <c r="A18" s="9" t="s">
        <v>37</v>
      </c>
      <c r="B18" s="12"/>
      <c r="C18" s="13"/>
      <c r="D18" s="12">
        <v>97</v>
      </c>
      <c r="E18" s="12">
        <v>105</v>
      </c>
      <c r="F18" s="111">
        <f t="shared" si="0"/>
        <v>4.0462427745664744</v>
      </c>
      <c r="G18" s="43"/>
      <c r="H18" s="40" t="s">
        <v>31</v>
      </c>
      <c r="I18" s="46"/>
      <c r="J18" s="24">
        <f>J14-SUM(J15:J17)</f>
        <v>298132922</v>
      </c>
      <c r="K18" s="24">
        <f t="shared" ref="K18" si="8">K14-SUM(K15:K17)</f>
        <v>150256089</v>
      </c>
      <c r="L18" s="34">
        <f>J18/K18</f>
        <v>1.9841653272367552</v>
      </c>
      <c r="M18" s="24" t="s">
        <v>31</v>
      </c>
      <c r="N18" s="24" t="s">
        <v>31</v>
      </c>
      <c r="O18" s="33">
        <v>42</v>
      </c>
      <c r="P18" s="33">
        <v>5.4</v>
      </c>
      <c r="Q18" s="58">
        <v>2838888.8888888885</v>
      </c>
      <c r="R18" s="98">
        <f t="shared" si="4"/>
        <v>2.8388888888888886</v>
      </c>
      <c r="S18" s="79">
        <f t="shared" si="2"/>
        <v>846366239.67777765</v>
      </c>
      <c r="T18" s="105">
        <v>1.89</v>
      </c>
      <c r="U18" s="105">
        <v>0.28999999999999998</v>
      </c>
      <c r="V18" s="48"/>
      <c r="W18" s="118">
        <v>0.28999999999999998</v>
      </c>
    </row>
    <row r="19" spans="1:26">
      <c r="A19" s="4" t="s">
        <v>13</v>
      </c>
      <c r="B19" s="10">
        <f>SUM(B20:B22)</f>
        <v>269</v>
      </c>
      <c r="C19" s="11">
        <f>SUM(C20:C22)</f>
        <v>277</v>
      </c>
      <c r="D19" s="10">
        <f>SUM(D20:D22)</f>
        <v>201</v>
      </c>
      <c r="E19" s="10">
        <f t="shared" ref="E19" si="9">SUM(E20:E22)</f>
        <v>267</v>
      </c>
      <c r="F19" s="112">
        <f t="shared" si="0"/>
        <v>10.289017341040463</v>
      </c>
      <c r="G19" s="44">
        <f>SUMPRODUCT(G20:G22,J20:J22)/SUM(J20:J22)</f>
        <v>0.210535429081257</v>
      </c>
      <c r="H19" s="39" t="s">
        <v>31</v>
      </c>
      <c r="I19" s="45">
        <f t="shared" si="7"/>
        <v>0.210535429081257</v>
      </c>
      <c r="J19" s="22">
        <f>SUM(J20:J22)</f>
        <v>2787200980</v>
      </c>
      <c r="K19" s="22">
        <f>SUM(K20:K22)</f>
        <v>184164175</v>
      </c>
      <c r="L19" s="37">
        <f>J19/K19</f>
        <v>15.134327726877391</v>
      </c>
      <c r="M19" s="22" t="s">
        <v>31</v>
      </c>
      <c r="N19" s="22" t="s">
        <v>31</v>
      </c>
      <c r="O19" s="53">
        <f>SUM(O20:O22)</f>
        <v>333</v>
      </c>
      <c r="P19" s="53">
        <f>SUM(P20:P22)</f>
        <v>281.70999999999998</v>
      </c>
      <c r="Q19" s="61">
        <f>SUMPRODUCT(Q20:Q22,J20:J22)/SUM(J20:J22)</f>
        <v>483048.80897582095</v>
      </c>
      <c r="R19" s="73">
        <f t="shared" si="4"/>
        <v>0.48304880897582098</v>
      </c>
      <c r="S19" s="77">
        <f t="shared" si="2"/>
        <v>1346354113.7652409</v>
      </c>
      <c r="T19" s="108">
        <f>SUMPRODUCT(T20:T22,$J$20:$J$22)/SUM($J$20:$J$22)</f>
        <v>0.20773422761537641</v>
      </c>
      <c r="U19" s="108">
        <f>SUMPRODUCT(U20:U22,$J$20:$J$22)/SUM($J$20:$J$22)</f>
        <v>3.7189414421836625E-2</v>
      </c>
      <c r="W19" s="48">
        <f>SUMPRODUCT(W20:W22,J20:J22)/SUM(J20:J22)</f>
        <v>7.2355585182809462E-2</v>
      </c>
    </row>
    <row r="20" spans="1:26">
      <c r="A20" s="9" t="s">
        <v>22</v>
      </c>
      <c r="B20" s="12">
        <v>147</v>
      </c>
      <c r="C20" s="13">
        <v>155</v>
      </c>
      <c r="D20" s="12">
        <v>138</v>
      </c>
      <c r="E20" s="12">
        <v>149</v>
      </c>
      <c r="F20" s="111">
        <f t="shared" si="0"/>
        <v>5.7418111753371868</v>
      </c>
      <c r="G20" s="43">
        <v>0.25</v>
      </c>
      <c r="H20" s="40" t="s">
        <v>31</v>
      </c>
      <c r="I20" s="46">
        <f t="shared" si="7"/>
        <v>0.25</v>
      </c>
      <c r="J20" s="24">
        <v>1075203877</v>
      </c>
      <c r="K20" s="24">
        <v>57003435</v>
      </c>
      <c r="L20" s="34">
        <v>18.862089223219598</v>
      </c>
      <c r="M20" s="24" t="s">
        <v>31</v>
      </c>
      <c r="N20" s="24" t="s">
        <v>31</v>
      </c>
      <c r="O20" s="59">
        <v>95</v>
      </c>
      <c r="P20" s="34">
        <v>140.47999999999999</v>
      </c>
      <c r="Q20" s="59">
        <v>246832.2892938497</v>
      </c>
      <c r="R20" s="98">
        <f t="shared" si="4"/>
        <v>0.2468322892938497</v>
      </c>
      <c r="S20" s="79">
        <f t="shared" si="2"/>
        <v>265395034.41753277</v>
      </c>
      <c r="T20" s="48">
        <v>0.23849215418007405</v>
      </c>
      <c r="U20" s="48">
        <v>3.759706457251237E-2</v>
      </c>
      <c r="W20" s="118">
        <v>0.06</v>
      </c>
    </row>
    <row r="21" spans="1:26">
      <c r="A21" s="9" t="s">
        <v>23</v>
      </c>
      <c r="B21" s="12">
        <v>122</v>
      </c>
      <c r="C21" s="13">
        <v>122</v>
      </c>
      <c r="D21" s="12"/>
      <c r="E21" s="12"/>
      <c r="F21" s="111">
        <f t="shared" si="0"/>
        <v>0</v>
      </c>
      <c r="G21" s="43">
        <v>0.25</v>
      </c>
      <c r="H21" s="40" t="s">
        <v>31</v>
      </c>
      <c r="I21" s="46">
        <f t="shared" si="7"/>
        <v>0.25</v>
      </c>
      <c r="J21" s="24">
        <v>865876405</v>
      </c>
      <c r="K21" s="24">
        <v>65235907</v>
      </c>
      <c r="L21" s="34">
        <v>13.273003240377999</v>
      </c>
      <c r="M21" s="24" t="s">
        <v>31</v>
      </c>
      <c r="N21" s="24" t="s">
        <v>31</v>
      </c>
      <c r="O21" s="59">
        <v>97</v>
      </c>
      <c r="P21" s="34">
        <v>77.87</v>
      </c>
      <c r="Q21" s="59">
        <v>454668.0364710415</v>
      </c>
      <c r="R21" s="98">
        <f t="shared" si="4"/>
        <v>0.45466803647104148</v>
      </c>
      <c r="S21" s="79">
        <f t="shared" si="2"/>
        <v>393686324.88795429</v>
      </c>
      <c r="T21" s="48">
        <v>0.12782935451417407</v>
      </c>
      <c r="U21" s="48">
        <v>1.8579743981208218E-2</v>
      </c>
      <c r="W21" s="118">
        <v>0.09</v>
      </c>
    </row>
    <row r="22" spans="1:26">
      <c r="A22" s="9" t="s">
        <v>24</v>
      </c>
      <c r="B22" s="12" t="s">
        <v>31</v>
      </c>
      <c r="C22" s="13" t="s">
        <v>31</v>
      </c>
      <c r="D22" s="12">
        <v>63</v>
      </c>
      <c r="E22" s="12">
        <v>118</v>
      </c>
      <c r="F22" s="111">
        <f t="shared" si="0"/>
        <v>4.5472061657032752</v>
      </c>
      <c r="G22" s="43">
        <v>0.12</v>
      </c>
      <c r="H22" s="40" t="s">
        <v>31</v>
      </c>
      <c r="I22" s="46">
        <f t="shared" si="7"/>
        <v>0.12</v>
      </c>
      <c r="J22" s="24">
        <v>846120698</v>
      </c>
      <c r="K22" s="24">
        <v>61924833</v>
      </c>
      <c r="L22" s="34">
        <v>13.6636734732897</v>
      </c>
      <c r="M22" s="24" t="s">
        <v>31</v>
      </c>
      <c r="N22" s="24" t="s">
        <v>31</v>
      </c>
      <c r="O22" s="59">
        <v>141</v>
      </c>
      <c r="P22" s="34">
        <v>63.36</v>
      </c>
      <c r="Q22" s="59">
        <v>812263.25757575757</v>
      </c>
      <c r="R22" s="98">
        <f t="shared" si="4"/>
        <v>0.81226325757575757</v>
      </c>
      <c r="S22" s="79">
        <f t="shared" si="2"/>
        <v>687272754.45975375</v>
      </c>
      <c r="T22" s="48">
        <v>0.250419275336554</v>
      </c>
      <c r="U22" s="48">
        <v>5.5715574523997252E-2</v>
      </c>
      <c r="W22" s="118">
        <v>7.0000000000000007E-2</v>
      </c>
    </row>
    <row r="23" spans="1:26">
      <c r="A23" s="4" t="s">
        <v>80</v>
      </c>
      <c r="B23" s="10">
        <f>SUM(B24:B28)</f>
        <v>1328</v>
      </c>
      <c r="C23" s="11">
        <f>SUM(C24:C28)</f>
        <v>1381</v>
      </c>
      <c r="D23" s="10">
        <f>SUM(D24:D28)</f>
        <v>965</v>
      </c>
      <c r="E23" s="11">
        <f>SUM(E24:E28)</f>
        <v>544</v>
      </c>
      <c r="F23" s="112">
        <f>100*E23/$E$31</f>
        <v>20.96339113680154</v>
      </c>
      <c r="G23" s="44">
        <f>SUMPRODUCT(G24:G28,J24:J28)/SUM(J24:J28)</f>
        <v>9.0523495541134993E-2</v>
      </c>
      <c r="H23" s="39" t="s">
        <v>31</v>
      </c>
      <c r="I23" s="45">
        <f t="shared" si="7"/>
        <v>9.0523495541134993E-2</v>
      </c>
      <c r="J23" s="22">
        <f>SUM(J24:J28)-J25</f>
        <v>3145460691</v>
      </c>
      <c r="K23" s="22">
        <f>SUM(K24:K28)</f>
        <v>348364134</v>
      </c>
      <c r="L23" s="103">
        <f>J23/K23</f>
        <v>9.0292323003607482</v>
      </c>
      <c r="M23" s="22" t="s">
        <v>31</v>
      </c>
      <c r="N23" s="22" t="s">
        <v>31</v>
      </c>
      <c r="O23" s="53">
        <f>SUM(O24:O28)</f>
        <v>587</v>
      </c>
      <c r="P23" s="53">
        <f>SUM(P24:P28)</f>
        <v>50.45</v>
      </c>
      <c r="Q23" s="61">
        <f>SUMPRODUCT(Q24:Q28,J24:J28)/SUM(J24:J28)</f>
        <v>1526048.0167554147</v>
      </c>
      <c r="R23" s="73">
        <f>Q23/1000000</f>
        <v>1.5260480167554147</v>
      </c>
      <c r="S23" s="77">
        <f>J23*Q23/1000000</f>
        <v>4800124049.2826662</v>
      </c>
      <c r="T23" s="108">
        <f>(T24*$J$24+$J$26*T26+$J$28*T28)/($J$24+$J$26+$J$28)</f>
        <v>1.1313346140510341</v>
      </c>
      <c r="U23" s="108">
        <f>(U24*$J$24+$J$26*U26+$J$28*U28)/($J$24+$J$26+$J$28)</f>
        <v>0.15952961000631619</v>
      </c>
      <c r="W23" s="48">
        <f>SUMPRODUCT(W24:W28,J24:J28)/SUM(J24:J28)</f>
        <v>0.29572304994050513</v>
      </c>
    </row>
    <row r="24" spans="1:26">
      <c r="A24" s="9" t="s">
        <v>25</v>
      </c>
      <c r="B24" s="12">
        <v>71</v>
      </c>
      <c r="C24" s="13">
        <v>95</v>
      </c>
      <c r="D24" s="12">
        <f>54+45+1+5</f>
        <v>105</v>
      </c>
      <c r="E24" s="12">
        <f>37+20+13+0</f>
        <v>70</v>
      </c>
      <c r="F24" s="111">
        <f t="shared" si="0"/>
        <v>2.6974951830443161</v>
      </c>
      <c r="G24" s="43">
        <v>0.2</v>
      </c>
      <c r="H24" s="40" t="s">
        <v>31</v>
      </c>
      <c r="I24" s="46">
        <f t="shared" si="7"/>
        <v>0.2</v>
      </c>
      <c r="J24" s="24">
        <v>959622175</v>
      </c>
      <c r="K24" s="24">
        <v>305261053</v>
      </c>
      <c r="L24" s="34">
        <v>3.1436115599063901</v>
      </c>
      <c r="M24" s="24" t="s">
        <v>31</v>
      </c>
      <c r="N24" s="24" t="s">
        <v>31</v>
      </c>
      <c r="O24" s="59">
        <v>60</v>
      </c>
      <c r="P24" s="34">
        <v>7.42</v>
      </c>
      <c r="Q24" s="59">
        <v>2951482.4797843699</v>
      </c>
      <c r="R24" s="98">
        <f>Q24/1000000</f>
        <v>2.9514824797843699</v>
      </c>
      <c r="S24" s="79">
        <f t="shared" si="2"/>
        <v>2832308036.7250705</v>
      </c>
      <c r="T24" s="107">
        <v>3.4804146776027065</v>
      </c>
      <c r="U24" s="107">
        <v>0.48312111777152017</v>
      </c>
      <c r="W24" s="118">
        <v>0.46</v>
      </c>
    </row>
    <row r="25" spans="1:26">
      <c r="A25" s="9" t="s">
        <v>9</v>
      </c>
      <c r="B25" s="12">
        <v>548</v>
      </c>
      <c r="C25" s="13">
        <v>570</v>
      </c>
      <c r="D25" s="12">
        <f>29+1+56+395+6</f>
        <v>487</v>
      </c>
      <c r="E25" s="12">
        <f>38+50+29+71+27</f>
        <v>215</v>
      </c>
      <c r="F25" s="111">
        <f t="shared" si="0"/>
        <v>8.2851637764932562</v>
      </c>
      <c r="G25" s="43"/>
      <c r="H25" s="40" t="s">
        <v>31</v>
      </c>
      <c r="I25" s="46">
        <f t="shared" si="7"/>
        <v>0</v>
      </c>
      <c r="J25" s="24">
        <v>172654906</v>
      </c>
      <c r="K25" s="24" t="s">
        <v>31</v>
      </c>
      <c r="L25" s="34"/>
      <c r="M25" s="24" t="s">
        <v>31</v>
      </c>
      <c r="N25" s="24" t="s">
        <v>31</v>
      </c>
      <c r="O25" s="59">
        <v>271</v>
      </c>
      <c r="P25" s="34">
        <v>11.37</v>
      </c>
      <c r="Q25" s="59">
        <v>8699648.1970096752</v>
      </c>
      <c r="R25" s="98">
        <f t="shared" si="4"/>
        <v>8.699648197009676</v>
      </c>
      <c r="S25" s="79">
        <f t="shared" si="2"/>
        <v>1502036941.6877749</v>
      </c>
      <c r="T25" s="107"/>
      <c r="U25" s="107"/>
      <c r="W25" s="118">
        <v>0.67</v>
      </c>
    </row>
    <row r="26" spans="1:26">
      <c r="A26" s="9" t="s">
        <v>26</v>
      </c>
      <c r="B26" s="12">
        <v>686</v>
      </c>
      <c r="C26" s="13">
        <v>686</v>
      </c>
      <c r="D26" s="12">
        <v>253</v>
      </c>
      <c r="E26" s="12">
        <v>194</v>
      </c>
      <c r="F26" s="111">
        <f t="shared" si="0"/>
        <v>7.4759152215799611</v>
      </c>
      <c r="G26" s="43">
        <v>0.05</v>
      </c>
      <c r="H26" s="40" t="s">
        <v>31</v>
      </c>
      <c r="I26" s="46">
        <f t="shared" si="7"/>
        <v>0.05</v>
      </c>
      <c r="J26" s="33">
        <v>2168859749</v>
      </c>
      <c r="K26" s="33">
        <v>31456494</v>
      </c>
      <c r="L26" s="34">
        <f>J26/K26</f>
        <v>68.947917368032179</v>
      </c>
      <c r="M26" s="24" t="s">
        <v>31</v>
      </c>
      <c r="N26" s="24" t="s">
        <v>31</v>
      </c>
      <c r="O26" s="24">
        <v>240</v>
      </c>
      <c r="P26" s="24">
        <v>29.32</v>
      </c>
      <c r="Q26">
        <v>316703</v>
      </c>
      <c r="R26" s="98">
        <f>Q26/1000000</f>
        <v>0.31670300000000001</v>
      </c>
      <c r="S26" s="79">
        <f t="shared" si="2"/>
        <v>686884389.08754694</v>
      </c>
      <c r="T26" s="107">
        <v>8.0433888406308385E-2</v>
      </c>
      <c r="U26" s="107">
        <v>1.5108472101577095E-2</v>
      </c>
      <c r="W26" s="118">
        <v>0.19</v>
      </c>
    </row>
    <row r="27" spans="1:26">
      <c r="A27" s="9" t="s">
        <v>36</v>
      </c>
      <c r="B27" s="12"/>
      <c r="C27" s="13"/>
      <c r="D27" s="12">
        <f>54+66</f>
        <v>120</v>
      </c>
      <c r="E27" s="12">
        <f>28+37</f>
        <v>65</v>
      </c>
      <c r="F27" s="111">
        <f t="shared" si="0"/>
        <v>2.5048169556840079</v>
      </c>
      <c r="G27" s="43"/>
      <c r="H27" s="40" t="s">
        <v>31</v>
      </c>
      <c r="I27" s="46"/>
      <c r="J27" s="24"/>
      <c r="K27" s="24"/>
      <c r="L27" s="34"/>
      <c r="M27" s="24" t="s">
        <v>31</v>
      </c>
      <c r="N27" s="24" t="s">
        <v>31</v>
      </c>
      <c r="O27" s="24"/>
      <c r="P27" s="24"/>
      <c r="Q27" s="59"/>
      <c r="R27" s="98">
        <f t="shared" si="4"/>
        <v>0</v>
      </c>
      <c r="S27" s="79">
        <f t="shared" si="2"/>
        <v>0</v>
      </c>
      <c r="T27" s="107"/>
      <c r="U27" s="107"/>
      <c r="W27" s="48"/>
    </row>
    <row r="28" spans="1:26">
      <c r="A28" s="9" t="s">
        <v>10</v>
      </c>
      <c r="B28" s="12">
        <v>23</v>
      </c>
      <c r="C28" s="13">
        <v>30</v>
      </c>
      <c r="D28" s="17"/>
      <c r="E28" s="12"/>
      <c r="F28" s="111">
        <f t="shared" si="0"/>
        <v>0</v>
      </c>
      <c r="G28" s="43"/>
      <c r="H28" s="40" t="s">
        <v>31</v>
      </c>
      <c r="I28" s="46">
        <f t="shared" si="7"/>
        <v>0</v>
      </c>
      <c r="J28" s="25">
        <v>16978767</v>
      </c>
      <c r="K28" s="26">
        <v>11646587</v>
      </c>
      <c r="L28" s="36">
        <v>1.4578319811632301</v>
      </c>
      <c r="M28" s="26" t="s">
        <v>31</v>
      </c>
      <c r="N28" s="26" t="s">
        <v>31</v>
      </c>
      <c r="O28" s="60">
        <v>16</v>
      </c>
      <c r="P28" s="36">
        <v>2.34</v>
      </c>
      <c r="Q28" s="60">
        <v>2495726.4957264955</v>
      </c>
      <c r="R28" s="100">
        <f t="shared" si="4"/>
        <v>2.4957264957264953</v>
      </c>
      <c r="S28" s="80">
        <f t="shared" si="2"/>
        <v>42374358.666666664</v>
      </c>
      <c r="T28" s="107">
        <v>2.6053500246602912</v>
      </c>
      <c r="U28" s="107">
        <v>0.3187641653301736</v>
      </c>
      <c r="W28" s="118">
        <v>0.71</v>
      </c>
    </row>
    <row r="29" spans="1:26">
      <c r="A29" s="7" t="s">
        <v>38</v>
      </c>
      <c r="B29" s="18">
        <f>SUM(B11:B12,B3)</f>
        <v>1047</v>
      </c>
      <c r="C29" s="16">
        <f>SUM(C11:C12,C3)</f>
        <v>673</v>
      </c>
      <c r="D29" s="18">
        <f>SUM(D11:D12,D3)</f>
        <v>1046</v>
      </c>
      <c r="E29" s="18">
        <f>SUM(E11:E12,E3)</f>
        <v>540</v>
      </c>
      <c r="F29" s="18"/>
      <c r="G29" s="30"/>
      <c r="H29" s="31"/>
      <c r="I29" s="32"/>
      <c r="J29" s="22">
        <f>SUM(J3,J11,J12)</f>
        <v>879229929</v>
      </c>
      <c r="K29" s="22" t="s">
        <v>31</v>
      </c>
      <c r="L29" s="22" t="s">
        <v>31</v>
      </c>
      <c r="M29" s="22" t="s">
        <v>31</v>
      </c>
      <c r="N29" s="22" t="s">
        <v>31</v>
      </c>
      <c r="O29" s="22"/>
      <c r="P29" s="22"/>
      <c r="Q29" s="22"/>
      <c r="R29" s="57"/>
      <c r="S29" s="77"/>
    </row>
    <row r="30" spans="1:26">
      <c r="A30" s="4" t="s">
        <v>39</v>
      </c>
      <c r="B30" s="10">
        <f>B13+B14+B19+B23</f>
        <v>2486</v>
      </c>
      <c r="C30" s="11">
        <f t="shared" ref="C30:E30" si="10">C13+C14+C19+C23</f>
        <v>2860</v>
      </c>
      <c r="D30" s="10">
        <f t="shared" si="10"/>
        <v>2143</v>
      </c>
      <c r="E30" s="10">
        <f t="shared" si="10"/>
        <v>2055</v>
      </c>
      <c r="F30" s="10"/>
      <c r="G30" s="27"/>
      <c r="H30" s="28"/>
      <c r="I30" s="29"/>
      <c r="J30" s="22">
        <f>SUM(J13,J14,J19,J23)</f>
        <v>8863123392</v>
      </c>
      <c r="K30" s="22">
        <f>SUM(K13,K14,K19,K23)</f>
        <v>1333040816</v>
      </c>
      <c r="L30" s="37">
        <f>J30/K30</f>
        <v>6.6488012112001229</v>
      </c>
      <c r="M30" s="22" t="s">
        <v>31</v>
      </c>
      <c r="N30" s="22" t="s">
        <v>31</v>
      </c>
      <c r="O30" s="22"/>
      <c r="P30" s="22"/>
      <c r="Q30" s="22"/>
      <c r="R30" s="57"/>
      <c r="S30" s="77"/>
    </row>
    <row r="31" spans="1:26">
      <c r="A31" s="4" t="s">
        <v>11</v>
      </c>
      <c r="B31" s="10">
        <f>SUM(B29:B30)</f>
        <v>3533</v>
      </c>
      <c r="C31" s="11">
        <f t="shared" ref="C31:E31" si="11">SUM(C29:C30)</f>
        <v>3533</v>
      </c>
      <c r="D31" s="10">
        <f t="shared" si="11"/>
        <v>3189</v>
      </c>
      <c r="E31" s="10">
        <f t="shared" si="11"/>
        <v>2595</v>
      </c>
      <c r="F31" s="10"/>
      <c r="G31" s="27"/>
      <c r="H31" s="28"/>
      <c r="I31" s="29"/>
      <c r="J31" s="22">
        <f>SUM(J29:J30)</f>
        <v>9742353321</v>
      </c>
      <c r="K31" s="22"/>
      <c r="L31" s="22"/>
      <c r="M31" s="22" t="s">
        <v>31</v>
      </c>
      <c r="N31" s="22" t="s">
        <v>31</v>
      </c>
      <c r="O31" s="22"/>
      <c r="P31" s="22"/>
      <c r="Q31" s="22"/>
      <c r="R31" s="22"/>
      <c r="S31" s="77"/>
    </row>
    <row r="34" spans="1:11">
      <c r="J34" t="s">
        <v>120</v>
      </c>
      <c r="K34">
        <f>J12/J7</f>
        <v>0.20531348221024776</v>
      </c>
    </row>
    <row r="35" spans="1:11">
      <c r="A35" t="s">
        <v>42</v>
      </c>
    </row>
    <row r="36" spans="1:11">
      <c r="A36" t="s">
        <v>43</v>
      </c>
    </row>
  </sheetData>
  <mergeCells count="3">
    <mergeCell ref="G1:I1"/>
    <mergeCell ref="B1:E1"/>
    <mergeCell ref="J1:Q1"/>
  </mergeCell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selection activeCell="E7" sqref="E7"/>
    </sheetView>
  </sheetViews>
  <sheetFormatPr defaultRowHeight="14.4"/>
  <cols>
    <col min="1" max="1" width="19" bestFit="1" customWidth="1"/>
    <col min="2" max="2" width="16.88671875" bestFit="1" customWidth="1"/>
    <col min="3" max="3" width="15.44140625" bestFit="1" customWidth="1"/>
    <col min="4" max="4" width="22.33203125" bestFit="1" customWidth="1"/>
    <col min="5" max="5" width="14.44140625" bestFit="1" customWidth="1"/>
  </cols>
  <sheetData>
    <row r="1" spans="1:5">
      <c r="A1" s="5" t="s">
        <v>0</v>
      </c>
      <c r="B1" s="19" t="s">
        <v>3</v>
      </c>
      <c r="C1" s="20" t="s">
        <v>4</v>
      </c>
      <c r="D1" s="3" t="s">
        <v>96</v>
      </c>
      <c r="E1" s="2" t="s">
        <v>104</v>
      </c>
    </row>
    <row r="2" spans="1:5">
      <c r="A2" s="113" t="s">
        <v>14</v>
      </c>
      <c r="B2" s="43">
        <v>0.5</v>
      </c>
      <c r="C2" s="40">
        <v>12.125</v>
      </c>
      <c r="D2" s="102">
        <v>1.2767123287671234</v>
      </c>
      <c r="E2" s="109">
        <v>5.264793108318034E-2</v>
      </c>
    </row>
    <row r="3" spans="1:5">
      <c r="A3" s="113" t="s">
        <v>29</v>
      </c>
      <c r="B3" s="43">
        <v>0.5</v>
      </c>
      <c r="C3" s="40">
        <v>12.125</v>
      </c>
      <c r="D3" s="102">
        <v>1.2767123287671234</v>
      </c>
      <c r="E3" s="109">
        <v>5.264793108318034E-2</v>
      </c>
    </row>
    <row r="4" spans="1:5">
      <c r="A4" s="113" t="s">
        <v>15</v>
      </c>
      <c r="B4" s="43">
        <v>1.375</v>
      </c>
      <c r="C4" s="40">
        <v>0.375</v>
      </c>
      <c r="D4" s="102">
        <v>0.50623720370643976</v>
      </c>
      <c r="E4" s="109">
        <v>1.856203080256946</v>
      </c>
    </row>
    <row r="5" spans="1:5">
      <c r="A5" s="113" t="s">
        <v>16</v>
      </c>
      <c r="B5" s="43">
        <v>0.71250000000000002</v>
      </c>
      <c r="C5" s="40">
        <v>3.7499999999999978E-2</v>
      </c>
      <c r="D5" s="102">
        <v>0.49677884503570013</v>
      </c>
      <c r="E5" s="109">
        <v>9.4387980556783084</v>
      </c>
    </row>
    <row r="6" spans="1:5">
      <c r="A6" s="113" t="s">
        <v>8</v>
      </c>
      <c r="B6" s="43">
        <v>1.25</v>
      </c>
      <c r="C6" s="40">
        <v>0</v>
      </c>
      <c r="D6" s="102">
        <v>1.223529411764706</v>
      </c>
      <c r="E6" s="48">
        <v>0</v>
      </c>
    </row>
    <row r="7" spans="1:5">
      <c r="A7" s="114" t="s">
        <v>6</v>
      </c>
      <c r="B7" s="38">
        <v>0.2</v>
      </c>
      <c r="C7" s="39">
        <v>1.8</v>
      </c>
      <c r="D7" s="74">
        <v>6.4239003235354852</v>
      </c>
      <c r="E7" s="48">
        <v>0.71376670261505382</v>
      </c>
    </row>
    <row r="8" spans="1:5">
      <c r="A8" s="115" t="s">
        <v>7</v>
      </c>
      <c r="B8" s="42">
        <v>0.875</v>
      </c>
      <c r="C8" s="41">
        <v>0.375</v>
      </c>
      <c r="D8" s="101">
        <v>0.7993041965644706</v>
      </c>
      <c r="E8" s="48">
        <v>1.865043125317098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96"/>
  <sheetViews>
    <sheetView workbookViewId="0">
      <pane xSplit="1" ySplit="15" topLeftCell="B16" activePane="bottomRight" state="frozen"/>
      <selection pane="topRight" activeCell="B1" sqref="B1"/>
      <selection pane="bottomLeft" activeCell="A16" sqref="A16"/>
      <selection pane="bottomRight" activeCell="J13" sqref="J13"/>
    </sheetView>
  </sheetViews>
  <sheetFormatPr defaultRowHeight="14.4"/>
  <cols>
    <col min="1" max="1" width="13" customWidth="1"/>
    <col min="3" max="3" width="10.6640625" customWidth="1"/>
    <col min="7" max="7" width="12" bestFit="1" customWidth="1"/>
    <col min="8" max="8" width="19.6640625" customWidth="1"/>
    <col min="9" max="9" width="14.109375" customWidth="1"/>
    <col min="10" max="10" width="19.44140625" customWidth="1"/>
    <col min="11" max="11" width="16.44140625" customWidth="1"/>
    <col min="12" max="12" width="15.33203125" customWidth="1"/>
    <col min="13" max="13" width="12.109375" customWidth="1"/>
    <col min="14" max="14" width="9.109375" customWidth="1"/>
    <col min="15" max="15" width="15.44140625" customWidth="1"/>
    <col min="16" max="16" width="9.109375" customWidth="1"/>
    <col min="17" max="17" width="13.109375" customWidth="1"/>
    <col min="18" max="21" width="9.109375" customWidth="1"/>
    <col min="22" max="22" width="18.44140625" customWidth="1"/>
    <col min="24" max="24" width="12.88671875" bestFit="1" customWidth="1"/>
    <col min="25" max="25" width="14.6640625" bestFit="1" customWidth="1"/>
    <col min="26" max="26" width="14.109375" customWidth="1"/>
    <col min="27" max="27" width="13.6640625" customWidth="1"/>
    <col min="29" max="44" width="7.6640625" bestFit="1" customWidth="1"/>
    <col min="45" max="45" width="8.109375" bestFit="1" customWidth="1"/>
  </cols>
  <sheetData>
    <row r="1" spans="1:28" ht="15" thickBot="1"/>
    <row r="2" spans="1:28">
      <c r="B2" s="137" t="s">
        <v>86</v>
      </c>
      <c r="C2" s="138"/>
      <c r="D2" s="139" t="s">
        <v>87</v>
      </c>
      <c r="E2" s="140"/>
      <c r="F2" s="139" t="s">
        <v>88</v>
      </c>
      <c r="G2" s="140"/>
      <c r="H2" s="141" t="s">
        <v>94</v>
      </c>
      <c r="I2" s="89"/>
    </row>
    <row r="3" spans="1:28">
      <c r="B3" s="85" t="s">
        <v>79</v>
      </c>
      <c r="C3" s="86" t="s">
        <v>50</v>
      </c>
      <c r="D3" s="83" t="s">
        <v>1</v>
      </c>
      <c r="E3" s="84" t="s">
        <v>50</v>
      </c>
      <c r="F3" s="83" t="s">
        <v>1</v>
      </c>
      <c r="G3" s="84" t="s">
        <v>50</v>
      </c>
      <c r="H3" s="141"/>
      <c r="I3" s="89" t="s">
        <v>95</v>
      </c>
      <c r="J3" s="89" t="s">
        <v>97</v>
      </c>
      <c r="K3" s="89" t="s">
        <v>100</v>
      </c>
      <c r="L3" s="89" t="s">
        <v>99</v>
      </c>
      <c r="M3" s="89" t="s">
        <v>103</v>
      </c>
      <c r="N3" s="89" t="s">
        <v>105</v>
      </c>
      <c r="O3" s="89" t="s">
        <v>106</v>
      </c>
      <c r="P3" s="89" t="s">
        <v>107</v>
      </c>
      <c r="Q3" s="89" t="s">
        <v>118</v>
      </c>
      <c r="R3" s="89" t="s">
        <v>119</v>
      </c>
      <c r="V3" s="89" t="s">
        <v>157</v>
      </c>
      <c r="X3" t="s">
        <v>155</v>
      </c>
      <c r="Y3" t="s">
        <v>122</v>
      </c>
      <c r="Z3" t="s">
        <v>156</v>
      </c>
      <c r="AA3" t="s">
        <v>182</v>
      </c>
      <c r="AB3" t="s">
        <v>183</v>
      </c>
    </row>
    <row r="4" spans="1:28">
      <c r="A4" t="s">
        <v>82</v>
      </c>
      <c r="B4" s="85">
        <v>115.19999999999999</v>
      </c>
      <c r="C4" s="86">
        <v>0</v>
      </c>
      <c r="D4" s="93">
        <f>100*B4/SUM($B$4:$B$11)</f>
        <v>3.2350463352990726</v>
      </c>
      <c r="E4" s="95">
        <f>100*C4/SUM($C$4:$C$11)</f>
        <v>0</v>
      </c>
      <c r="F4" s="93">
        <v>2.2999999999999998</v>
      </c>
      <c r="G4" s="95">
        <v>0</v>
      </c>
      <c r="H4" s="92">
        <v>1.2</v>
      </c>
      <c r="I4" s="48">
        <v>0.2</v>
      </c>
      <c r="J4" s="104">
        <v>1.27671232876712</v>
      </c>
      <c r="K4" s="106">
        <v>2.8899999999999999E-2</v>
      </c>
      <c r="L4" s="106">
        <v>1.6000000000000001E-3</v>
      </c>
      <c r="M4" s="48">
        <v>1.8</v>
      </c>
      <c r="V4" s="48">
        <v>1.8</v>
      </c>
      <c r="W4">
        <f>$G$12*G4+$F$12*F4</f>
        <v>1.8399999999999999</v>
      </c>
      <c r="X4">
        <v>32.58</v>
      </c>
      <c r="Y4">
        <v>0.45</v>
      </c>
      <c r="Z4">
        <v>1.77</v>
      </c>
      <c r="AA4">
        <v>1.34</v>
      </c>
      <c r="AB4">
        <v>0</v>
      </c>
    </row>
    <row r="5" spans="1:28">
      <c r="A5" t="s">
        <v>83</v>
      </c>
      <c r="B5" s="85">
        <v>392.8</v>
      </c>
      <c r="C5" s="86">
        <v>0</v>
      </c>
      <c r="D5" s="93">
        <f t="shared" ref="D5:D11" si="0">100*B5/SUM($B$4:$B$11)</f>
        <v>11.030609379387812</v>
      </c>
      <c r="E5" s="95">
        <f t="shared" ref="E5:E10" si="1">100*C5/SUM($C$4:$C$11)</f>
        <v>0</v>
      </c>
      <c r="F5" s="93">
        <v>7.2</v>
      </c>
      <c r="G5" s="95">
        <v>0</v>
      </c>
      <c r="H5" s="92">
        <v>1.5456366668226973</v>
      </c>
      <c r="I5" s="48">
        <v>0.2</v>
      </c>
      <c r="J5" s="104">
        <v>0.65327998456062986</v>
      </c>
      <c r="K5" s="106">
        <v>1.4800000000000001E-2</v>
      </c>
      <c r="L5" s="106">
        <v>8.9999999999999998E-4</v>
      </c>
      <c r="M5" s="48">
        <v>5.7</v>
      </c>
      <c r="V5" s="48">
        <v>6.7</v>
      </c>
      <c r="W5">
        <f t="shared" ref="W5:W11" si="2">$G$12*G5+$F$12*F5</f>
        <v>5.7600000000000007</v>
      </c>
      <c r="X5">
        <v>1.32</v>
      </c>
      <c r="Y5">
        <v>2.52</v>
      </c>
      <c r="Z5">
        <v>7.54</v>
      </c>
      <c r="AA5">
        <v>4.09</v>
      </c>
      <c r="AB5">
        <v>0</v>
      </c>
    </row>
    <row r="6" spans="1:28">
      <c r="A6" t="s">
        <v>6</v>
      </c>
      <c r="B6" s="85">
        <v>512</v>
      </c>
      <c r="C6" s="86">
        <v>600</v>
      </c>
      <c r="D6" s="93">
        <f t="shared" si="0"/>
        <v>14.377983712440326</v>
      </c>
      <c r="E6" s="95">
        <f t="shared" si="1"/>
        <v>16.982734220209455</v>
      </c>
      <c r="F6" s="93">
        <v>6.7</v>
      </c>
      <c r="G6" s="95">
        <v>7</v>
      </c>
      <c r="H6" s="92">
        <v>0.6</v>
      </c>
      <c r="I6" s="48">
        <v>0.2</v>
      </c>
      <c r="J6" s="104">
        <v>6.4239003235354852</v>
      </c>
      <c r="K6" s="106">
        <v>5.1000000000000004E-3</v>
      </c>
      <c r="L6" s="106">
        <v>8.9999999999999998E-4</v>
      </c>
      <c r="M6" s="48">
        <v>6.8</v>
      </c>
      <c r="V6" s="48">
        <v>4</v>
      </c>
      <c r="W6">
        <f t="shared" si="2"/>
        <v>6.7600000000000007</v>
      </c>
      <c r="X6">
        <v>1.22</v>
      </c>
      <c r="Y6">
        <v>7.98</v>
      </c>
      <c r="Z6">
        <v>6.92</v>
      </c>
      <c r="AA6">
        <v>7.78</v>
      </c>
      <c r="AB6">
        <v>0</v>
      </c>
    </row>
    <row r="7" spans="1:28">
      <c r="A7" t="s">
        <v>7</v>
      </c>
      <c r="B7" s="85">
        <v>55</v>
      </c>
      <c r="C7" s="86">
        <v>73</v>
      </c>
      <c r="D7" s="93">
        <f t="shared" si="0"/>
        <v>1.5445099691098005</v>
      </c>
      <c r="E7" s="95">
        <f t="shared" si="1"/>
        <v>2.0662326634588171</v>
      </c>
      <c r="F7" s="93">
        <v>1</v>
      </c>
      <c r="G7" s="95">
        <v>2</v>
      </c>
      <c r="H7" s="92">
        <v>1.4298150163220891</v>
      </c>
      <c r="I7" s="48">
        <v>0.2</v>
      </c>
      <c r="J7" s="104">
        <v>0.7993041965644706</v>
      </c>
      <c r="K7" s="106">
        <v>2.01E-2</v>
      </c>
      <c r="L7" s="106">
        <v>2E-3</v>
      </c>
      <c r="M7" s="48">
        <v>1.2</v>
      </c>
      <c r="V7" s="48">
        <v>1.2</v>
      </c>
      <c r="W7">
        <f t="shared" si="2"/>
        <v>1.2000000000000002</v>
      </c>
      <c r="X7">
        <v>1.58</v>
      </c>
      <c r="Y7">
        <v>0.76</v>
      </c>
      <c r="Z7">
        <v>1.25</v>
      </c>
      <c r="AA7">
        <v>0.74</v>
      </c>
      <c r="AB7">
        <v>0</v>
      </c>
    </row>
    <row r="8" spans="1:28">
      <c r="A8" t="s">
        <v>12</v>
      </c>
      <c r="B8" s="85">
        <v>40</v>
      </c>
      <c r="C8" s="86">
        <v>70</v>
      </c>
      <c r="D8" s="93">
        <f t="shared" si="0"/>
        <v>1.1232799775344005</v>
      </c>
      <c r="E8" s="95">
        <f t="shared" si="1"/>
        <v>1.9813189923577696</v>
      </c>
      <c r="F8" s="93">
        <v>2</v>
      </c>
      <c r="G8" s="95">
        <v>3.8</v>
      </c>
      <c r="H8" s="92">
        <v>3.4424410540915393</v>
      </c>
      <c r="I8" s="48">
        <v>0.2</v>
      </c>
      <c r="J8" s="104">
        <v>0.992932657679504</v>
      </c>
      <c r="K8" s="106">
        <v>3.5999999999999997E-2</v>
      </c>
      <c r="L8" s="106">
        <v>3.7000000000000002E-3</v>
      </c>
      <c r="M8" s="48">
        <v>2.2999999999999998</v>
      </c>
      <c r="N8">
        <v>1.4E-2</v>
      </c>
      <c r="O8">
        <f>0.8*U8</f>
        <v>9.4079999999999995</v>
      </c>
      <c r="P8">
        <v>0.19</v>
      </c>
      <c r="Q8">
        <v>0.21099999999999999</v>
      </c>
      <c r="U8">
        <v>11.76</v>
      </c>
      <c r="V8" s="48">
        <v>2.2999999999999998</v>
      </c>
      <c r="W8">
        <f t="shared" si="2"/>
        <v>2.3600000000000003</v>
      </c>
      <c r="X8">
        <v>0.23</v>
      </c>
      <c r="Y8">
        <v>7.06</v>
      </c>
      <c r="Z8">
        <v>2.36</v>
      </c>
      <c r="AA8">
        <v>6.88</v>
      </c>
      <c r="AB8">
        <v>10</v>
      </c>
    </row>
    <row r="9" spans="1:28">
      <c r="A9" t="s">
        <v>81</v>
      </c>
      <c r="B9" s="85">
        <v>849</v>
      </c>
      <c r="C9" s="86">
        <v>1132</v>
      </c>
      <c r="D9" s="93">
        <f t="shared" si="0"/>
        <v>23.841617523167649</v>
      </c>
      <c r="E9" s="95">
        <f t="shared" si="1"/>
        <v>32.040758562128502</v>
      </c>
      <c r="F9" s="93">
        <v>46.8</v>
      </c>
      <c r="G9" s="95">
        <v>52</v>
      </c>
      <c r="H9" s="92">
        <v>3.2067183462532296</v>
      </c>
      <c r="I9" s="48">
        <v>0.3</v>
      </c>
      <c r="J9" s="104">
        <v>3.9667748428301599</v>
      </c>
      <c r="K9" s="106">
        <v>1.55E-2</v>
      </c>
      <c r="L9" s="106">
        <v>2.3E-3</v>
      </c>
      <c r="M9" s="48">
        <v>48</v>
      </c>
      <c r="N9">
        <v>0.71499999999999997</v>
      </c>
      <c r="O9">
        <f t="shared" ref="O9:O11" si="3">0.8*U9</f>
        <v>9.2799999999999994</v>
      </c>
      <c r="P9">
        <v>0.24</v>
      </c>
      <c r="Q9">
        <v>0.39600000000000002</v>
      </c>
      <c r="U9">
        <v>11.6</v>
      </c>
      <c r="V9" s="48">
        <v>54</v>
      </c>
      <c r="W9">
        <f t="shared" si="2"/>
        <v>47.839999999999996</v>
      </c>
      <c r="X9">
        <v>0.47</v>
      </c>
      <c r="Y9">
        <v>29.988</v>
      </c>
      <c r="Z9">
        <v>46.11</v>
      </c>
      <c r="AA9">
        <v>29.2315</v>
      </c>
      <c r="AB9">
        <v>30</v>
      </c>
    </row>
    <row r="10" spans="1:28">
      <c r="A10" t="s">
        <v>84</v>
      </c>
      <c r="B10" s="85">
        <v>269</v>
      </c>
      <c r="C10" s="86">
        <v>277</v>
      </c>
      <c r="D10" s="93">
        <f t="shared" si="0"/>
        <v>7.554057848918843</v>
      </c>
      <c r="E10" s="95">
        <f t="shared" si="1"/>
        <v>7.8403622983300307</v>
      </c>
      <c r="F10" s="93">
        <v>8</v>
      </c>
      <c r="G10" s="95">
        <v>9.1999999999999993</v>
      </c>
      <c r="H10" s="92">
        <v>0.48304880897582098</v>
      </c>
      <c r="I10" s="48">
        <v>0.45</v>
      </c>
      <c r="J10" s="104">
        <v>15.134327726877391</v>
      </c>
      <c r="K10" s="106">
        <v>2.0999999999999999E-3</v>
      </c>
      <c r="L10" s="106">
        <v>4.0000000000000002E-4</v>
      </c>
      <c r="M10" s="48">
        <v>8.1999999999999993</v>
      </c>
      <c r="N10">
        <v>0.223</v>
      </c>
      <c r="O10">
        <f t="shared" si="3"/>
        <v>9.4480000000000004</v>
      </c>
      <c r="P10">
        <v>0.16</v>
      </c>
      <c r="Q10">
        <v>9.6000000000000002E-2</v>
      </c>
      <c r="U10">
        <v>11.81</v>
      </c>
      <c r="V10" s="48">
        <v>10</v>
      </c>
      <c r="W10">
        <f t="shared" si="2"/>
        <v>8.24</v>
      </c>
      <c r="X10">
        <v>7.0000000000000007E-2</v>
      </c>
      <c r="Y10">
        <v>12.061999999999999</v>
      </c>
      <c r="Z10">
        <v>12.77</v>
      </c>
      <c r="AA10">
        <v>11.7585</v>
      </c>
      <c r="AB10">
        <v>20</v>
      </c>
    </row>
    <row r="11" spans="1:28" ht="15" thickBot="1">
      <c r="A11" t="s">
        <v>85</v>
      </c>
      <c r="B11" s="87">
        <v>1328</v>
      </c>
      <c r="C11" s="88">
        <v>1381</v>
      </c>
      <c r="D11" s="94">
        <f t="shared" si="0"/>
        <v>37.292895254142095</v>
      </c>
      <c r="E11" s="96">
        <f>100*C11/SUM($C$4:$C$11)</f>
        <v>39.088593263515428</v>
      </c>
      <c r="F11" s="94">
        <v>26</v>
      </c>
      <c r="G11" s="96">
        <v>26</v>
      </c>
      <c r="H11" s="92">
        <v>0.8</v>
      </c>
      <c r="I11" s="48">
        <v>0.2</v>
      </c>
      <c r="J11" s="104">
        <v>9.0292323003607482</v>
      </c>
      <c r="K11" s="106">
        <v>1.1299999999999999E-2</v>
      </c>
      <c r="L11" s="106">
        <v>1.6000000000000001E-3</v>
      </c>
      <c r="M11" s="48">
        <v>26</v>
      </c>
      <c r="N11">
        <v>4.8000000000000001E-2</v>
      </c>
      <c r="O11">
        <f t="shared" si="3"/>
        <v>9.3439999999999994</v>
      </c>
      <c r="P11">
        <v>0.08</v>
      </c>
      <c r="Q11">
        <v>3.1E-2</v>
      </c>
      <c r="U11">
        <v>11.68</v>
      </c>
      <c r="V11" s="48">
        <v>20</v>
      </c>
      <c r="W11">
        <f t="shared" si="2"/>
        <v>26</v>
      </c>
      <c r="X11">
        <v>0.3</v>
      </c>
      <c r="Y11">
        <v>38.43</v>
      </c>
      <c r="Z11">
        <v>20.399999999999999</v>
      </c>
      <c r="AA11">
        <v>37.450000000000003</v>
      </c>
      <c r="AB11">
        <v>40</v>
      </c>
    </row>
    <row r="12" spans="1:28">
      <c r="B12" t="s">
        <v>74</v>
      </c>
      <c r="D12">
        <v>2196</v>
      </c>
      <c r="F12" s="93">
        <v>0.8</v>
      </c>
      <c r="G12" s="95">
        <v>0.2</v>
      </c>
      <c r="H12" s="92">
        <v>1.52604801675541</v>
      </c>
    </row>
    <row r="13" spans="1:28">
      <c r="H13">
        <f>250*0.6/D12</f>
        <v>6.8306010928961755E-2</v>
      </c>
    </row>
    <row r="14" spans="1:28">
      <c r="A14" s="89" t="s">
        <v>89</v>
      </c>
    </row>
    <row r="15" spans="1:28">
      <c r="B15" s="50" t="s">
        <v>51</v>
      </c>
      <c r="C15" s="50" t="s">
        <v>52</v>
      </c>
      <c r="D15" s="50" t="s">
        <v>53</v>
      </c>
      <c r="E15" s="50" t="s">
        <v>54</v>
      </c>
      <c r="F15" s="50" t="s">
        <v>55</v>
      </c>
      <c r="G15" s="50" t="s">
        <v>56</v>
      </c>
      <c r="H15" s="50" t="s">
        <v>57</v>
      </c>
      <c r="I15" s="50" t="s">
        <v>58</v>
      </c>
      <c r="J15" s="50" t="s">
        <v>59</v>
      </c>
      <c r="K15" s="50" t="s">
        <v>60</v>
      </c>
      <c r="L15" s="50" t="s">
        <v>61</v>
      </c>
      <c r="M15" s="50" t="s">
        <v>62</v>
      </c>
      <c r="N15" s="50" t="s">
        <v>63</v>
      </c>
      <c r="O15" s="50" t="s">
        <v>64</v>
      </c>
      <c r="P15" s="50" t="s">
        <v>65</v>
      </c>
      <c r="Q15" s="50" t="s">
        <v>66</v>
      </c>
      <c r="R15" s="50" t="s">
        <v>67</v>
      </c>
      <c r="S15" s="50" t="s">
        <v>68</v>
      </c>
      <c r="T15" s="50" t="s">
        <v>69</v>
      </c>
      <c r="U15" s="50" t="s">
        <v>70</v>
      </c>
      <c r="V15" s="50" t="s">
        <v>71</v>
      </c>
    </row>
    <row r="16" spans="1:28">
      <c r="A16" s="50" t="s">
        <v>72</v>
      </c>
      <c r="B16" s="49">
        <v>1345.52211302211</v>
      </c>
      <c r="C16" s="49">
        <v>1699.6068796068794</v>
      </c>
      <c r="D16" s="49">
        <v>2251.9791154791151</v>
      </c>
      <c r="E16" s="49">
        <v>2931.8218673218671</v>
      </c>
      <c r="F16" s="49">
        <v>2974.3120393120389</v>
      </c>
      <c r="G16" s="49">
        <v>2761.861179361179</v>
      </c>
      <c r="H16" s="49">
        <v>2761.861179361179</v>
      </c>
      <c r="I16" s="49">
        <v>2761.861179361179</v>
      </c>
      <c r="J16" s="49">
        <v>2761.861179361179</v>
      </c>
      <c r="K16" s="49">
        <v>2549.4103194103191</v>
      </c>
      <c r="L16" s="49">
        <v>2549.4103194103191</v>
      </c>
      <c r="M16" s="49">
        <v>2549.4103194103191</v>
      </c>
      <c r="N16" s="49">
        <v>2549.4103194103191</v>
      </c>
      <c r="O16" s="49">
        <v>2336.9594594594591</v>
      </c>
      <c r="P16" s="49">
        <v>2336.9594594594591</v>
      </c>
      <c r="Q16" s="49">
        <v>2336.9594594594591</v>
      </c>
      <c r="R16" s="49">
        <v>2336.9594594594591</v>
      </c>
      <c r="S16" s="49">
        <v>2336.9594594594591</v>
      </c>
      <c r="T16" s="49">
        <v>2336.9594594594591</v>
      </c>
      <c r="U16" s="49">
        <v>2336.9594594594591</v>
      </c>
      <c r="V16" s="49">
        <v>2336.9594594594591</v>
      </c>
    </row>
    <row r="17" spans="1:45">
      <c r="A17" s="50" t="s">
        <v>73</v>
      </c>
      <c r="B17" s="49">
        <v>1274.7051597051595</v>
      </c>
      <c r="C17" s="49">
        <v>1614.6265356265355</v>
      </c>
      <c r="D17" s="49">
        <v>2039.5282555282554</v>
      </c>
      <c r="E17" s="49">
        <v>2166.9987714987715</v>
      </c>
      <c r="F17" s="49">
        <v>2336.9594594594591</v>
      </c>
      <c r="G17" s="49">
        <v>2124.5085995085992</v>
      </c>
      <c r="H17" s="49">
        <v>2124.5085995085992</v>
      </c>
      <c r="I17" s="49">
        <v>2124.5085995085992</v>
      </c>
      <c r="J17" s="49">
        <v>2124.5085995085992</v>
      </c>
      <c r="K17" s="49">
        <v>2124.5085995085992</v>
      </c>
      <c r="L17" s="49">
        <v>1912.0577395577393</v>
      </c>
      <c r="M17" s="49">
        <v>1912.0577395577393</v>
      </c>
      <c r="N17" s="49">
        <v>1912.0577395577393</v>
      </c>
      <c r="O17" s="49">
        <v>1912.0577395577393</v>
      </c>
      <c r="P17" s="49">
        <v>1912.0577395577393</v>
      </c>
      <c r="Q17" s="49">
        <v>1912.0577395577393</v>
      </c>
      <c r="R17" s="49">
        <v>1912.0577395577393</v>
      </c>
      <c r="S17" s="49">
        <v>1912.0577395577393</v>
      </c>
      <c r="T17" s="49">
        <v>1912.0577395577393</v>
      </c>
      <c r="U17" s="49">
        <v>1912.0577395577393</v>
      </c>
      <c r="V17" s="49">
        <v>1912.0577395577393</v>
      </c>
    </row>
    <row r="19" spans="1:45">
      <c r="A19" s="89" t="s">
        <v>75</v>
      </c>
      <c r="D19" t="s">
        <v>76</v>
      </c>
    </row>
    <row r="20" spans="1:45">
      <c r="A20" s="89" t="s">
        <v>90</v>
      </c>
      <c r="X20" s="89" t="s">
        <v>185</v>
      </c>
    </row>
    <row r="21" spans="1:45">
      <c r="A21" s="90" t="s">
        <v>82</v>
      </c>
      <c r="B21" s="91" t="s">
        <v>51</v>
      </c>
      <c r="C21" s="91" t="s">
        <v>52</v>
      </c>
      <c r="D21" s="91" t="s">
        <v>53</v>
      </c>
      <c r="E21" s="91" t="s">
        <v>54</v>
      </c>
      <c r="F21" s="91" t="s">
        <v>55</v>
      </c>
      <c r="G21" s="91" t="s">
        <v>56</v>
      </c>
      <c r="H21" s="91" t="s">
        <v>57</v>
      </c>
      <c r="I21" s="91" t="s">
        <v>58</v>
      </c>
      <c r="J21" s="91" t="s">
        <v>59</v>
      </c>
      <c r="K21" s="91" t="s">
        <v>60</v>
      </c>
      <c r="L21" s="91" t="s">
        <v>61</v>
      </c>
      <c r="M21" s="91" t="s">
        <v>62</v>
      </c>
      <c r="N21" s="91" t="s">
        <v>63</v>
      </c>
      <c r="O21" s="91" t="s">
        <v>64</v>
      </c>
      <c r="P21" s="91" t="s">
        <v>65</v>
      </c>
      <c r="Q21" s="91" t="s">
        <v>66</v>
      </c>
      <c r="R21" s="91" t="s">
        <v>67</v>
      </c>
      <c r="S21" s="91" t="s">
        <v>68</v>
      </c>
      <c r="T21" s="91" t="s">
        <v>69</v>
      </c>
      <c r="U21" s="91" t="s">
        <v>70</v>
      </c>
      <c r="V21" s="91" t="s">
        <v>71</v>
      </c>
      <c r="X21" s="90" t="s">
        <v>82</v>
      </c>
      <c r="Y21" s="91" t="s">
        <v>51</v>
      </c>
      <c r="Z21" s="91" t="s">
        <v>52</v>
      </c>
      <c r="AA21" s="91" t="s">
        <v>53</v>
      </c>
      <c r="AB21" s="91" t="s">
        <v>54</v>
      </c>
      <c r="AC21" s="91" t="s">
        <v>55</v>
      </c>
      <c r="AD21" s="91" t="s">
        <v>56</v>
      </c>
      <c r="AE21" s="91" t="s">
        <v>57</v>
      </c>
      <c r="AF21" s="91" t="s">
        <v>58</v>
      </c>
      <c r="AG21" s="91" t="s">
        <v>59</v>
      </c>
      <c r="AH21" s="91" t="s">
        <v>60</v>
      </c>
      <c r="AI21" s="91" t="s">
        <v>61</v>
      </c>
      <c r="AJ21" s="91" t="s">
        <v>62</v>
      </c>
      <c r="AK21" s="91" t="s">
        <v>63</v>
      </c>
      <c r="AL21" s="91" t="s">
        <v>64</v>
      </c>
      <c r="AM21" s="91" t="s">
        <v>65</v>
      </c>
      <c r="AN21" s="91" t="s">
        <v>66</v>
      </c>
      <c r="AO21" s="91" t="s">
        <v>67</v>
      </c>
      <c r="AP21" s="91" t="s">
        <v>68</v>
      </c>
      <c r="AQ21" s="91" t="s">
        <v>69</v>
      </c>
      <c r="AR21" s="91" t="s">
        <v>70</v>
      </c>
      <c r="AS21" s="91" t="s">
        <v>71</v>
      </c>
    </row>
    <row r="22" spans="1:45">
      <c r="A22" s="91" t="s">
        <v>77</v>
      </c>
      <c r="B22" s="92">
        <f>$F$4*B16/(100*$D$12)</f>
        <v>1.4092444717444684E-2</v>
      </c>
      <c r="C22" s="92">
        <f t="shared" ref="C22:V22" si="4">$F$4*C16/(100*$D$12)</f>
        <v>1.7800982800982797E-2</v>
      </c>
      <c r="D22" s="92">
        <f t="shared" si="4"/>
        <v>2.3586302211302205E-2</v>
      </c>
      <c r="E22" s="92">
        <f t="shared" si="4"/>
        <v>3.0706695331695327E-2</v>
      </c>
      <c r="F22" s="92">
        <f t="shared" si="4"/>
        <v>3.1151719901719898E-2</v>
      </c>
      <c r="G22" s="92">
        <f t="shared" si="4"/>
        <v>2.8926597051597044E-2</v>
      </c>
      <c r="H22" s="92">
        <f t="shared" si="4"/>
        <v>2.8926597051597044E-2</v>
      </c>
      <c r="I22" s="92">
        <f t="shared" si="4"/>
        <v>2.8926597051597044E-2</v>
      </c>
      <c r="J22" s="92">
        <f t="shared" si="4"/>
        <v>2.8926597051597044E-2</v>
      </c>
      <c r="K22" s="92">
        <f t="shared" si="4"/>
        <v>2.6701474201474194E-2</v>
      </c>
      <c r="L22" s="92">
        <f t="shared" si="4"/>
        <v>2.6701474201474194E-2</v>
      </c>
      <c r="M22" s="92">
        <f t="shared" si="4"/>
        <v>2.6701474201474194E-2</v>
      </c>
      <c r="N22" s="92">
        <f t="shared" si="4"/>
        <v>2.6701474201474194E-2</v>
      </c>
      <c r="O22" s="92">
        <f t="shared" si="4"/>
        <v>2.4476351351351348E-2</v>
      </c>
      <c r="P22" s="92">
        <f t="shared" si="4"/>
        <v>2.4476351351351348E-2</v>
      </c>
      <c r="Q22" s="92">
        <f t="shared" si="4"/>
        <v>2.4476351351351348E-2</v>
      </c>
      <c r="R22" s="92">
        <f t="shared" si="4"/>
        <v>2.4476351351351348E-2</v>
      </c>
      <c r="S22" s="92">
        <f t="shared" si="4"/>
        <v>2.4476351351351348E-2</v>
      </c>
      <c r="T22" s="92">
        <f t="shared" si="4"/>
        <v>2.4476351351351348E-2</v>
      </c>
      <c r="U22" s="92">
        <f t="shared" si="4"/>
        <v>2.4476351351351348E-2</v>
      </c>
      <c r="V22" s="92">
        <f t="shared" si="4"/>
        <v>2.4476351351351348E-2</v>
      </c>
      <c r="X22" s="91" t="s">
        <v>77</v>
      </c>
      <c r="Y22" s="92">
        <f>$Y$4*B16/(100*$D$12)</f>
        <v>2.7572174447174388E-3</v>
      </c>
      <c r="Z22" s="92">
        <f t="shared" ref="Z22:AS22" si="5">$Y$4*C16/(100*$D$12)</f>
        <v>3.4828009828009824E-3</v>
      </c>
      <c r="AA22" s="92">
        <f t="shared" si="5"/>
        <v>4.6147113022113016E-3</v>
      </c>
      <c r="AB22" s="92">
        <f t="shared" si="5"/>
        <v>6.0078316953316958E-3</v>
      </c>
      <c r="AC22" s="92">
        <f t="shared" si="5"/>
        <v>6.0949017199017188E-3</v>
      </c>
      <c r="AD22" s="92">
        <f t="shared" si="5"/>
        <v>5.659551597051597E-3</v>
      </c>
      <c r="AE22" s="92">
        <f t="shared" si="5"/>
        <v>5.659551597051597E-3</v>
      </c>
      <c r="AF22" s="92">
        <f t="shared" si="5"/>
        <v>5.659551597051597E-3</v>
      </c>
      <c r="AG22" s="92">
        <f t="shared" si="5"/>
        <v>5.659551597051597E-3</v>
      </c>
      <c r="AH22" s="92">
        <f t="shared" si="5"/>
        <v>5.2242014742014736E-3</v>
      </c>
      <c r="AI22" s="92">
        <f t="shared" si="5"/>
        <v>5.2242014742014736E-3</v>
      </c>
      <c r="AJ22" s="92">
        <f t="shared" si="5"/>
        <v>5.2242014742014736E-3</v>
      </c>
      <c r="AK22" s="92">
        <f t="shared" si="5"/>
        <v>5.2242014742014736E-3</v>
      </c>
      <c r="AL22" s="92">
        <f t="shared" si="5"/>
        <v>4.788851351351351E-3</v>
      </c>
      <c r="AM22" s="92">
        <f t="shared" si="5"/>
        <v>4.788851351351351E-3</v>
      </c>
      <c r="AN22" s="92">
        <f t="shared" si="5"/>
        <v>4.788851351351351E-3</v>
      </c>
      <c r="AO22" s="92">
        <f t="shared" si="5"/>
        <v>4.788851351351351E-3</v>
      </c>
      <c r="AP22" s="92">
        <f t="shared" si="5"/>
        <v>4.788851351351351E-3</v>
      </c>
      <c r="AQ22" s="92">
        <f t="shared" si="5"/>
        <v>4.788851351351351E-3</v>
      </c>
      <c r="AR22" s="92">
        <f t="shared" si="5"/>
        <v>4.788851351351351E-3</v>
      </c>
      <c r="AS22" s="92">
        <f t="shared" si="5"/>
        <v>4.788851351351351E-3</v>
      </c>
    </row>
    <row r="23" spans="1:45">
      <c r="A23" s="91" t="s">
        <v>78</v>
      </c>
      <c r="B23" s="92">
        <f>$F$4*B17/(100*$D$12)</f>
        <v>1.3350737100737097E-2</v>
      </c>
      <c r="C23" s="92">
        <f>$F$4*C17/(100*$D$12)</f>
        <v>1.6910933660933658E-2</v>
      </c>
      <c r="D23" s="92">
        <f t="shared" ref="D23:V23" si="6">$F$4*D17/(100*$D$12)</f>
        <v>2.1361179361179355E-2</v>
      </c>
      <c r="E23" s="92">
        <f t="shared" si="6"/>
        <v>2.2696253071253072E-2</v>
      </c>
      <c r="F23" s="92">
        <f t="shared" si="6"/>
        <v>2.4476351351351348E-2</v>
      </c>
      <c r="G23" s="92">
        <f t="shared" si="6"/>
        <v>2.2251228501228498E-2</v>
      </c>
      <c r="H23" s="92">
        <f t="shared" si="6"/>
        <v>2.2251228501228498E-2</v>
      </c>
      <c r="I23" s="92">
        <f t="shared" si="6"/>
        <v>2.2251228501228498E-2</v>
      </c>
      <c r="J23" s="92">
        <f t="shared" si="6"/>
        <v>2.2251228501228498E-2</v>
      </c>
      <c r="K23" s="92">
        <f t="shared" si="6"/>
        <v>2.2251228501228498E-2</v>
      </c>
      <c r="L23" s="92">
        <f t="shared" si="6"/>
        <v>2.0026105651105644E-2</v>
      </c>
      <c r="M23" s="92">
        <f t="shared" si="6"/>
        <v>2.0026105651105644E-2</v>
      </c>
      <c r="N23" s="92">
        <f t="shared" si="6"/>
        <v>2.0026105651105644E-2</v>
      </c>
      <c r="O23" s="92">
        <f t="shared" si="6"/>
        <v>2.0026105651105644E-2</v>
      </c>
      <c r="P23" s="92">
        <f t="shared" si="6"/>
        <v>2.0026105651105644E-2</v>
      </c>
      <c r="Q23" s="92">
        <f t="shared" si="6"/>
        <v>2.0026105651105644E-2</v>
      </c>
      <c r="R23" s="92">
        <f t="shared" si="6"/>
        <v>2.0026105651105644E-2</v>
      </c>
      <c r="S23" s="92">
        <f t="shared" si="6"/>
        <v>2.0026105651105644E-2</v>
      </c>
      <c r="T23" s="92">
        <f t="shared" si="6"/>
        <v>2.0026105651105644E-2</v>
      </c>
      <c r="U23" s="92">
        <f t="shared" si="6"/>
        <v>2.0026105651105644E-2</v>
      </c>
      <c r="V23" s="92">
        <f t="shared" si="6"/>
        <v>2.0026105651105644E-2</v>
      </c>
      <c r="X23" s="91" t="s">
        <v>78</v>
      </c>
      <c r="Y23" s="92">
        <f>$Y$4*B17/(100*$D$12)</f>
        <v>2.6121007371007368E-3</v>
      </c>
      <c r="Z23" s="92">
        <f t="shared" ref="Z23" si="7">$Y$4*C17/(100*$D$12)</f>
        <v>3.3086609336609334E-3</v>
      </c>
      <c r="AA23" s="92">
        <f t="shared" ref="AA23" si="8">$Y$4*D17/(100*$D$12)</f>
        <v>4.179361179361179E-3</v>
      </c>
      <c r="AB23" s="92">
        <f t="shared" ref="AB23" si="9">$Y$4*E17/(100*$D$12)</f>
        <v>4.4405712530712531E-3</v>
      </c>
      <c r="AC23" s="92">
        <f t="shared" ref="AC23" si="10">$Y$4*F17/(100*$D$12)</f>
        <v>4.788851351351351E-3</v>
      </c>
      <c r="AD23" s="92">
        <f t="shared" ref="AD23" si="11">$Y$4*G17/(100*$D$12)</f>
        <v>4.3535012285012276E-3</v>
      </c>
      <c r="AE23" s="92">
        <f t="shared" ref="AE23" si="12">$Y$4*H17/(100*$D$12)</f>
        <v>4.3535012285012276E-3</v>
      </c>
      <c r="AF23" s="92">
        <f t="shared" ref="AF23" si="13">$Y$4*I17/(100*$D$12)</f>
        <v>4.3535012285012276E-3</v>
      </c>
      <c r="AG23" s="92">
        <f t="shared" ref="AG23" si="14">$Y$4*J17/(100*$D$12)</f>
        <v>4.3535012285012276E-3</v>
      </c>
      <c r="AH23" s="92">
        <f t="shared" ref="AH23" si="15">$Y$4*K17/(100*$D$12)</f>
        <v>4.3535012285012276E-3</v>
      </c>
      <c r="AI23" s="92">
        <f t="shared" ref="AI23" si="16">$Y$4*L17/(100*$D$12)</f>
        <v>3.9181511056511058E-3</v>
      </c>
      <c r="AJ23" s="92">
        <f t="shared" ref="AJ23" si="17">$Y$4*M17/(100*$D$12)</f>
        <v>3.9181511056511058E-3</v>
      </c>
      <c r="AK23" s="92">
        <f t="shared" ref="AK23" si="18">$Y$4*N17/(100*$D$12)</f>
        <v>3.9181511056511058E-3</v>
      </c>
      <c r="AL23" s="92">
        <f t="shared" ref="AL23" si="19">$Y$4*O17/(100*$D$12)</f>
        <v>3.9181511056511058E-3</v>
      </c>
      <c r="AM23" s="92">
        <f t="shared" ref="AM23" si="20">$Y$4*P17/(100*$D$12)</f>
        <v>3.9181511056511058E-3</v>
      </c>
      <c r="AN23" s="92">
        <f t="shared" ref="AN23" si="21">$Y$4*Q17/(100*$D$12)</f>
        <v>3.9181511056511058E-3</v>
      </c>
      <c r="AO23" s="92">
        <f t="shared" ref="AO23" si="22">$Y$4*R17/(100*$D$12)</f>
        <v>3.9181511056511058E-3</v>
      </c>
      <c r="AP23" s="92">
        <f t="shared" ref="AP23" si="23">$Y$4*S17/(100*$D$12)</f>
        <v>3.9181511056511058E-3</v>
      </c>
      <c r="AQ23" s="92">
        <f t="shared" ref="AQ23" si="24">$Y$4*T17/(100*$D$12)</f>
        <v>3.9181511056511058E-3</v>
      </c>
      <c r="AR23" s="92">
        <f t="shared" ref="AR23" si="25">$Y$4*U17/(100*$D$12)</f>
        <v>3.9181511056511058E-3</v>
      </c>
      <c r="AS23" s="92">
        <f t="shared" ref="AS23" si="26">$Y$4*V17/(100*$D$12)</f>
        <v>3.9181511056511058E-3</v>
      </c>
    </row>
    <row r="24" spans="1:45">
      <c r="A24" s="90" t="s">
        <v>83</v>
      </c>
      <c r="X24" s="90" t="s">
        <v>83</v>
      </c>
    </row>
    <row r="25" spans="1:45">
      <c r="A25" s="91" t="s">
        <v>77</v>
      </c>
      <c r="B25" s="92">
        <f>$F$5*B16/(100*$D$12)</f>
        <v>4.4115479115479021E-2</v>
      </c>
      <c r="C25" s="92">
        <f t="shared" ref="C25:V26" si="27">$F$5*C16/(100*$D$12)</f>
        <v>5.5724815724815718E-2</v>
      </c>
      <c r="D25" s="92">
        <f t="shared" si="27"/>
        <v>7.3835380835380826E-2</v>
      </c>
      <c r="E25" s="92">
        <f t="shared" si="27"/>
        <v>9.6125307125307133E-2</v>
      </c>
      <c r="F25" s="92">
        <f t="shared" si="27"/>
        <v>9.75184275184275E-2</v>
      </c>
      <c r="G25" s="92">
        <f t="shared" si="27"/>
        <v>9.0552825552825553E-2</v>
      </c>
      <c r="H25" s="92">
        <f t="shared" si="27"/>
        <v>9.0552825552825553E-2</v>
      </c>
      <c r="I25" s="92">
        <f t="shared" si="27"/>
        <v>9.0552825552825553E-2</v>
      </c>
      <c r="J25" s="92">
        <f t="shared" si="27"/>
        <v>9.0552825552825553E-2</v>
      </c>
      <c r="K25" s="92">
        <f t="shared" si="27"/>
        <v>8.3587223587223577E-2</v>
      </c>
      <c r="L25" s="92">
        <f t="shared" si="27"/>
        <v>8.3587223587223577E-2</v>
      </c>
      <c r="M25" s="92">
        <f t="shared" si="27"/>
        <v>8.3587223587223577E-2</v>
      </c>
      <c r="N25" s="92">
        <f t="shared" si="27"/>
        <v>8.3587223587223577E-2</v>
      </c>
      <c r="O25" s="92">
        <f t="shared" si="27"/>
        <v>7.6621621621621616E-2</v>
      </c>
      <c r="P25" s="92">
        <f t="shared" si="27"/>
        <v>7.6621621621621616E-2</v>
      </c>
      <c r="Q25" s="92">
        <f t="shared" si="27"/>
        <v>7.6621621621621616E-2</v>
      </c>
      <c r="R25" s="92">
        <f t="shared" si="27"/>
        <v>7.6621621621621616E-2</v>
      </c>
      <c r="S25" s="92">
        <f t="shared" si="27"/>
        <v>7.6621621621621616E-2</v>
      </c>
      <c r="T25" s="92">
        <f t="shared" si="27"/>
        <v>7.6621621621621616E-2</v>
      </c>
      <c r="U25" s="92">
        <f t="shared" si="27"/>
        <v>7.6621621621621616E-2</v>
      </c>
      <c r="V25" s="92">
        <f t="shared" si="27"/>
        <v>7.6621621621621616E-2</v>
      </c>
      <c r="X25" s="91" t="s">
        <v>77</v>
      </c>
      <c r="Y25" s="92">
        <f>$Y$5*B16/(100*$D$12)</f>
        <v>1.5440417690417657E-2</v>
      </c>
      <c r="Z25" s="92">
        <f t="shared" ref="Z25:AS25" si="28">$Y$5*C16/(100*$D$12)</f>
        <v>1.9503685503685503E-2</v>
      </c>
      <c r="AA25" s="92">
        <f t="shared" si="28"/>
        <v>2.5842383292383288E-2</v>
      </c>
      <c r="AB25" s="92">
        <f t="shared" si="28"/>
        <v>3.3643857493857496E-2</v>
      </c>
      <c r="AC25" s="92">
        <f t="shared" si="28"/>
        <v>3.413144963144963E-2</v>
      </c>
      <c r="AD25" s="92">
        <f t="shared" si="28"/>
        <v>3.1693488943488939E-2</v>
      </c>
      <c r="AE25" s="92">
        <f t="shared" si="28"/>
        <v>3.1693488943488939E-2</v>
      </c>
      <c r="AF25" s="92">
        <f t="shared" si="28"/>
        <v>3.1693488943488939E-2</v>
      </c>
      <c r="AG25" s="92">
        <f t="shared" si="28"/>
        <v>3.1693488943488939E-2</v>
      </c>
      <c r="AH25" s="92">
        <f t="shared" si="28"/>
        <v>2.9255528255528251E-2</v>
      </c>
      <c r="AI25" s="92">
        <f t="shared" si="28"/>
        <v>2.9255528255528251E-2</v>
      </c>
      <c r="AJ25" s="92">
        <f t="shared" si="28"/>
        <v>2.9255528255528251E-2</v>
      </c>
      <c r="AK25" s="92">
        <f t="shared" si="28"/>
        <v>2.9255528255528251E-2</v>
      </c>
      <c r="AL25" s="92">
        <f t="shared" si="28"/>
        <v>2.6817567567567563E-2</v>
      </c>
      <c r="AM25" s="92">
        <f t="shared" si="28"/>
        <v>2.6817567567567563E-2</v>
      </c>
      <c r="AN25" s="92">
        <f t="shared" si="28"/>
        <v>2.6817567567567563E-2</v>
      </c>
      <c r="AO25" s="92">
        <f t="shared" si="28"/>
        <v>2.6817567567567563E-2</v>
      </c>
      <c r="AP25" s="92">
        <f t="shared" si="28"/>
        <v>2.6817567567567563E-2</v>
      </c>
      <c r="AQ25" s="92">
        <f t="shared" si="28"/>
        <v>2.6817567567567563E-2</v>
      </c>
      <c r="AR25" s="92">
        <f t="shared" si="28"/>
        <v>2.6817567567567563E-2</v>
      </c>
      <c r="AS25" s="92">
        <f t="shared" si="28"/>
        <v>2.6817567567567563E-2</v>
      </c>
    </row>
    <row r="26" spans="1:45">
      <c r="A26" s="91" t="s">
        <v>78</v>
      </c>
      <c r="B26" s="92">
        <f>$F$5*B17/(100*$D$12)</f>
        <v>4.1793611793611789E-2</v>
      </c>
      <c r="C26" s="92">
        <f t="shared" si="27"/>
        <v>5.2938574938574935E-2</v>
      </c>
      <c r="D26" s="92">
        <f t="shared" si="27"/>
        <v>6.6869778869778865E-2</v>
      </c>
      <c r="E26" s="92">
        <f t="shared" si="27"/>
        <v>7.104914004914005E-2</v>
      </c>
      <c r="F26" s="92">
        <f t="shared" si="27"/>
        <v>7.6621621621621616E-2</v>
      </c>
      <c r="G26" s="92">
        <f t="shared" si="27"/>
        <v>6.9656019656019641E-2</v>
      </c>
      <c r="H26" s="92">
        <f t="shared" si="27"/>
        <v>6.9656019656019641E-2</v>
      </c>
      <c r="I26" s="92">
        <f t="shared" si="27"/>
        <v>6.9656019656019641E-2</v>
      </c>
      <c r="J26" s="92">
        <f t="shared" si="27"/>
        <v>6.9656019656019641E-2</v>
      </c>
      <c r="K26" s="92">
        <f t="shared" si="27"/>
        <v>6.9656019656019641E-2</v>
      </c>
      <c r="L26" s="92">
        <f t="shared" si="27"/>
        <v>6.2690417690417694E-2</v>
      </c>
      <c r="M26" s="92">
        <f t="shared" si="27"/>
        <v>6.2690417690417694E-2</v>
      </c>
      <c r="N26" s="92">
        <f t="shared" si="27"/>
        <v>6.2690417690417694E-2</v>
      </c>
      <c r="O26" s="92">
        <f t="shared" si="27"/>
        <v>6.2690417690417694E-2</v>
      </c>
      <c r="P26" s="92">
        <f t="shared" si="27"/>
        <v>6.2690417690417694E-2</v>
      </c>
      <c r="Q26" s="92">
        <f t="shared" si="27"/>
        <v>6.2690417690417694E-2</v>
      </c>
      <c r="R26" s="92">
        <f t="shared" si="27"/>
        <v>6.2690417690417694E-2</v>
      </c>
      <c r="S26" s="92">
        <f t="shared" si="27"/>
        <v>6.2690417690417694E-2</v>
      </c>
      <c r="T26" s="92">
        <f t="shared" si="27"/>
        <v>6.2690417690417694E-2</v>
      </c>
      <c r="U26" s="92">
        <f t="shared" si="27"/>
        <v>6.2690417690417694E-2</v>
      </c>
      <c r="V26" s="92">
        <f t="shared" si="27"/>
        <v>6.2690417690417694E-2</v>
      </c>
      <c r="X26" s="91" t="s">
        <v>78</v>
      </c>
      <c r="Y26" s="92">
        <f>$Y$5*B17/(100*$D$12)</f>
        <v>1.4627764127764125E-2</v>
      </c>
      <c r="Z26" s="92">
        <f t="shared" ref="Z26" si="29">$Y$5*C17/(100*$D$12)</f>
        <v>1.8528501228501228E-2</v>
      </c>
      <c r="AA26" s="92">
        <f t="shared" ref="AA26" si="30">$Y$5*D17/(100*$D$12)</f>
        <v>2.3404422604422603E-2</v>
      </c>
      <c r="AB26" s="92">
        <f t="shared" ref="AB26" si="31">$Y$5*E17/(100*$D$12)</f>
        <v>2.4867199017199016E-2</v>
      </c>
      <c r="AC26" s="92">
        <f t="shared" ref="AC26" si="32">$Y$5*F17/(100*$D$12)</f>
        <v>2.6817567567567563E-2</v>
      </c>
      <c r="AD26" s="92">
        <f t="shared" ref="AD26" si="33">$Y$5*G17/(100*$D$12)</f>
        <v>2.4379606879606875E-2</v>
      </c>
      <c r="AE26" s="92">
        <f t="shared" ref="AE26" si="34">$Y$5*H17/(100*$D$12)</f>
        <v>2.4379606879606875E-2</v>
      </c>
      <c r="AF26" s="92">
        <f t="shared" ref="AF26" si="35">$Y$5*I17/(100*$D$12)</f>
        <v>2.4379606879606875E-2</v>
      </c>
      <c r="AG26" s="92">
        <f t="shared" ref="AG26" si="36">$Y$5*J17/(100*$D$12)</f>
        <v>2.4379606879606875E-2</v>
      </c>
      <c r="AH26" s="92">
        <f t="shared" ref="AH26" si="37">$Y$5*K17/(100*$D$12)</f>
        <v>2.4379606879606875E-2</v>
      </c>
      <c r="AI26" s="92">
        <f t="shared" ref="AI26" si="38">$Y$5*L17/(100*$D$12)</f>
        <v>2.1941646191646187E-2</v>
      </c>
      <c r="AJ26" s="92">
        <f t="shared" ref="AJ26" si="39">$Y$5*M17/(100*$D$12)</f>
        <v>2.1941646191646187E-2</v>
      </c>
      <c r="AK26" s="92">
        <f t="shared" ref="AK26" si="40">$Y$5*N17/(100*$D$12)</f>
        <v>2.1941646191646187E-2</v>
      </c>
      <c r="AL26" s="92">
        <f t="shared" ref="AL26" si="41">$Y$5*O17/(100*$D$12)</f>
        <v>2.1941646191646187E-2</v>
      </c>
      <c r="AM26" s="92">
        <f t="shared" ref="AM26" si="42">$Y$5*P17/(100*$D$12)</f>
        <v>2.1941646191646187E-2</v>
      </c>
      <c r="AN26" s="92">
        <f t="shared" ref="AN26" si="43">$Y$5*Q17/(100*$D$12)</f>
        <v>2.1941646191646187E-2</v>
      </c>
      <c r="AO26" s="92">
        <f t="shared" ref="AO26" si="44">$Y$5*R17/(100*$D$12)</f>
        <v>2.1941646191646187E-2</v>
      </c>
      <c r="AP26" s="92">
        <f t="shared" ref="AP26" si="45">$Y$5*S17/(100*$D$12)</f>
        <v>2.1941646191646187E-2</v>
      </c>
      <c r="AQ26" s="92">
        <f t="shared" ref="AQ26" si="46">$Y$5*T17/(100*$D$12)</f>
        <v>2.1941646191646187E-2</v>
      </c>
      <c r="AR26" s="92">
        <f t="shared" ref="AR26" si="47">$Y$5*U17/(100*$D$12)</f>
        <v>2.1941646191646187E-2</v>
      </c>
      <c r="AS26" s="92">
        <f t="shared" ref="AS26" si="48">$Y$5*V17/(100*$D$12)</f>
        <v>2.1941646191646187E-2</v>
      </c>
    </row>
    <row r="27" spans="1:45">
      <c r="A27" s="90" t="s">
        <v>6</v>
      </c>
      <c r="X27" s="90" t="s">
        <v>6</v>
      </c>
    </row>
    <row r="28" spans="1:45">
      <c r="A28" s="91" t="s">
        <v>77</v>
      </c>
      <c r="B28" s="92">
        <f>$F$6*B16/(100*$D$12)</f>
        <v>4.1051904176904089E-2</v>
      </c>
      <c r="C28" s="92">
        <f t="shared" ref="C28:V29" si="49">$F$6*C16/(100*$D$12)</f>
        <v>5.1855036855036847E-2</v>
      </c>
      <c r="D28" s="92">
        <f t="shared" si="49"/>
        <v>6.8707923832923817E-2</v>
      </c>
      <c r="E28" s="92">
        <f t="shared" si="49"/>
        <v>8.9449938574938562E-2</v>
      </c>
      <c r="F28" s="92">
        <f t="shared" si="49"/>
        <v>9.0746314496314498E-2</v>
      </c>
      <c r="G28" s="92">
        <f t="shared" si="49"/>
        <v>8.4264434889434872E-2</v>
      </c>
      <c r="H28" s="92">
        <f t="shared" si="49"/>
        <v>8.4264434889434872E-2</v>
      </c>
      <c r="I28" s="92">
        <f t="shared" si="49"/>
        <v>8.4264434889434872E-2</v>
      </c>
      <c r="J28" s="92">
        <f t="shared" si="49"/>
        <v>8.4264434889434872E-2</v>
      </c>
      <c r="K28" s="92">
        <f t="shared" si="49"/>
        <v>7.7782555282555274E-2</v>
      </c>
      <c r="L28" s="92">
        <f t="shared" si="49"/>
        <v>7.7782555282555274E-2</v>
      </c>
      <c r="M28" s="92">
        <f t="shared" si="49"/>
        <v>7.7782555282555274E-2</v>
      </c>
      <c r="N28" s="92">
        <f t="shared" si="49"/>
        <v>7.7782555282555274E-2</v>
      </c>
      <c r="O28" s="92">
        <f t="shared" si="49"/>
        <v>7.1300675675675662E-2</v>
      </c>
      <c r="P28" s="92">
        <f t="shared" si="49"/>
        <v>7.1300675675675662E-2</v>
      </c>
      <c r="Q28" s="92">
        <f t="shared" si="49"/>
        <v>7.1300675675675662E-2</v>
      </c>
      <c r="R28" s="92">
        <f t="shared" si="49"/>
        <v>7.1300675675675662E-2</v>
      </c>
      <c r="S28" s="92">
        <f t="shared" si="49"/>
        <v>7.1300675675675662E-2</v>
      </c>
      <c r="T28" s="92">
        <f t="shared" si="49"/>
        <v>7.1300675675675662E-2</v>
      </c>
      <c r="U28" s="92">
        <f t="shared" si="49"/>
        <v>7.1300675675675662E-2</v>
      </c>
      <c r="V28" s="92">
        <f t="shared" si="49"/>
        <v>7.1300675675675662E-2</v>
      </c>
      <c r="X28" s="91" t="s">
        <v>77</v>
      </c>
      <c r="Y28" s="92">
        <f>$Y$6*B16/(100*$D$12)</f>
        <v>4.8894656019655917E-2</v>
      </c>
      <c r="Z28" s="92">
        <f t="shared" ref="Z28:AS28" si="50">$Y$6*C16/(100*$D$12)</f>
        <v>6.1761670761670759E-2</v>
      </c>
      <c r="AA28" s="92">
        <f t="shared" si="50"/>
        <v>8.183421375921375E-2</v>
      </c>
      <c r="AB28" s="92">
        <f t="shared" si="50"/>
        <v>0.10653888206388207</v>
      </c>
      <c r="AC28" s="92">
        <f t="shared" si="50"/>
        <v>0.10808292383292382</v>
      </c>
      <c r="AD28" s="92">
        <f t="shared" si="50"/>
        <v>0.10036271498771498</v>
      </c>
      <c r="AE28" s="92">
        <f t="shared" si="50"/>
        <v>0.10036271498771498</v>
      </c>
      <c r="AF28" s="92">
        <f t="shared" si="50"/>
        <v>0.10036271498771498</v>
      </c>
      <c r="AG28" s="92">
        <f t="shared" si="50"/>
        <v>0.10036271498771498</v>
      </c>
      <c r="AH28" s="92">
        <f t="shared" si="50"/>
        <v>9.2642506142506131E-2</v>
      </c>
      <c r="AI28" s="92">
        <f t="shared" si="50"/>
        <v>9.2642506142506131E-2</v>
      </c>
      <c r="AJ28" s="92">
        <f t="shared" si="50"/>
        <v>9.2642506142506131E-2</v>
      </c>
      <c r="AK28" s="92">
        <f t="shared" si="50"/>
        <v>9.2642506142506131E-2</v>
      </c>
      <c r="AL28" s="92">
        <f t="shared" si="50"/>
        <v>8.4922297297297292E-2</v>
      </c>
      <c r="AM28" s="92">
        <f t="shared" si="50"/>
        <v>8.4922297297297292E-2</v>
      </c>
      <c r="AN28" s="92">
        <f t="shared" si="50"/>
        <v>8.4922297297297292E-2</v>
      </c>
      <c r="AO28" s="92">
        <f t="shared" si="50"/>
        <v>8.4922297297297292E-2</v>
      </c>
      <c r="AP28" s="92">
        <f t="shared" si="50"/>
        <v>8.4922297297297292E-2</v>
      </c>
      <c r="AQ28" s="92">
        <f t="shared" si="50"/>
        <v>8.4922297297297292E-2</v>
      </c>
      <c r="AR28" s="92">
        <f t="shared" si="50"/>
        <v>8.4922297297297292E-2</v>
      </c>
      <c r="AS28" s="92">
        <f t="shared" si="50"/>
        <v>8.4922297297297292E-2</v>
      </c>
    </row>
    <row r="29" spans="1:45">
      <c r="A29" s="91" t="s">
        <v>78</v>
      </c>
      <c r="B29" s="92">
        <f>$F$6*B17/(100*$D$12)</f>
        <v>3.8891277641277637E-2</v>
      </c>
      <c r="C29" s="92">
        <f t="shared" si="49"/>
        <v>4.9262285012285009E-2</v>
      </c>
      <c r="D29" s="92">
        <f t="shared" si="49"/>
        <v>6.2226044226044226E-2</v>
      </c>
      <c r="E29" s="92">
        <f t="shared" si="49"/>
        <v>6.6115171990171986E-2</v>
      </c>
      <c r="F29" s="92">
        <f t="shared" si="49"/>
        <v>7.1300675675675662E-2</v>
      </c>
      <c r="G29" s="92">
        <f t="shared" si="49"/>
        <v>6.4818796068796064E-2</v>
      </c>
      <c r="H29" s="92">
        <f t="shared" si="49"/>
        <v>6.4818796068796064E-2</v>
      </c>
      <c r="I29" s="92">
        <f t="shared" si="49"/>
        <v>6.4818796068796064E-2</v>
      </c>
      <c r="J29" s="92">
        <f t="shared" si="49"/>
        <v>6.4818796068796064E-2</v>
      </c>
      <c r="K29" s="92">
        <f t="shared" si="49"/>
        <v>6.4818796068796064E-2</v>
      </c>
      <c r="L29" s="92">
        <f t="shared" si="49"/>
        <v>5.8336916461916452E-2</v>
      </c>
      <c r="M29" s="92">
        <f t="shared" si="49"/>
        <v>5.8336916461916452E-2</v>
      </c>
      <c r="N29" s="92">
        <f t="shared" si="49"/>
        <v>5.8336916461916452E-2</v>
      </c>
      <c r="O29" s="92">
        <f t="shared" si="49"/>
        <v>5.8336916461916452E-2</v>
      </c>
      <c r="P29" s="92">
        <f t="shared" si="49"/>
        <v>5.8336916461916452E-2</v>
      </c>
      <c r="Q29" s="92">
        <f t="shared" si="49"/>
        <v>5.8336916461916452E-2</v>
      </c>
      <c r="R29" s="92">
        <f t="shared" si="49"/>
        <v>5.8336916461916452E-2</v>
      </c>
      <c r="S29" s="92">
        <f t="shared" si="49"/>
        <v>5.8336916461916452E-2</v>
      </c>
      <c r="T29" s="92">
        <f t="shared" si="49"/>
        <v>5.8336916461916452E-2</v>
      </c>
      <c r="U29" s="92">
        <f t="shared" si="49"/>
        <v>5.8336916461916452E-2</v>
      </c>
      <c r="V29" s="92">
        <f t="shared" si="49"/>
        <v>5.8336916461916452E-2</v>
      </c>
      <c r="X29" s="91" t="s">
        <v>78</v>
      </c>
      <c r="Y29" s="92">
        <f>$Y$6*B17/(100*$D$12)</f>
        <v>4.6321253071253066E-2</v>
      </c>
      <c r="Z29" s="92">
        <f t="shared" ref="Z29" si="51">$Y$6*C17/(100*$D$12)</f>
        <v>5.8673587223587224E-2</v>
      </c>
      <c r="AA29" s="92">
        <f t="shared" ref="AA29" si="52">$Y$6*D17/(100*$D$12)</f>
        <v>7.4114004914004911E-2</v>
      </c>
      <c r="AB29" s="92">
        <f t="shared" ref="AB29" si="53">$Y$6*E17/(100*$D$12)</f>
        <v>7.8746130221130223E-2</v>
      </c>
      <c r="AC29" s="92">
        <f t="shared" ref="AC29" si="54">$Y$6*F17/(100*$D$12)</f>
        <v>8.4922297297297292E-2</v>
      </c>
      <c r="AD29" s="92">
        <f t="shared" ref="AD29" si="55">$Y$6*G17/(100*$D$12)</f>
        <v>7.7202088452088438E-2</v>
      </c>
      <c r="AE29" s="92">
        <f t="shared" ref="AE29" si="56">$Y$6*H17/(100*$D$12)</f>
        <v>7.7202088452088438E-2</v>
      </c>
      <c r="AF29" s="92">
        <f t="shared" ref="AF29" si="57">$Y$6*I17/(100*$D$12)</f>
        <v>7.7202088452088438E-2</v>
      </c>
      <c r="AG29" s="92">
        <f t="shared" ref="AG29" si="58">$Y$6*J17/(100*$D$12)</f>
        <v>7.7202088452088438E-2</v>
      </c>
      <c r="AH29" s="92">
        <f t="shared" ref="AH29" si="59">$Y$6*K17/(100*$D$12)</f>
        <v>7.7202088452088438E-2</v>
      </c>
      <c r="AI29" s="92">
        <f t="shared" ref="AI29" si="60">$Y$6*L17/(100*$D$12)</f>
        <v>6.9481879606879599E-2</v>
      </c>
      <c r="AJ29" s="92">
        <f t="shared" ref="AJ29" si="61">$Y$6*M17/(100*$D$12)</f>
        <v>6.9481879606879599E-2</v>
      </c>
      <c r="AK29" s="92">
        <f t="shared" ref="AK29" si="62">$Y$6*N17/(100*$D$12)</f>
        <v>6.9481879606879599E-2</v>
      </c>
      <c r="AL29" s="92">
        <f t="shared" ref="AL29" si="63">$Y$6*O17/(100*$D$12)</f>
        <v>6.9481879606879599E-2</v>
      </c>
      <c r="AM29" s="92">
        <f t="shared" ref="AM29" si="64">$Y$6*P17/(100*$D$12)</f>
        <v>6.9481879606879599E-2</v>
      </c>
      <c r="AN29" s="92">
        <f t="shared" ref="AN29" si="65">$Y$6*Q17/(100*$D$12)</f>
        <v>6.9481879606879599E-2</v>
      </c>
      <c r="AO29" s="92">
        <f t="shared" ref="AO29" si="66">$Y$6*R17/(100*$D$12)</f>
        <v>6.9481879606879599E-2</v>
      </c>
      <c r="AP29" s="92">
        <f t="shared" ref="AP29" si="67">$Y$6*S17/(100*$D$12)</f>
        <v>6.9481879606879599E-2</v>
      </c>
      <c r="AQ29" s="92">
        <f t="shared" ref="AQ29" si="68">$Y$6*T17/(100*$D$12)</f>
        <v>6.9481879606879599E-2</v>
      </c>
      <c r="AR29" s="92">
        <f t="shared" ref="AR29" si="69">$Y$6*U17/(100*$D$12)</f>
        <v>6.9481879606879599E-2</v>
      </c>
      <c r="AS29" s="92">
        <f t="shared" ref="AS29" si="70">$Y$6*V17/(100*$D$12)</f>
        <v>6.9481879606879599E-2</v>
      </c>
    </row>
    <row r="30" spans="1:45">
      <c r="A30" s="90" t="s">
        <v>7</v>
      </c>
      <c r="B30" s="92"/>
      <c r="C30" s="92"/>
      <c r="D30" s="92"/>
      <c r="E30" s="92"/>
      <c r="F30" s="92"/>
      <c r="G30" s="92"/>
      <c r="H30" s="92"/>
      <c r="I30" s="92"/>
      <c r="J30" s="92"/>
      <c r="K30" s="92"/>
      <c r="L30" s="92"/>
      <c r="M30" s="92"/>
      <c r="N30" s="92"/>
      <c r="O30" s="92"/>
      <c r="P30" s="92"/>
      <c r="Q30" s="92"/>
      <c r="R30" s="92"/>
      <c r="S30" s="92"/>
      <c r="T30" s="92"/>
      <c r="U30" s="92"/>
      <c r="V30" s="92"/>
      <c r="X30" s="90" t="s">
        <v>7</v>
      </c>
      <c r="Y30" s="92"/>
      <c r="Z30" s="92"/>
      <c r="AA30" s="92"/>
      <c r="AB30" s="92"/>
      <c r="AC30" s="92"/>
      <c r="AD30" s="92"/>
      <c r="AE30" s="92"/>
      <c r="AF30" s="92"/>
      <c r="AG30" s="92"/>
      <c r="AH30" s="92"/>
      <c r="AI30" s="92"/>
      <c r="AJ30" s="92"/>
      <c r="AK30" s="92"/>
      <c r="AL30" s="92"/>
      <c r="AM30" s="92"/>
      <c r="AN30" s="92"/>
      <c r="AO30" s="92"/>
      <c r="AP30" s="92"/>
      <c r="AQ30" s="92"/>
      <c r="AR30" s="92"/>
      <c r="AS30" s="92"/>
    </row>
    <row r="31" spans="1:45">
      <c r="A31" s="91" t="s">
        <v>77</v>
      </c>
      <c r="B31" s="92">
        <f>$F$7*B16/(100*$D$12)</f>
        <v>6.1271498771498633E-3</v>
      </c>
      <c r="C31" s="92">
        <f>$F$7*C16/(100*$D$12)</f>
        <v>7.7395577395577382E-3</v>
      </c>
      <c r="D31" s="92">
        <f t="shared" ref="C31:V32" si="71">$F$7*D16/(100*$D$12)</f>
        <v>1.0254914004914004E-2</v>
      </c>
      <c r="E31" s="92">
        <f t="shared" si="71"/>
        <v>1.3350737100737099E-2</v>
      </c>
      <c r="F31" s="92">
        <f t="shared" si="71"/>
        <v>1.3544226044226042E-2</v>
      </c>
      <c r="G31" s="92">
        <f>$F$7*G16/(100*$D$12)</f>
        <v>1.2576781326781325E-2</v>
      </c>
      <c r="H31" s="92">
        <f t="shared" si="71"/>
        <v>1.2576781326781325E-2</v>
      </c>
      <c r="I31" s="92">
        <f t="shared" si="71"/>
        <v>1.2576781326781325E-2</v>
      </c>
      <c r="J31" s="92">
        <f t="shared" si="71"/>
        <v>1.2576781326781325E-2</v>
      </c>
      <c r="K31" s="92">
        <f t="shared" si="71"/>
        <v>1.1609336609336609E-2</v>
      </c>
      <c r="L31" s="92">
        <f t="shared" si="71"/>
        <v>1.1609336609336609E-2</v>
      </c>
      <c r="M31" s="92">
        <f t="shared" si="71"/>
        <v>1.1609336609336609E-2</v>
      </c>
      <c r="N31" s="92">
        <f t="shared" si="71"/>
        <v>1.1609336609336609E-2</v>
      </c>
      <c r="O31" s="92">
        <f t="shared" si="71"/>
        <v>1.0641891891891891E-2</v>
      </c>
      <c r="P31" s="92">
        <f t="shared" si="71"/>
        <v>1.0641891891891891E-2</v>
      </c>
      <c r="Q31" s="92">
        <f t="shared" si="71"/>
        <v>1.0641891891891891E-2</v>
      </c>
      <c r="R31" s="92">
        <f t="shared" si="71"/>
        <v>1.0641891891891891E-2</v>
      </c>
      <c r="S31" s="92">
        <f t="shared" si="71"/>
        <v>1.0641891891891891E-2</v>
      </c>
      <c r="T31" s="92">
        <f t="shared" si="71"/>
        <v>1.0641891891891891E-2</v>
      </c>
      <c r="U31" s="92">
        <f t="shared" si="71"/>
        <v>1.0641891891891891E-2</v>
      </c>
      <c r="V31" s="92">
        <f t="shared" si="71"/>
        <v>1.0641891891891891E-2</v>
      </c>
      <c r="X31" s="91" t="s">
        <v>77</v>
      </c>
      <c r="Y31" s="92">
        <f>$Y$7*B16/(100*$D$12)</f>
        <v>4.6566339066338967E-3</v>
      </c>
      <c r="Z31" s="92">
        <f t="shared" ref="Z31:AS31" si="72">$Y$7*C16/(100*$D$12)</f>
        <v>5.882063882063881E-3</v>
      </c>
      <c r="AA31" s="92">
        <f t="shared" si="72"/>
        <v>7.7937346437346429E-3</v>
      </c>
      <c r="AB31" s="92">
        <f t="shared" si="72"/>
        <v>1.0146560196560196E-2</v>
      </c>
      <c r="AC31" s="92">
        <f t="shared" si="72"/>
        <v>1.0293611793611794E-2</v>
      </c>
      <c r="AD31" s="92">
        <f t="shared" si="72"/>
        <v>9.5583538083538078E-3</v>
      </c>
      <c r="AE31" s="92">
        <f t="shared" si="72"/>
        <v>9.5583538083538078E-3</v>
      </c>
      <c r="AF31" s="92">
        <f t="shared" si="72"/>
        <v>9.5583538083538078E-3</v>
      </c>
      <c r="AG31" s="92">
        <f t="shared" si="72"/>
        <v>9.5583538083538078E-3</v>
      </c>
      <c r="AH31" s="92">
        <f t="shared" si="72"/>
        <v>8.823095823095822E-3</v>
      </c>
      <c r="AI31" s="92">
        <f t="shared" si="72"/>
        <v>8.823095823095822E-3</v>
      </c>
      <c r="AJ31" s="92">
        <f t="shared" si="72"/>
        <v>8.823095823095822E-3</v>
      </c>
      <c r="AK31" s="92">
        <f t="shared" si="72"/>
        <v>8.823095823095822E-3</v>
      </c>
      <c r="AL31" s="92">
        <f t="shared" si="72"/>
        <v>8.0878378378378378E-3</v>
      </c>
      <c r="AM31" s="92">
        <f t="shared" si="72"/>
        <v>8.0878378378378378E-3</v>
      </c>
      <c r="AN31" s="92">
        <f t="shared" si="72"/>
        <v>8.0878378378378378E-3</v>
      </c>
      <c r="AO31" s="92">
        <f t="shared" si="72"/>
        <v>8.0878378378378378E-3</v>
      </c>
      <c r="AP31" s="92">
        <f t="shared" si="72"/>
        <v>8.0878378378378378E-3</v>
      </c>
      <c r="AQ31" s="92">
        <f t="shared" si="72"/>
        <v>8.0878378378378378E-3</v>
      </c>
      <c r="AR31" s="92">
        <f t="shared" si="72"/>
        <v>8.0878378378378378E-3</v>
      </c>
      <c r="AS31" s="92">
        <f t="shared" si="72"/>
        <v>8.0878378378378378E-3</v>
      </c>
    </row>
    <row r="32" spans="1:45">
      <c r="A32" s="91" t="s">
        <v>78</v>
      </c>
      <c r="B32" s="92">
        <f>$F$7*B17/(100*$D$12)</f>
        <v>5.8046683046683043E-3</v>
      </c>
      <c r="C32" s="92">
        <f t="shared" si="71"/>
        <v>7.3525798525798519E-3</v>
      </c>
      <c r="D32" s="92">
        <f t="shared" si="71"/>
        <v>9.2874692874692875E-3</v>
      </c>
      <c r="E32" s="92">
        <f t="shared" si="71"/>
        <v>9.8679361179361182E-3</v>
      </c>
      <c r="F32" s="92">
        <f t="shared" si="71"/>
        <v>1.0641891891891891E-2</v>
      </c>
      <c r="G32" s="92">
        <f t="shared" si="71"/>
        <v>9.6744471744471729E-3</v>
      </c>
      <c r="H32" s="92">
        <f t="shared" si="71"/>
        <v>9.6744471744471729E-3</v>
      </c>
      <c r="I32" s="92">
        <f t="shared" si="71"/>
        <v>9.6744471744471729E-3</v>
      </c>
      <c r="J32" s="92">
        <f t="shared" si="71"/>
        <v>9.6744471744471729E-3</v>
      </c>
      <c r="K32" s="92">
        <f t="shared" si="71"/>
        <v>9.6744471744471729E-3</v>
      </c>
      <c r="L32" s="92">
        <f t="shared" si="71"/>
        <v>8.7070024570024551E-3</v>
      </c>
      <c r="M32" s="92">
        <f t="shared" si="71"/>
        <v>8.7070024570024551E-3</v>
      </c>
      <c r="N32" s="92">
        <f t="shared" si="71"/>
        <v>8.7070024570024551E-3</v>
      </c>
      <c r="O32" s="92">
        <f t="shared" si="71"/>
        <v>8.7070024570024551E-3</v>
      </c>
      <c r="P32" s="92">
        <f t="shared" si="71"/>
        <v>8.7070024570024551E-3</v>
      </c>
      <c r="Q32" s="92">
        <f t="shared" si="71"/>
        <v>8.7070024570024551E-3</v>
      </c>
      <c r="R32" s="92">
        <f t="shared" si="71"/>
        <v>8.7070024570024551E-3</v>
      </c>
      <c r="S32" s="92">
        <f t="shared" si="71"/>
        <v>8.7070024570024551E-3</v>
      </c>
      <c r="T32" s="92">
        <f t="shared" si="71"/>
        <v>8.7070024570024551E-3</v>
      </c>
      <c r="U32" s="92">
        <f t="shared" si="71"/>
        <v>8.7070024570024551E-3</v>
      </c>
      <c r="V32" s="92">
        <f t="shared" si="71"/>
        <v>8.7070024570024551E-3</v>
      </c>
      <c r="X32" s="91" t="s">
        <v>78</v>
      </c>
      <c r="Y32" s="92">
        <f>$Y$7*B17/(100*$D$12)</f>
        <v>4.411547911547911E-3</v>
      </c>
      <c r="Z32" s="92">
        <f t="shared" ref="Z32" si="73">$Y$7*C17/(100*$D$12)</f>
        <v>5.5879606879606879E-3</v>
      </c>
      <c r="AA32" s="92">
        <f t="shared" ref="AA32" si="74">$Y$7*D17/(100*$D$12)</f>
        <v>7.0584766584766579E-3</v>
      </c>
      <c r="AB32" s="92">
        <f t="shared" ref="AB32" si="75">$Y$7*E17/(100*$D$12)</f>
        <v>7.4996314496314498E-3</v>
      </c>
      <c r="AC32" s="92">
        <f t="shared" ref="AC32" si="76">$Y$7*F17/(100*$D$12)</f>
        <v>8.0878378378378378E-3</v>
      </c>
      <c r="AD32" s="92">
        <f t="shared" ref="AD32" si="77">$Y$7*G17/(100*$D$12)</f>
        <v>7.352579852579851E-3</v>
      </c>
      <c r="AE32" s="92">
        <f t="shared" ref="AE32" si="78">$Y$7*H17/(100*$D$12)</f>
        <v>7.352579852579851E-3</v>
      </c>
      <c r="AF32" s="92">
        <f t="shared" ref="AF32" si="79">$Y$7*I17/(100*$D$12)</f>
        <v>7.352579852579851E-3</v>
      </c>
      <c r="AG32" s="92">
        <f t="shared" ref="AG32" si="80">$Y$7*J17/(100*$D$12)</f>
        <v>7.352579852579851E-3</v>
      </c>
      <c r="AH32" s="92">
        <f t="shared" ref="AH32" si="81">$Y$7*K17/(100*$D$12)</f>
        <v>7.352579852579851E-3</v>
      </c>
      <c r="AI32" s="92">
        <f t="shared" ref="AI32" si="82">$Y$7*L17/(100*$D$12)</f>
        <v>6.617321867321866E-3</v>
      </c>
      <c r="AJ32" s="92">
        <f t="shared" ref="AJ32" si="83">$Y$7*M17/(100*$D$12)</f>
        <v>6.617321867321866E-3</v>
      </c>
      <c r="AK32" s="92">
        <f t="shared" ref="AK32" si="84">$Y$7*N17/(100*$D$12)</f>
        <v>6.617321867321866E-3</v>
      </c>
      <c r="AL32" s="92">
        <f t="shared" ref="AL32" si="85">$Y$7*O17/(100*$D$12)</f>
        <v>6.617321867321866E-3</v>
      </c>
      <c r="AM32" s="92">
        <f t="shared" ref="AM32" si="86">$Y$7*P17/(100*$D$12)</f>
        <v>6.617321867321866E-3</v>
      </c>
      <c r="AN32" s="92">
        <f t="shared" ref="AN32" si="87">$Y$7*Q17/(100*$D$12)</f>
        <v>6.617321867321866E-3</v>
      </c>
      <c r="AO32" s="92">
        <f t="shared" ref="AO32" si="88">$Y$7*R17/(100*$D$12)</f>
        <v>6.617321867321866E-3</v>
      </c>
      <c r="AP32" s="92">
        <f t="shared" ref="AP32" si="89">$Y$7*S17/(100*$D$12)</f>
        <v>6.617321867321866E-3</v>
      </c>
      <c r="AQ32" s="92">
        <f t="shared" ref="AQ32" si="90">$Y$7*T17/(100*$D$12)</f>
        <v>6.617321867321866E-3</v>
      </c>
      <c r="AR32" s="92">
        <f t="shared" ref="AR32" si="91">$Y$7*U17/(100*$D$12)</f>
        <v>6.617321867321866E-3</v>
      </c>
      <c r="AS32" s="92">
        <f t="shared" ref="AS32" si="92">$Y$7*V17/(100*$D$12)</f>
        <v>6.617321867321866E-3</v>
      </c>
    </row>
    <row r="33" spans="1:45">
      <c r="A33" s="90" t="s">
        <v>12</v>
      </c>
      <c r="X33" s="90" t="s">
        <v>12</v>
      </c>
    </row>
    <row r="34" spans="1:45">
      <c r="A34" s="91" t="s">
        <v>77</v>
      </c>
      <c r="B34" s="92">
        <f>$F$8*B16/(100*$D$12)</f>
        <v>1.2254299754299727E-2</v>
      </c>
      <c r="C34" s="92">
        <f t="shared" ref="C34:V35" si="93">$F$8*C16/(100*$D$12)</f>
        <v>1.5479115479115476E-2</v>
      </c>
      <c r="D34" s="92">
        <f t="shared" si="93"/>
        <v>2.0509828009828007E-2</v>
      </c>
      <c r="E34" s="92">
        <f t="shared" si="93"/>
        <v>2.6701474201474198E-2</v>
      </c>
      <c r="F34" s="92">
        <f t="shared" si="93"/>
        <v>2.7088452088452085E-2</v>
      </c>
      <c r="G34" s="92">
        <f t="shared" si="93"/>
        <v>2.5153562653562649E-2</v>
      </c>
      <c r="H34" s="92">
        <f t="shared" si="93"/>
        <v>2.5153562653562649E-2</v>
      </c>
      <c r="I34" s="92">
        <f t="shared" si="93"/>
        <v>2.5153562653562649E-2</v>
      </c>
      <c r="J34" s="92">
        <f t="shared" si="93"/>
        <v>2.5153562653562649E-2</v>
      </c>
      <c r="K34" s="92">
        <f t="shared" si="93"/>
        <v>2.3218673218673217E-2</v>
      </c>
      <c r="L34" s="92">
        <f t="shared" si="93"/>
        <v>2.3218673218673217E-2</v>
      </c>
      <c r="M34" s="92">
        <f t="shared" si="93"/>
        <v>2.3218673218673217E-2</v>
      </c>
      <c r="N34" s="92">
        <f t="shared" si="93"/>
        <v>2.3218673218673217E-2</v>
      </c>
      <c r="O34" s="92">
        <f t="shared" si="93"/>
        <v>2.1283783783783781E-2</v>
      </c>
      <c r="P34" s="92">
        <f t="shared" si="93"/>
        <v>2.1283783783783781E-2</v>
      </c>
      <c r="Q34" s="92">
        <f t="shared" si="93"/>
        <v>2.1283783783783781E-2</v>
      </c>
      <c r="R34" s="92">
        <f t="shared" si="93"/>
        <v>2.1283783783783781E-2</v>
      </c>
      <c r="S34" s="92">
        <f t="shared" si="93"/>
        <v>2.1283783783783781E-2</v>
      </c>
      <c r="T34" s="92">
        <f t="shared" si="93"/>
        <v>2.1283783783783781E-2</v>
      </c>
      <c r="U34" s="92">
        <f t="shared" si="93"/>
        <v>2.1283783783783781E-2</v>
      </c>
      <c r="V34" s="92">
        <f t="shared" si="93"/>
        <v>2.1283783783783781E-2</v>
      </c>
      <c r="X34" s="91" t="s">
        <v>77</v>
      </c>
      <c r="Y34" s="92">
        <f>$Y$8*B16/(100*$D$12)</f>
        <v>4.3257678132678029E-2</v>
      </c>
      <c r="Z34" s="92">
        <f t="shared" ref="Z34:AS34" si="94">$Y$8*C16/(100*$D$12)</f>
        <v>5.464127764127763E-2</v>
      </c>
      <c r="AA34" s="92">
        <f t="shared" si="94"/>
        <v>7.2399692874692861E-2</v>
      </c>
      <c r="AB34" s="92">
        <f t="shared" si="94"/>
        <v>9.4256203931203916E-2</v>
      </c>
      <c r="AC34" s="92">
        <f t="shared" si="94"/>
        <v>9.5622235872235853E-2</v>
      </c>
      <c r="AD34" s="92">
        <f t="shared" si="94"/>
        <v>8.8792076167076156E-2</v>
      </c>
      <c r="AE34" s="92">
        <f t="shared" si="94"/>
        <v>8.8792076167076156E-2</v>
      </c>
      <c r="AF34" s="92">
        <f t="shared" si="94"/>
        <v>8.8792076167076156E-2</v>
      </c>
      <c r="AG34" s="92">
        <f t="shared" si="94"/>
        <v>8.8792076167076156E-2</v>
      </c>
      <c r="AH34" s="92">
        <f t="shared" si="94"/>
        <v>8.1961916461916445E-2</v>
      </c>
      <c r="AI34" s="92">
        <f t="shared" si="94"/>
        <v>8.1961916461916445E-2</v>
      </c>
      <c r="AJ34" s="92">
        <f t="shared" si="94"/>
        <v>8.1961916461916445E-2</v>
      </c>
      <c r="AK34" s="92">
        <f t="shared" si="94"/>
        <v>8.1961916461916445E-2</v>
      </c>
      <c r="AL34" s="92">
        <f t="shared" si="94"/>
        <v>7.5131756756756748E-2</v>
      </c>
      <c r="AM34" s="92">
        <f t="shared" si="94"/>
        <v>7.5131756756756748E-2</v>
      </c>
      <c r="AN34" s="92">
        <f t="shared" si="94"/>
        <v>7.5131756756756748E-2</v>
      </c>
      <c r="AO34" s="92">
        <f t="shared" si="94"/>
        <v>7.5131756756756748E-2</v>
      </c>
      <c r="AP34" s="92">
        <f t="shared" si="94"/>
        <v>7.5131756756756748E-2</v>
      </c>
      <c r="AQ34" s="92">
        <f t="shared" si="94"/>
        <v>7.5131756756756748E-2</v>
      </c>
      <c r="AR34" s="92">
        <f t="shared" si="94"/>
        <v>7.5131756756756748E-2</v>
      </c>
      <c r="AS34" s="92">
        <f t="shared" si="94"/>
        <v>7.5131756756756748E-2</v>
      </c>
    </row>
    <row r="35" spans="1:45">
      <c r="A35" s="91" t="s">
        <v>78</v>
      </c>
      <c r="B35" s="92">
        <f>$F$8*B17/(100*$D$12)</f>
        <v>1.1609336609336609E-2</v>
      </c>
      <c r="C35" s="92">
        <f t="shared" si="93"/>
        <v>1.4705159705159704E-2</v>
      </c>
      <c r="D35" s="92">
        <f t="shared" si="93"/>
        <v>1.8574938574938575E-2</v>
      </c>
      <c r="E35" s="92">
        <f t="shared" si="93"/>
        <v>1.9735872235872236E-2</v>
      </c>
      <c r="F35" s="92">
        <f t="shared" si="93"/>
        <v>2.1283783783783781E-2</v>
      </c>
      <c r="G35" s="92">
        <f t="shared" si="93"/>
        <v>1.9348894348894346E-2</v>
      </c>
      <c r="H35" s="92">
        <f t="shared" si="93"/>
        <v>1.9348894348894346E-2</v>
      </c>
      <c r="I35" s="92">
        <f t="shared" si="93"/>
        <v>1.9348894348894346E-2</v>
      </c>
      <c r="J35" s="92">
        <f t="shared" si="93"/>
        <v>1.9348894348894346E-2</v>
      </c>
      <c r="K35" s="92">
        <f t="shared" si="93"/>
        <v>1.9348894348894346E-2</v>
      </c>
      <c r="L35" s="92">
        <f t="shared" si="93"/>
        <v>1.741400491400491E-2</v>
      </c>
      <c r="M35" s="92">
        <f t="shared" si="93"/>
        <v>1.741400491400491E-2</v>
      </c>
      <c r="N35" s="92">
        <f t="shared" si="93"/>
        <v>1.741400491400491E-2</v>
      </c>
      <c r="O35" s="92">
        <f t="shared" si="93"/>
        <v>1.741400491400491E-2</v>
      </c>
      <c r="P35" s="92">
        <f t="shared" si="93"/>
        <v>1.741400491400491E-2</v>
      </c>
      <c r="Q35" s="92">
        <f t="shared" si="93"/>
        <v>1.741400491400491E-2</v>
      </c>
      <c r="R35" s="92">
        <f t="shared" si="93"/>
        <v>1.741400491400491E-2</v>
      </c>
      <c r="S35" s="92">
        <f t="shared" si="93"/>
        <v>1.741400491400491E-2</v>
      </c>
      <c r="T35" s="92">
        <f t="shared" si="93"/>
        <v>1.741400491400491E-2</v>
      </c>
      <c r="U35" s="92">
        <f t="shared" si="93"/>
        <v>1.741400491400491E-2</v>
      </c>
      <c r="V35" s="92">
        <f t="shared" si="93"/>
        <v>1.741400491400491E-2</v>
      </c>
      <c r="X35" s="91" t="s">
        <v>78</v>
      </c>
      <c r="Y35" s="92">
        <f>$Y$8*B17/(100*$D$12)</f>
        <v>4.0980958230958223E-2</v>
      </c>
      <c r="Z35" s="92">
        <f t="shared" ref="Z35" si="95">$Y$8*C17/(100*$D$12)</f>
        <v>5.190921375921375E-2</v>
      </c>
      <c r="AA35" s="92">
        <f t="shared" ref="AA35" si="96">$Y$8*D17/(100*$D$12)</f>
        <v>6.5569533169533165E-2</v>
      </c>
      <c r="AB35" s="92">
        <f t="shared" ref="AB35" si="97">$Y$8*E17/(100*$D$12)</f>
        <v>6.9667628992628988E-2</v>
      </c>
      <c r="AC35" s="92">
        <f t="shared" ref="AC35" si="98">$Y$8*F17/(100*$D$12)</f>
        <v>7.5131756756756748E-2</v>
      </c>
      <c r="AD35" s="92">
        <f t="shared" ref="AD35" si="99">$Y$8*G17/(100*$D$12)</f>
        <v>6.8301597051597038E-2</v>
      </c>
      <c r="AE35" s="92">
        <f t="shared" ref="AE35" si="100">$Y$8*H17/(100*$D$12)</f>
        <v>6.8301597051597038E-2</v>
      </c>
      <c r="AF35" s="92">
        <f t="shared" ref="AF35" si="101">$Y$8*I17/(100*$D$12)</f>
        <v>6.8301597051597038E-2</v>
      </c>
      <c r="AG35" s="92">
        <f t="shared" ref="AG35" si="102">$Y$8*J17/(100*$D$12)</f>
        <v>6.8301597051597038E-2</v>
      </c>
      <c r="AH35" s="92">
        <f t="shared" ref="AH35" si="103">$Y$8*K17/(100*$D$12)</f>
        <v>6.8301597051597038E-2</v>
      </c>
      <c r="AI35" s="92">
        <f t="shared" ref="AI35" si="104">$Y$8*L17/(100*$D$12)</f>
        <v>6.1471437346437334E-2</v>
      </c>
      <c r="AJ35" s="92">
        <f t="shared" ref="AJ35" si="105">$Y$8*M17/(100*$D$12)</f>
        <v>6.1471437346437334E-2</v>
      </c>
      <c r="AK35" s="92">
        <f t="shared" ref="AK35" si="106">$Y$8*N17/(100*$D$12)</f>
        <v>6.1471437346437334E-2</v>
      </c>
      <c r="AL35" s="92">
        <f t="shared" ref="AL35" si="107">$Y$8*O17/(100*$D$12)</f>
        <v>6.1471437346437334E-2</v>
      </c>
      <c r="AM35" s="92">
        <f t="shared" ref="AM35" si="108">$Y$8*P17/(100*$D$12)</f>
        <v>6.1471437346437334E-2</v>
      </c>
      <c r="AN35" s="92">
        <f t="shared" ref="AN35" si="109">$Y$8*Q17/(100*$D$12)</f>
        <v>6.1471437346437334E-2</v>
      </c>
      <c r="AO35" s="92">
        <f t="shared" ref="AO35" si="110">$Y$8*R17/(100*$D$12)</f>
        <v>6.1471437346437334E-2</v>
      </c>
      <c r="AP35" s="92">
        <f t="shared" ref="AP35" si="111">$Y$8*S17/(100*$D$12)</f>
        <v>6.1471437346437334E-2</v>
      </c>
      <c r="AQ35" s="92">
        <f t="shared" ref="AQ35" si="112">$Y$8*T17/(100*$D$12)</f>
        <v>6.1471437346437334E-2</v>
      </c>
      <c r="AR35" s="92">
        <f t="shared" ref="AR35" si="113">$Y$8*U17/(100*$D$12)</f>
        <v>6.1471437346437334E-2</v>
      </c>
      <c r="AS35" s="92">
        <f t="shared" ref="AS35" si="114">$Y$8*V17/(100*$D$12)</f>
        <v>6.1471437346437334E-2</v>
      </c>
    </row>
    <row r="36" spans="1:45">
      <c r="A36" s="90" t="s">
        <v>81</v>
      </c>
      <c r="X36" s="90" t="s">
        <v>81</v>
      </c>
    </row>
    <row r="37" spans="1:45">
      <c r="A37" s="91" t="s">
        <v>77</v>
      </c>
      <c r="B37" s="92">
        <f>$F$9*B16/(100*$D$12)</f>
        <v>0.2867506142506136</v>
      </c>
      <c r="C37" s="92">
        <f t="shared" ref="C37:V38" si="115">$F$9*C16/(100*$D$12)</f>
        <v>0.36221130221130216</v>
      </c>
      <c r="D37" s="92">
        <f t="shared" si="115"/>
        <v>0.47992997542997529</v>
      </c>
      <c r="E37" s="92">
        <f t="shared" si="115"/>
        <v>0.62481449631449626</v>
      </c>
      <c r="F37" s="92">
        <f t="shared" si="115"/>
        <v>0.6338697788697788</v>
      </c>
      <c r="G37" s="92">
        <f t="shared" si="115"/>
        <v>0.58859336609336599</v>
      </c>
      <c r="H37" s="92">
        <f t="shared" si="115"/>
        <v>0.58859336609336599</v>
      </c>
      <c r="I37" s="92">
        <f t="shared" si="115"/>
        <v>0.58859336609336599</v>
      </c>
      <c r="J37" s="92">
        <f t="shared" si="115"/>
        <v>0.58859336609336599</v>
      </c>
      <c r="K37" s="92">
        <f t="shared" si="115"/>
        <v>0.54331695331695329</v>
      </c>
      <c r="L37" s="92">
        <f t="shared" si="115"/>
        <v>0.54331695331695329</v>
      </c>
      <c r="M37" s="92">
        <f t="shared" si="115"/>
        <v>0.54331695331695329</v>
      </c>
      <c r="N37" s="92">
        <f t="shared" si="115"/>
        <v>0.54331695331695329</v>
      </c>
      <c r="O37" s="92">
        <f t="shared" si="115"/>
        <v>0.49804054054054042</v>
      </c>
      <c r="P37" s="92">
        <f t="shared" si="115"/>
        <v>0.49804054054054042</v>
      </c>
      <c r="Q37" s="92">
        <f t="shared" si="115"/>
        <v>0.49804054054054042</v>
      </c>
      <c r="R37" s="92">
        <f t="shared" si="115"/>
        <v>0.49804054054054042</v>
      </c>
      <c r="S37" s="92">
        <f t="shared" si="115"/>
        <v>0.49804054054054042</v>
      </c>
      <c r="T37" s="92">
        <f t="shared" si="115"/>
        <v>0.49804054054054042</v>
      </c>
      <c r="U37" s="92">
        <f t="shared" si="115"/>
        <v>0.49804054054054042</v>
      </c>
      <c r="V37" s="92">
        <f t="shared" si="115"/>
        <v>0.49804054054054042</v>
      </c>
      <c r="X37" s="91" t="s">
        <v>77</v>
      </c>
      <c r="Y37" s="92">
        <f>$Y$9*B16/(100*$D$12)</f>
        <v>0.1837409705159701</v>
      </c>
      <c r="Z37" s="92">
        <f t="shared" ref="Z37:AS37" si="116">$Y$9*C16/(100*$D$12)</f>
        <v>0.23209385749385744</v>
      </c>
      <c r="AA37" s="92">
        <f t="shared" si="116"/>
        <v>0.30752436117936116</v>
      </c>
      <c r="AB37" s="92">
        <f t="shared" si="116"/>
        <v>0.40036190417690409</v>
      </c>
      <c r="AC37" s="92">
        <f t="shared" si="116"/>
        <v>0.40616425061425054</v>
      </c>
      <c r="AD37" s="92">
        <f t="shared" si="116"/>
        <v>0.3771525184275184</v>
      </c>
      <c r="AE37" s="92">
        <f t="shared" si="116"/>
        <v>0.3771525184275184</v>
      </c>
      <c r="AF37" s="92">
        <f t="shared" si="116"/>
        <v>0.3771525184275184</v>
      </c>
      <c r="AG37" s="92">
        <f t="shared" si="116"/>
        <v>0.3771525184275184</v>
      </c>
      <c r="AH37" s="92">
        <f t="shared" si="116"/>
        <v>0.3481407862407862</v>
      </c>
      <c r="AI37" s="92">
        <f t="shared" si="116"/>
        <v>0.3481407862407862</v>
      </c>
      <c r="AJ37" s="92">
        <f t="shared" si="116"/>
        <v>0.3481407862407862</v>
      </c>
      <c r="AK37" s="92">
        <f t="shared" si="116"/>
        <v>0.3481407862407862</v>
      </c>
      <c r="AL37" s="92">
        <f t="shared" si="116"/>
        <v>0.31912905405405395</v>
      </c>
      <c r="AM37" s="92">
        <f t="shared" si="116"/>
        <v>0.31912905405405395</v>
      </c>
      <c r="AN37" s="92">
        <f t="shared" si="116"/>
        <v>0.31912905405405395</v>
      </c>
      <c r="AO37" s="92">
        <f t="shared" si="116"/>
        <v>0.31912905405405395</v>
      </c>
      <c r="AP37" s="92">
        <f t="shared" si="116"/>
        <v>0.31912905405405395</v>
      </c>
      <c r="AQ37" s="92">
        <f t="shared" si="116"/>
        <v>0.31912905405405395</v>
      </c>
      <c r="AR37" s="92">
        <f t="shared" si="116"/>
        <v>0.31912905405405395</v>
      </c>
      <c r="AS37" s="92">
        <f t="shared" si="116"/>
        <v>0.31912905405405395</v>
      </c>
    </row>
    <row r="38" spans="1:45">
      <c r="A38" s="91" t="s">
        <v>78</v>
      </c>
      <c r="B38" s="92">
        <f>$F$9*B17/(100*$D$12)</f>
        <v>0.27165847665847664</v>
      </c>
      <c r="C38" s="92">
        <f t="shared" si="115"/>
        <v>0.34410073710073708</v>
      </c>
      <c r="D38" s="92">
        <f t="shared" si="115"/>
        <v>0.43465356265356264</v>
      </c>
      <c r="E38" s="92">
        <f t="shared" si="115"/>
        <v>0.46181941031941032</v>
      </c>
      <c r="F38" s="92">
        <f t="shared" si="115"/>
        <v>0.49804054054054042</v>
      </c>
      <c r="G38" s="92">
        <f t="shared" si="115"/>
        <v>0.45276412776412767</v>
      </c>
      <c r="H38" s="92">
        <f t="shared" si="115"/>
        <v>0.45276412776412767</v>
      </c>
      <c r="I38" s="92">
        <f t="shared" si="115"/>
        <v>0.45276412776412767</v>
      </c>
      <c r="J38" s="92">
        <f t="shared" si="115"/>
        <v>0.45276412776412767</v>
      </c>
      <c r="K38" s="92">
        <f t="shared" si="115"/>
        <v>0.45276412776412767</v>
      </c>
      <c r="L38" s="92">
        <f t="shared" si="115"/>
        <v>0.40748771498771486</v>
      </c>
      <c r="M38" s="92">
        <f t="shared" si="115"/>
        <v>0.40748771498771486</v>
      </c>
      <c r="N38" s="92">
        <f t="shared" si="115"/>
        <v>0.40748771498771486</v>
      </c>
      <c r="O38" s="92">
        <f t="shared" si="115"/>
        <v>0.40748771498771486</v>
      </c>
      <c r="P38" s="92">
        <f t="shared" si="115"/>
        <v>0.40748771498771486</v>
      </c>
      <c r="Q38" s="92">
        <f t="shared" si="115"/>
        <v>0.40748771498771486</v>
      </c>
      <c r="R38" s="92">
        <f t="shared" si="115"/>
        <v>0.40748771498771486</v>
      </c>
      <c r="S38" s="92">
        <f t="shared" si="115"/>
        <v>0.40748771498771486</v>
      </c>
      <c r="T38" s="92">
        <f t="shared" si="115"/>
        <v>0.40748771498771486</v>
      </c>
      <c r="U38" s="92">
        <f t="shared" si="115"/>
        <v>0.40748771498771486</v>
      </c>
      <c r="V38" s="92">
        <f t="shared" si="115"/>
        <v>0.40748771498771486</v>
      </c>
      <c r="X38" s="91" t="s">
        <v>78</v>
      </c>
      <c r="Y38" s="92">
        <f>$Y$9*B17/(100*$D$12)</f>
        <v>0.1740703931203931</v>
      </c>
      <c r="Z38" s="92">
        <f t="shared" ref="Z38" si="117">$Y$9*C17/(100*$D$12)</f>
        <v>0.2204891646191646</v>
      </c>
      <c r="AA38" s="92">
        <f t="shared" ref="AA38" si="118">$Y$9*D17/(100*$D$12)</f>
        <v>0.27851262899262896</v>
      </c>
      <c r="AB38" s="92">
        <f t="shared" ref="AB38" si="119">$Y$9*E17/(100*$D$12)</f>
        <v>0.29591966830466826</v>
      </c>
      <c r="AC38" s="92">
        <f t="shared" ref="AC38" si="120">$Y$9*F17/(100*$D$12)</f>
        <v>0.31912905405405395</v>
      </c>
      <c r="AD38" s="92">
        <f t="shared" ref="AD38" si="121">$Y$9*G17/(100*$D$12)</f>
        <v>0.29011732186732181</v>
      </c>
      <c r="AE38" s="92">
        <f t="shared" ref="AE38" si="122">$Y$9*H17/(100*$D$12)</f>
        <v>0.29011732186732181</v>
      </c>
      <c r="AF38" s="92">
        <f t="shared" ref="AF38" si="123">$Y$9*I17/(100*$D$12)</f>
        <v>0.29011732186732181</v>
      </c>
      <c r="AG38" s="92">
        <f t="shared" ref="AG38" si="124">$Y$9*J17/(100*$D$12)</f>
        <v>0.29011732186732181</v>
      </c>
      <c r="AH38" s="92">
        <f t="shared" ref="AH38" si="125">$Y$9*K17/(100*$D$12)</f>
        <v>0.29011732186732181</v>
      </c>
      <c r="AI38" s="92">
        <f t="shared" ref="AI38" si="126">$Y$9*L17/(100*$D$12)</f>
        <v>0.26110558968058961</v>
      </c>
      <c r="AJ38" s="92">
        <f t="shared" ref="AJ38" si="127">$Y$9*M17/(100*$D$12)</f>
        <v>0.26110558968058961</v>
      </c>
      <c r="AK38" s="92">
        <f t="shared" ref="AK38" si="128">$Y$9*N17/(100*$D$12)</f>
        <v>0.26110558968058961</v>
      </c>
      <c r="AL38" s="92">
        <f t="shared" ref="AL38" si="129">$Y$9*O17/(100*$D$12)</f>
        <v>0.26110558968058961</v>
      </c>
      <c r="AM38" s="92">
        <f t="shared" ref="AM38" si="130">$Y$9*P17/(100*$D$12)</f>
        <v>0.26110558968058961</v>
      </c>
      <c r="AN38" s="92">
        <f t="shared" ref="AN38" si="131">$Y$9*Q17/(100*$D$12)</f>
        <v>0.26110558968058961</v>
      </c>
      <c r="AO38" s="92">
        <f t="shared" ref="AO38" si="132">$Y$9*R17/(100*$D$12)</f>
        <v>0.26110558968058961</v>
      </c>
      <c r="AP38" s="92">
        <f t="shared" ref="AP38" si="133">$Y$9*S17/(100*$D$12)</f>
        <v>0.26110558968058961</v>
      </c>
      <c r="AQ38" s="92">
        <f t="shared" ref="AQ38" si="134">$Y$9*T17/(100*$D$12)</f>
        <v>0.26110558968058961</v>
      </c>
      <c r="AR38" s="92">
        <f t="shared" ref="AR38" si="135">$Y$9*U17/(100*$D$12)</f>
        <v>0.26110558968058961</v>
      </c>
      <c r="AS38" s="92">
        <f t="shared" ref="AS38" si="136">$Y$9*V17/(100*$D$12)</f>
        <v>0.26110558968058961</v>
      </c>
    </row>
    <row r="39" spans="1:45">
      <c r="A39" s="90" t="s">
        <v>92</v>
      </c>
      <c r="X39" s="90" t="s">
        <v>92</v>
      </c>
    </row>
    <row r="40" spans="1:45">
      <c r="A40" s="91" t="s">
        <v>77</v>
      </c>
      <c r="B40" s="92">
        <f>$F$10*B16/(100*$D$12)</f>
        <v>4.9017199017198906E-2</v>
      </c>
      <c r="C40" s="92">
        <f t="shared" ref="C40:V41" si="137">$F$10*C16/(100*$D$12)</f>
        <v>6.1916461916461905E-2</v>
      </c>
      <c r="D40" s="92">
        <f t="shared" si="137"/>
        <v>8.2039312039312029E-2</v>
      </c>
      <c r="E40" s="92">
        <f t="shared" si="137"/>
        <v>0.10680589680589679</v>
      </c>
      <c r="F40" s="92">
        <f t="shared" si="137"/>
        <v>0.10835380835380834</v>
      </c>
      <c r="G40" s="92">
        <f t="shared" si="137"/>
        <v>0.1006142506142506</v>
      </c>
      <c r="H40" s="92">
        <f t="shared" si="137"/>
        <v>0.1006142506142506</v>
      </c>
      <c r="I40" s="92">
        <f t="shared" si="137"/>
        <v>0.1006142506142506</v>
      </c>
      <c r="J40" s="92">
        <f t="shared" si="137"/>
        <v>0.1006142506142506</v>
      </c>
      <c r="K40" s="92">
        <f t="shared" si="137"/>
        <v>9.2874692874692868E-2</v>
      </c>
      <c r="L40" s="92">
        <f t="shared" si="137"/>
        <v>9.2874692874692868E-2</v>
      </c>
      <c r="M40" s="92">
        <f t="shared" si="137"/>
        <v>9.2874692874692868E-2</v>
      </c>
      <c r="N40" s="92">
        <f t="shared" si="137"/>
        <v>9.2874692874692868E-2</v>
      </c>
      <c r="O40" s="92">
        <f t="shared" si="137"/>
        <v>8.5135135135135126E-2</v>
      </c>
      <c r="P40" s="92">
        <f t="shared" si="137"/>
        <v>8.5135135135135126E-2</v>
      </c>
      <c r="Q40" s="92">
        <f t="shared" si="137"/>
        <v>8.5135135135135126E-2</v>
      </c>
      <c r="R40" s="92">
        <f t="shared" si="137"/>
        <v>8.5135135135135126E-2</v>
      </c>
      <c r="S40" s="92">
        <f t="shared" si="137"/>
        <v>8.5135135135135126E-2</v>
      </c>
      <c r="T40" s="92">
        <f t="shared" si="137"/>
        <v>8.5135135135135126E-2</v>
      </c>
      <c r="U40" s="92">
        <f t="shared" si="137"/>
        <v>8.5135135135135126E-2</v>
      </c>
      <c r="V40" s="92">
        <f t="shared" si="137"/>
        <v>8.5135135135135126E-2</v>
      </c>
      <c r="X40" s="91" t="s">
        <v>77</v>
      </c>
      <c r="Y40" s="92">
        <f>$Y$10*B16/(100*$D$12)</f>
        <v>7.3905681818181648E-2</v>
      </c>
      <c r="Z40" s="92">
        <f t="shared" ref="Z40:AS40" si="138">$Y$10*C16/(100*$D$12)</f>
        <v>9.3354545454545426E-2</v>
      </c>
      <c r="AA40" s="92">
        <f t="shared" si="138"/>
        <v>0.12369477272727269</v>
      </c>
      <c r="AB40" s="92">
        <f t="shared" si="138"/>
        <v>0.16103659090909087</v>
      </c>
      <c r="AC40" s="92">
        <f t="shared" si="138"/>
        <v>0.16337045454545451</v>
      </c>
      <c r="AD40" s="92">
        <f t="shared" si="138"/>
        <v>0.15170113636363636</v>
      </c>
      <c r="AE40" s="92">
        <f t="shared" si="138"/>
        <v>0.15170113636363636</v>
      </c>
      <c r="AF40" s="92">
        <f t="shared" si="138"/>
        <v>0.15170113636363636</v>
      </c>
      <c r="AG40" s="92">
        <f t="shared" si="138"/>
        <v>0.15170113636363636</v>
      </c>
      <c r="AH40" s="92">
        <f t="shared" si="138"/>
        <v>0.14003181818181815</v>
      </c>
      <c r="AI40" s="92">
        <f t="shared" si="138"/>
        <v>0.14003181818181815</v>
      </c>
      <c r="AJ40" s="92">
        <f t="shared" si="138"/>
        <v>0.14003181818181815</v>
      </c>
      <c r="AK40" s="92">
        <f t="shared" si="138"/>
        <v>0.14003181818181815</v>
      </c>
      <c r="AL40" s="92">
        <f t="shared" si="138"/>
        <v>0.12836249999999999</v>
      </c>
      <c r="AM40" s="92">
        <f t="shared" si="138"/>
        <v>0.12836249999999999</v>
      </c>
      <c r="AN40" s="92">
        <f t="shared" si="138"/>
        <v>0.12836249999999999</v>
      </c>
      <c r="AO40" s="92">
        <f t="shared" si="138"/>
        <v>0.12836249999999999</v>
      </c>
      <c r="AP40" s="92">
        <f t="shared" si="138"/>
        <v>0.12836249999999999</v>
      </c>
      <c r="AQ40" s="92">
        <f t="shared" si="138"/>
        <v>0.12836249999999999</v>
      </c>
      <c r="AR40" s="92">
        <f t="shared" si="138"/>
        <v>0.12836249999999999</v>
      </c>
      <c r="AS40" s="92">
        <f t="shared" si="138"/>
        <v>0.12836249999999999</v>
      </c>
    </row>
    <row r="41" spans="1:45">
      <c r="A41" s="91" t="s">
        <v>78</v>
      </c>
      <c r="B41" s="92">
        <f>$F$10*B17/(100*$D$12)</f>
        <v>4.6437346437346434E-2</v>
      </c>
      <c r="C41" s="92">
        <f t="shared" si="137"/>
        <v>5.8820638820638815E-2</v>
      </c>
      <c r="D41" s="92">
        <f t="shared" si="137"/>
        <v>7.42997542997543E-2</v>
      </c>
      <c r="E41" s="92">
        <f t="shared" si="137"/>
        <v>7.8943488943488946E-2</v>
      </c>
      <c r="F41" s="92">
        <f t="shared" si="137"/>
        <v>8.5135135135135126E-2</v>
      </c>
      <c r="G41" s="92">
        <f t="shared" si="137"/>
        <v>7.7395577395577383E-2</v>
      </c>
      <c r="H41" s="92">
        <f t="shared" si="137"/>
        <v>7.7395577395577383E-2</v>
      </c>
      <c r="I41" s="92">
        <f t="shared" si="137"/>
        <v>7.7395577395577383E-2</v>
      </c>
      <c r="J41" s="92">
        <f t="shared" si="137"/>
        <v>7.7395577395577383E-2</v>
      </c>
      <c r="K41" s="92">
        <f t="shared" si="137"/>
        <v>7.7395577395577383E-2</v>
      </c>
      <c r="L41" s="92">
        <f t="shared" si="137"/>
        <v>6.9656019656019641E-2</v>
      </c>
      <c r="M41" s="92">
        <f t="shared" si="137"/>
        <v>6.9656019656019641E-2</v>
      </c>
      <c r="N41" s="92">
        <f t="shared" si="137"/>
        <v>6.9656019656019641E-2</v>
      </c>
      <c r="O41" s="92">
        <f t="shared" si="137"/>
        <v>6.9656019656019641E-2</v>
      </c>
      <c r="P41" s="92">
        <f t="shared" si="137"/>
        <v>6.9656019656019641E-2</v>
      </c>
      <c r="Q41" s="92">
        <f t="shared" si="137"/>
        <v>6.9656019656019641E-2</v>
      </c>
      <c r="R41" s="92">
        <f t="shared" si="137"/>
        <v>6.9656019656019641E-2</v>
      </c>
      <c r="S41" s="92">
        <f t="shared" si="137"/>
        <v>6.9656019656019641E-2</v>
      </c>
      <c r="T41" s="92">
        <f t="shared" si="137"/>
        <v>6.9656019656019641E-2</v>
      </c>
      <c r="U41" s="92">
        <f t="shared" si="137"/>
        <v>6.9656019656019641E-2</v>
      </c>
      <c r="V41" s="92">
        <f t="shared" si="137"/>
        <v>6.9656019656019641E-2</v>
      </c>
      <c r="X41" s="91" t="s">
        <v>78</v>
      </c>
      <c r="Y41" s="92">
        <f>$Y$10*B17/(100*$D$12)</f>
        <v>7.0015909090909073E-2</v>
      </c>
      <c r="Z41" s="92">
        <f t="shared" ref="Z41" si="139">$Y$10*C17/(100*$D$12)</f>
        <v>8.8686818181818172E-2</v>
      </c>
      <c r="AA41" s="92">
        <f t="shared" ref="AA41" si="140">$Y$10*D17/(100*$D$12)</f>
        <v>0.11202545454545454</v>
      </c>
      <c r="AB41" s="92">
        <f t="shared" ref="AB41" si="141">$Y$10*E17/(100*$D$12)</f>
        <v>0.11902704545454545</v>
      </c>
      <c r="AC41" s="92">
        <f t="shared" ref="AC41" si="142">$Y$10*F17/(100*$D$12)</f>
        <v>0.12836249999999999</v>
      </c>
      <c r="AD41" s="92">
        <f t="shared" ref="AD41" si="143">$Y$10*G17/(100*$D$12)</f>
        <v>0.11669318181818181</v>
      </c>
      <c r="AE41" s="92">
        <f t="shared" ref="AE41" si="144">$Y$10*H17/(100*$D$12)</f>
        <v>0.11669318181818181</v>
      </c>
      <c r="AF41" s="92">
        <f t="shared" ref="AF41" si="145">$Y$10*I17/(100*$D$12)</f>
        <v>0.11669318181818181</v>
      </c>
      <c r="AG41" s="92">
        <f t="shared" ref="AG41" si="146">$Y$10*J17/(100*$D$12)</f>
        <v>0.11669318181818181</v>
      </c>
      <c r="AH41" s="92">
        <f t="shared" ref="AH41" si="147">$Y$10*K17/(100*$D$12)</f>
        <v>0.11669318181818181</v>
      </c>
      <c r="AI41" s="92">
        <f t="shared" ref="AI41" si="148">$Y$10*L17/(100*$D$12)</f>
        <v>0.10502386363636362</v>
      </c>
      <c r="AJ41" s="92">
        <f t="shared" ref="AJ41" si="149">$Y$10*M17/(100*$D$12)</f>
        <v>0.10502386363636362</v>
      </c>
      <c r="AK41" s="92">
        <f t="shared" ref="AK41" si="150">$Y$10*N17/(100*$D$12)</f>
        <v>0.10502386363636362</v>
      </c>
      <c r="AL41" s="92">
        <f t="shared" ref="AL41" si="151">$Y$10*O17/(100*$D$12)</f>
        <v>0.10502386363636362</v>
      </c>
      <c r="AM41" s="92">
        <f t="shared" ref="AM41" si="152">$Y$10*P17/(100*$D$12)</f>
        <v>0.10502386363636362</v>
      </c>
      <c r="AN41" s="92">
        <f t="shared" ref="AN41" si="153">$Y$10*Q17/(100*$D$12)</f>
        <v>0.10502386363636362</v>
      </c>
      <c r="AO41" s="92">
        <f t="shared" ref="AO41" si="154">$Y$10*R17/(100*$D$12)</f>
        <v>0.10502386363636362</v>
      </c>
      <c r="AP41" s="92">
        <f t="shared" ref="AP41" si="155">$Y$10*S17/(100*$D$12)</f>
        <v>0.10502386363636362</v>
      </c>
      <c r="AQ41" s="92">
        <f t="shared" ref="AQ41" si="156">$Y$10*T17/(100*$D$12)</f>
        <v>0.10502386363636362</v>
      </c>
      <c r="AR41" s="92">
        <f t="shared" ref="AR41" si="157">$Y$10*U17/(100*$D$12)</f>
        <v>0.10502386363636362</v>
      </c>
      <c r="AS41" s="92">
        <f t="shared" ref="AS41" si="158">$Y$10*V17/(100*$D$12)</f>
        <v>0.10502386363636362</v>
      </c>
    </row>
    <row r="42" spans="1:45">
      <c r="A42" s="90" t="s">
        <v>85</v>
      </c>
      <c r="B42" s="92"/>
      <c r="C42" s="92"/>
      <c r="D42" s="92"/>
      <c r="E42" s="92"/>
      <c r="F42" s="92"/>
      <c r="G42" s="92"/>
      <c r="H42" s="92"/>
      <c r="I42" s="92"/>
      <c r="J42" s="92"/>
      <c r="K42" s="92"/>
      <c r="L42" s="92"/>
      <c r="M42" s="92"/>
      <c r="N42" s="92"/>
      <c r="O42" s="92"/>
      <c r="P42" s="92"/>
      <c r="Q42" s="92"/>
      <c r="R42" s="92"/>
      <c r="S42" s="92"/>
      <c r="T42" s="92"/>
      <c r="U42" s="92"/>
      <c r="V42" s="92"/>
      <c r="X42" s="90" t="s">
        <v>85</v>
      </c>
      <c r="Y42" s="92"/>
      <c r="Z42" s="92"/>
      <c r="AA42" s="92"/>
      <c r="AB42" s="92"/>
      <c r="AC42" s="92"/>
      <c r="AD42" s="92"/>
      <c r="AE42" s="92"/>
      <c r="AF42" s="92"/>
      <c r="AG42" s="92"/>
      <c r="AH42" s="92"/>
      <c r="AI42" s="92"/>
      <c r="AJ42" s="92"/>
      <c r="AK42" s="92"/>
      <c r="AL42" s="92"/>
      <c r="AM42" s="92"/>
      <c r="AN42" s="92"/>
      <c r="AO42" s="92"/>
      <c r="AP42" s="92"/>
      <c r="AQ42" s="92"/>
      <c r="AR42" s="92"/>
      <c r="AS42" s="92"/>
    </row>
    <row r="43" spans="1:45">
      <c r="A43" s="91" t="s">
        <v>77</v>
      </c>
      <c r="B43" s="92">
        <f>$F$11*B16/(100*$D$12)</f>
        <v>0.15930589680589646</v>
      </c>
      <c r="C43" s="92">
        <f t="shared" ref="C43:V44" si="159">$F$11*C16/(100*$D$12)</f>
        <v>0.20122850122850119</v>
      </c>
      <c r="D43" s="92">
        <f t="shared" si="159"/>
        <v>0.26662776412776407</v>
      </c>
      <c r="E43" s="92">
        <f t="shared" si="159"/>
        <v>0.34711916461916459</v>
      </c>
      <c r="F43" s="92">
        <f t="shared" si="159"/>
        <v>0.35214987714987711</v>
      </c>
      <c r="G43" s="92">
        <f t="shared" si="159"/>
        <v>0.3269963144963145</v>
      </c>
      <c r="H43" s="92">
        <f t="shared" si="159"/>
        <v>0.3269963144963145</v>
      </c>
      <c r="I43" s="92">
        <f t="shared" si="159"/>
        <v>0.3269963144963145</v>
      </c>
      <c r="J43" s="92">
        <f t="shared" si="159"/>
        <v>0.3269963144963145</v>
      </c>
      <c r="K43" s="92">
        <f t="shared" si="159"/>
        <v>0.30184275184275183</v>
      </c>
      <c r="L43" s="92">
        <f t="shared" si="159"/>
        <v>0.30184275184275183</v>
      </c>
      <c r="M43" s="92">
        <f t="shared" si="159"/>
        <v>0.30184275184275183</v>
      </c>
      <c r="N43" s="92">
        <f t="shared" si="159"/>
        <v>0.30184275184275183</v>
      </c>
      <c r="O43" s="92">
        <f t="shared" si="159"/>
        <v>0.27668918918918917</v>
      </c>
      <c r="P43" s="92">
        <f t="shared" si="159"/>
        <v>0.27668918918918917</v>
      </c>
      <c r="Q43" s="92">
        <f t="shared" si="159"/>
        <v>0.27668918918918917</v>
      </c>
      <c r="R43" s="92">
        <f t="shared" si="159"/>
        <v>0.27668918918918917</v>
      </c>
      <c r="S43" s="92">
        <f t="shared" si="159"/>
        <v>0.27668918918918917</v>
      </c>
      <c r="T43" s="92">
        <f t="shared" si="159"/>
        <v>0.27668918918918917</v>
      </c>
      <c r="U43" s="92">
        <f t="shared" si="159"/>
        <v>0.27668918918918917</v>
      </c>
      <c r="V43" s="92">
        <f t="shared" si="159"/>
        <v>0.27668918918918917</v>
      </c>
      <c r="W43" s="92"/>
      <c r="X43" s="91" t="s">
        <v>77</v>
      </c>
      <c r="Y43" s="92">
        <f>$Y$11*B16/(100*$D$12)</f>
        <v>0.23546636977886926</v>
      </c>
      <c r="Z43" s="92">
        <f t="shared" ref="Z43:AS43" si="160">$Y$11*C16/(100*$D$12)</f>
        <v>0.29743120393120387</v>
      </c>
      <c r="AA43" s="92">
        <f t="shared" si="160"/>
        <v>0.39409634520884512</v>
      </c>
      <c r="AB43" s="92">
        <f t="shared" si="160"/>
        <v>0.5130688267813267</v>
      </c>
      <c r="AC43" s="92">
        <f t="shared" si="160"/>
        <v>0.52050460687960687</v>
      </c>
      <c r="AD43" s="92">
        <f t="shared" si="160"/>
        <v>0.48332570638820632</v>
      </c>
      <c r="AE43" s="92">
        <f t="shared" si="160"/>
        <v>0.48332570638820632</v>
      </c>
      <c r="AF43" s="92">
        <f t="shared" si="160"/>
        <v>0.48332570638820632</v>
      </c>
      <c r="AG43" s="92">
        <f t="shared" si="160"/>
        <v>0.48332570638820632</v>
      </c>
      <c r="AH43" s="92">
        <f t="shared" si="160"/>
        <v>0.44614680589680583</v>
      </c>
      <c r="AI43" s="92">
        <f t="shared" si="160"/>
        <v>0.44614680589680583</v>
      </c>
      <c r="AJ43" s="92">
        <f t="shared" si="160"/>
        <v>0.44614680589680583</v>
      </c>
      <c r="AK43" s="92">
        <f t="shared" si="160"/>
        <v>0.44614680589680583</v>
      </c>
      <c r="AL43" s="92">
        <f t="shared" si="160"/>
        <v>0.40896790540540534</v>
      </c>
      <c r="AM43" s="92">
        <f t="shared" si="160"/>
        <v>0.40896790540540534</v>
      </c>
      <c r="AN43" s="92">
        <f t="shared" si="160"/>
        <v>0.40896790540540534</v>
      </c>
      <c r="AO43" s="92">
        <f t="shared" si="160"/>
        <v>0.40896790540540534</v>
      </c>
      <c r="AP43" s="92">
        <f t="shared" si="160"/>
        <v>0.40896790540540534</v>
      </c>
      <c r="AQ43" s="92">
        <f t="shared" si="160"/>
        <v>0.40896790540540534</v>
      </c>
      <c r="AR43" s="92">
        <f t="shared" si="160"/>
        <v>0.40896790540540534</v>
      </c>
      <c r="AS43" s="92">
        <f t="shared" si="160"/>
        <v>0.40896790540540534</v>
      </c>
    </row>
    <row r="44" spans="1:45">
      <c r="A44" s="91" t="s">
        <v>78</v>
      </c>
      <c r="B44" s="92">
        <f>$F$11*B17/(100*$D$12)</f>
        <v>0.15092137592137592</v>
      </c>
      <c r="C44" s="92">
        <f t="shared" si="159"/>
        <v>0.19116707616707615</v>
      </c>
      <c r="D44" s="92">
        <f t="shared" si="159"/>
        <v>0.24147420147420146</v>
      </c>
      <c r="E44" s="92">
        <f t="shared" si="159"/>
        <v>0.25656633906633908</v>
      </c>
      <c r="F44" s="92">
        <f>$F$11*F17/(100*$D$12)</f>
        <v>0.27668918918918917</v>
      </c>
      <c r="G44" s="92">
        <f t="shared" si="159"/>
        <v>0.2515356265356265</v>
      </c>
      <c r="H44" s="92">
        <f t="shared" si="159"/>
        <v>0.2515356265356265</v>
      </c>
      <c r="I44" s="92">
        <f t="shared" si="159"/>
        <v>0.2515356265356265</v>
      </c>
      <c r="J44" s="92">
        <f t="shared" si="159"/>
        <v>0.2515356265356265</v>
      </c>
      <c r="K44" s="92">
        <f t="shared" si="159"/>
        <v>0.2515356265356265</v>
      </c>
      <c r="L44" s="92">
        <f t="shared" si="159"/>
        <v>0.22638206388206383</v>
      </c>
      <c r="M44" s="92">
        <f t="shared" si="159"/>
        <v>0.22638206388206383</v>
      </c>
      <c r="N44" s="92">
        <f t="shared" si="159"/>
        <v>0.22638206388206383</v>
      </c>
      <c r="O44" s="92">
        <f t="shared" si="159"/>
        <v>0.22638206388206383</v>
      </c>
      <c r="P44" s="92">
        <f t="shared" si="159"/>
        <v>0.22638206388206383</v>
      </c>
      <c r="Q44" s="92">
        <f t="shared" si="159"/>
        <v>0.22638206388206383</v>
      </c>
      <c r="R44" s="92">
        <f t="shared" si="159"/>
        <v>0.22638206388206383</v>
      </c>
      <c r="S44" s="92">
        <f t="shared" si="159"/>
        <v>0.22638206388206383</v>
      </c>
      <c r="T44" s="92">
        <f t="shared" si="159"/>
        <v>0.22638206388206383</v>
      </c>
      <c r="U44" s="92">
        <f t="shared" si="159"/>
        <v>0.22638206388206383</v>
      </c>
      <c r="V44" s="92">
        <f t="shared" si="159"/>
        <v>0.22638206388206383</v>
      </c>
      <c r="X44" s="91" t="s">
        <v>78</v>
      </c>
      <c r="Y44" s="92">
        <f>$Y$11*B17/(100*$D$12)</f>
        <v>0.22307340294840292</v>
      </c>
      <c r="Z44" s="92">
        <f t="shared" ref="Z44" si="161">$Y$11*C17/(100*$D$12)</f>
        <v>0.28255964373464371</v>
      </c>
      <c r="AA44" s="92">
        <f t="shared" ref="AA44" si="162">$Y$11*D17/(100*$D$12)</f>
        <v>0.35691744471744469</v>
      </c>
      <c r="AB44" s="92">
        <f t="shared" ref="AB44" si="163">$Y$11*E17/(100*$D$12)</f>
        <v>0.37922478501228502</v>
      </c>
      <c r="AC44" s="92">
        <f t="shared" ref="AC44" si="164">$Y$11*F17/(100*$D$12)</f>
        <v>0.40896790540540534</v>
      </c>
      <c r="AD44" s="92">
        <f t="shared" ref="AD44" si="165">$Y$11*G17/(100*$D$12)</f>
        <v>0.37178900491400485</v>
      </c>
      <c r="AE44" s="92">
        <f t="shared" ref="AE44" si="166">$Y$11*H17/(100*$D$12)</f>
        <v>0.37178900491400485</v>
      </c>
      <c r="AF44" s="92">
        <f t="shared" ref="AF44" si="167">$Y$11*I17/(100*$D$12)</f>
        <v>0.37178900491400485</v>
      </c>
      <c r="AG44" s="92">
        <f t="shared" ref="AG44" si="168">$Y$11*J17/(100*$D$12)</f>
        <v>0.37178900491400485</v>
      </c>
      <c r="AH44" s="92">
        <f t="shared" ref="AH44" si="169">$Y$11*K17/(100*$D$12)</f>
        <v>0.37178900491400485</v>
      </c>
      <c r="AI44" s="92">
        <f t="shared" ref="AI44" si="170">$Y$11*L17/(100*$D$12)</f>
        <v>0.33461010442260436</v>
      </c>
      <c r="AJ44" s="92">
        <f t="shared" ref="AJ44" si="171">$Y$11*M17/(100*$D$12)</f>
        <v>0.33461010442260436</v>
      </c>
      <c r="AK44" s="92">
        <f t="shared" ref="AK44" si="172">$Y$11*N17/(100*$D$12)</f>
        <v>0.33461010442260436</v>
      </c>
      <c r="AL44" s="92">
        <f t="shared" ref="AL44" si="173">$Y$11*O17/(100*$D$12)</f>
        <v>0.33461010442260436</v>
      </c>
      <c r="AM44" s="92">
        <f t="shared" ref="AM44" si="174">$Y$11*P17/(100*$D$12)</f>
        <v>0.33461010442260436</v>
      </c>
      <c r="AN44" s="92">
        <f t="shared" ref="AN44" si="175">$Y$11*Q17/(100*$D$12)</f>
        <v>0.33461010442260436</v>
      </c>
      <c r="AO44" s="92">
        <f t="shared" ref="AO44" si="176">$Y$11*R17/(100*$D$12)</f>
        <v>0.33461010442260436</v>
      </c>
      <c r="AP44" s="92">
        <f t="shared" ref="AP44" si="177">$Y$11*S17/(100*$D$12)</f>
        <v>0.33461010442260436</v>
      </c>
      <c r="AQ44" s="92">
        <f t="shared" ref="AQ44" si="178">$Y$11*T17/(100*$D$12)</f>
        <v>0.33461010442260436</v>
      </c>
      <c r="AR44" s="92">
        <f t="shared" ref="AR44" si="179">$Y$11*U17/(100*$D$12)</f>
        <v>0.33461010442260436</v>
      </c>
      <c r="AS44" s="92">
        <f t="shared" ref="AS44" si="180">$Y$11*V17/(100*$D$12)</f>
        <v>0.33461010442260436</v>
      </c>
    </row>
    <row r="46" spans="1:45">
      <c r="A46" s="89" t="s">
        <v>91</v>
      </c>
      <c r="X46" s="89" t="s">
        <v>186</v>
      </c>
    </row>
    <row r="47" spans="1:45">
      <c r="A47" s="90" t="s">
        <v>82</v>
      </c>
      <c r="B47" s="91" t="s">
        <v>51</v>
      </c>
      <c r="C47" s="91" t="s">
        <v>52</v>
      </c>
      <c r="D47" s="91" t="s">
        <v>53</v>
      </c>
      <c r="E47" s="91" t="s">
        <v>54</v>
      </c>
      <c r="F47" s="91" t="s">
        <v>55</v>
      </c>
      <c r="G47" s="91" t="s">
        <v>56</v>
      </c>
      <c r="H47" s="91" t="s">
        <v>57</v>
      </c>
      <c r="I47" s="91" t="s">
        <v>58</v>
      </c>
      <c r="J47" s="91" t="s">
        <v>59</v>
      </c>
      <c r="K47" s="91" t="s">
        <v>60</v>
      </c>
      <c r="L47" s="91" t="s">
        <v>61</v>
      </c>
      <c r="M47" s="91" t="s">
        <v>62</v>
      </c>
      <c r="N47" s="91" t="s">
        <v>63</v>
      </c>
      <c r="O47" s="91" t="s">
        <v>64</v>
      </c>
      <c r="P47" s="91" t="s">
        <v>65</v>
      </c>
      <c r="Q47" s="91" t="s">
        <v>66</v>
      </c>
      <c r="R47" s="91" t="s">
        <v>67</v>
      </c>
      <c r="S47" s="91" t="s">
        <v>68</v>
      </c>
      <c r="T47" s="91" t="s">
        <v>69</v>
      </c>
      <c r="U47" s="91" t="s">
        <v>70</v>
      </c>
      <c r="V47" s="91" t="s">
        <v>71</v>
      </c>
      <c r="X47" s="90" t="s">
        <v>82</v>
      </c>
      <c r="Y47" s="91" t="s">
        <v>51</v>
      </c>
      <c r="Z47" s="91" t="s">
        <v>52</v>
      </c>
      <c r="AA47" s="91" t="s">
        <v>53</v>
      </c>
      <c r="AB47" s="91" t="s">
        <v>54</v>
      </c>
      <c r="AC47" s="91" t="s">
        <v>55</v>
      </c>
      <c r="AD47" s="91" t="s">
        <v>56</v>
      </c>
      <c r="AE47" s="91" t="s">
        <v>57</v>
      </c>
      <c r="AF47" s="91" t="s">
        <v>58</v>
      </c>
      <c r="AG47" s="91" t="s">
        <v>59</v>
      </c>
      <c r="AH47" s="91" t="s">
        <v>60</v>
      </c>
      <c r="AI47" s="91" t="s">
        <v>61</v>
      </c>
      <c r="AJ47" s="91" t="s">
        <v>62</v>
      </c>
      <c r="AK47" s="91" t="s">
        <v>63</v>
      </c>
      <c r="AL47" s="91" t="s">
        <v>64</v>
      </c>
      <c r="AM47" s="91" t="s">
        <v>65</v>
      </c>
      <c r="AN47" s="91" t="s">
        <v>66</v>
      </c>
      <c r="AO47" s="91" t="s">
        <v>67</v>
      </c>
      <c r="AP47" s="91" t="s">
        <v>68</v>
      </c>
      <c r="AQ47" s="91" t="s">
        <v>69</v>
      </c>
      <c r="AR47" s="91" t="s">
        <v>70</v>
      </c>
      <c r="AS47" s="91" t="s">
        <v>71</v>
      </c>
    </row>
    <row r="48" spans="1:45">
      <c r="A48" s="91" t="s">
        <v>77</v>
      </c>
      <c r="B48" s="92">
        <f>$G$4*B16/(100*$D$12)</f>
        <v>0</v>
      </c>
      <c r="C48" s="92">
        <f>$G$4*C16/(100*$D$12)</f>
        <v>0</v>
      </c>
      <c r="D48" s="92">
        <f t="shared" ref="C48:V49" si="181">$G$4*D16/(100*$D$12)</f>
        <v>0</v>
      </c>
      <c r="E48" s="92">
        <f t="shared" si="181"/>
        <v>0</v>
      </c>
      <c r="F48" s="92">
        <f t="shared" si="181"/>
        <v>0</v>
      </c>
      <c r="G48" s="92">
        <f t="shared" si="181"/>
        <v>0</v>
      </c>
      <c r="H48" s="92">
        <f t="shared" si="181"/>
        <v>0</v>
      </c>
      <c r="I48" s="92">
        <f t="shared" si="181"/>
        <v>0</v>
      </c>
      <c r="J48" s="92">
        <f t="shared" si="181"/>
        <v>0</v>
      </c>
      <c r="K48" s="92">
        <f t="shared" si="181"/>
        <v>0</v>
      </c>
      <c r="L48" s="92">
        <f t="shared" si="181"/>
        <v>0</v>
      </c>
      <c r="M48" s="92">
        <f t="shared" si="181"/>
        <v>0</v>
      </c>
      <c r="N48" s="92">
        <f t="shared" si="181"/>
        <v>0</v>
      </c>
      <c r="O48" s="92">
        <f t="shared" si="181"/>
        <v>0</v>
      </c>
      <c r="P48" s="92">
        <f t="shared" si="181"/>
        <v>0</v>
      </c>
      <c r="Q48" s="92">
        <f t="shared" si="181"/>
        <v>0</v>
      </c>
      <c r="R48" s="92">
        <f t="shared" si="181"/>
        <v>0</v>
      </c>
      <c r="S48" s="92">
        <f t="shared" si="181"/>
        <v>0</v>
      </c>
      <c r="T48" s="92">
        <f t="shared" si="181"/>
        <v>0</v>
      </c>
      <c r="U48" s="92">
        <f t="shared" si="181"/>
        <v>0</v>
      </c>
      <c r="V48" s="92">
        <f>$G$4*V16/(100*$D$12)</f>
        <v>0</v>
      </c>
      <c r="X48" s="91" t="s">
        <v>77</v>
      </c>
      <c r="Y48" s="92">
        <v>0</v>
      </c>
      <c r="Z48" s="92">
        <v>0</v>
      </c>
      <c r="AA48" s="92">
        <v>0</v>
      </c>
      <c r="AB48" s="92">
        <v>0</v>
      </c>
      <c r="AC48" s="92">
        <v>0</v>
      </c>
      <c r="AD48" s="92">
        <v>0</v>
      </c>
      <c r="AE48" s="92">
        <v>0</v>
      </c>
      <c r="AF48" s="92">
        <v>0</v>
      </c>
      <c r="AG48" s="92">
        <v>0</v>
      </c>
      <c r="AH48" s="92">
        <v>0</v>
      </c>
      <c r="AI48" s="92">
        <v>0</v>
      </c>
      <c r="AJ48" s="92">
        <v>0</v>
      </c>
      <c r="AK48" s="92">
        <v>0</v>
      </c>
      <c r="AL48" s="92">
        <v>0</v>
      </c>
      <c r="AM48" s="92">
        <v>0</v>
      </c>
      <c r="AN48" s="92">
        <v>0</v>
      </c>
      <c r="AO48" s="92">
        <v>0</v>
      </c>
      <c r="AP48" s="92">
        <v>0</v>
      </c>
      <c r="AQ48" s="92">
        <v>0</v>
      </c>
      <c r="AR48" s="92">
        <v>0</v>
      </c>
      <c r="AS48" s="92">
        <v>0</v>
      </c>
    </row>
    <row r="49" spans="1:45">
      <c r="A49" s="91" t="s">
        <v>78</v>
      </c>
      <c r="B49" s="92">
        <f>$G$4*B17/(100*$D$12)</f>
        <v>0</v>
      </c>
      <c r="C49" s="92">
        <f t="shared" si="181"/>
        <v>0</v>
      </c>
      <c r="D49" s="92">
        <f t="shared" si="181"/>
        <v>0</v>
      </c>
      <c r="E49" s="92">
        <f t="shared" si="181"/>
        <v>0</v>
      </c>
      <c r="F49" s="92">
        <f t="shared" si="181"/>
        <v>0</v>
      </c>
      <c r="G49" s="92">
        <f t="shared" si="181"/>
        <v>0</v>
      </c>
      <c r="H49" s="92">
        <f t="shared" si="181"/>
        <v>0</v>
      </c>
      <c r="I49" s="92">
        <f t="shared" si="181"/>
        <v>0</v>
      </c>
      <c r="J49" s="92">
        <f t="shared" si="181"/>
        <v>0</v>
      </c>
      <c r="K49" s="92">
        <f t="shared" si="181"/>
        <v>0</v>
      </c>
      <c r="L49" s="92">
        <f t="shared" si="181"/>
        <v>0</v>
      </c>
      <c r="M49" s="92">
        <f t="shared" si="181"/>
        <v>0</v>
      </c>
      <c r="N49" s="92">
        <f t="shared" si="181"/>
        <v>0</v>
      </c>
      <c r="O49" s="92">
        <f t="shared" si="181"/>
        <v>0</v>
      </c>
      <c r="P49" s="92">
        <f t="shared" si="181"/>
        <v>0</v>
      </c>
      <c r="Q49" s="92">
        <f t="shared" si="181"/>
        <v>0</v>
      </c>
      <c r="R49" s="92">
        <f t="shared" si="181"/>
        <v>0</v>
      </c>
      <c r="S49" s="92">
        <f t="shared" si="181"/>
        <v>0</v>
      </c>
      <c r="T49" s="92">
        <f t="shared" si="181"/>
        <v>0</v>
      </c>
      <c r="U49" s="92">
        <f>$G$4*U17/(100*$D$12)</f>
        <v>0</v>
      </c>
      <c r="V49" s="92">
        <f t="shared" si="181"/>
        <v>0</v>
      </c>
      <c r="X49" s="91" t="s">
        <v>78</v>
      </c>
      <c r="Y49" s="92">
        <v>0</v>
      </c>
      <c r="Z49" s="92">
        <v>0</v>
      </c>
      <c r="AA49" s="92">
        <v>0</v>
      </c>
      <c r="AB49" s="92">
        <v>0</v>
      </c>
      <c r="AC49" s="92">
        <v>0</v>
      </c>
      <c r="AD49" s="92">
        <v>0</v>
      </c>
      <c r="AE49" s="92">
        <v>0</v>
      </c>
      <c r="AF49" s="92">
        <v>0</v>
      </c>
      <c r="AG49" s="92">
        <v>0</v>
      </c>
      <c r="AH49" s="92">
        <v>0</v>
      </c>
      <c r="AI49" s="92">
        <v>0</v>
      </c>
      <c r="AJ49" s="92">
        <v>0</v>
      </c>
      <c r="AK49" s="92">
        <v>0</v>
      </c>
      <c r="AL49" s="92">
        <v>0</v>
      </c>
      <c r="AM49" s="92">
        <v>0</v>
      </c>
      <c r="AN49" s="92">
        <v>0</v>
      </c>
      <c r="AO49" s="92">
        <v>0</v>
      </c>
      <c r="AP49" s="92">
        <v>0</v>
      </c>
      <c r="AQ49" s="92">
        <v>0</v>
      </c>
      <c r="AR49" s="92">
        <v>0</v>
      </c>
      <c r="AS49" s="92">
        <v>0</v>
      </c>
    </row>
    <row r="50" spans="1:45">
      <c r="A50" s="90" t="s">
        <v>83</v>
      </c>
      <c r="X50" s="90" t="s">
        <v>83</v>
      </c>
      <c r="Y50" s="92"/>
      <c r="Z50" s="92"/>
      <c r="AA50" s="92"/>
      <c r="AB50" s="92"/>
      <c r="AC50" s="92"/>
      <c r="AD50" s="92"/>
      <c r="AE50" s="92"/>
      <c r="AF50" s="92"/>
      <c r="AG50" s="92"/>
      <c r="AH50" s="92"/>
      <c r="AI50" s="92"/>
      <c r="AJ50" s="92"/>
      <c r="AK50" s="92"/>
      <c r="AL50" s="92"/>
      <c r="AM50" s="92"/>
      <c r="AN50" s="92"/>
      <c r="AO50" s="92"/>
      <c r="AP50" s="92"/>
      <c r="AQ50" s="92"/>
      <c r="AR50" s="92"/>
      <c r="AS50" s="92"/>
    </row>
    <row r="51" spans="1:45">
      <c r="A51" s="91" t="s">
        <v>77</v>
      </c>
      <c r="B51" s="92">
        <f>$G$5*B16/(100*$D$12)</f>
        <v>0</v>
      </c>
      <c r="C51" s="92">
        <f t="shared" ref="C51:V52" si="182">$G$5*C16/(100*$D$12)</f>
        <v>0</v>
      </c>
      <c r="D51" s="92">
        <f t="shared" si="182"/>
        <v>0</v>
      </c>
      <c r="E51" s="92">
        <f t="shared" si="182"/>
        <v>0</v>
      </c>
      <c r="F51" s="92">
        <f t="shared" si="182"/>
        <v>0</v>
      </c>
      <c r="G51" s="92">
        <f t="shared" si="182"/>
        <v>0</v>
      </c>
      <c r="H51" s="92">
        <f t="shared" si="182"/>
        <v>0</v>
      </c>
      <c r="I51" s="92">
        <f t="shared" si="182"/>
        <v>0</v>
      </c>
      <c r="J51" s="92">
        <f t="shared" si="182"/>
        <v>0</v>
      </c>
      <c r="K51" s="92">
        <f t="shared" si="182"/>
        <v>0</v>
      </c>
      <c r="L51" s="92">
        <f t="shared" si="182"/>
        <v>0</v>
      </c>
      <c r="M51" s="92">
        <f t="shared" si="182"/>
        <v>0</v>
      </c>
      <c r="N51" s="92">
        <f t="shared" si="182"/>
        <v>0</v>
      </c>
      <c r="O51" s="92">
        <f t="shared" si="182"/>
        <v>0</v>
      </c>
      <c r="P51" s="92">
        <f t="shared" si="182"/>
        <v>0</v>
      </c>
      <c r="Q51" s="92">
        <f t="shared" si="182"/>
        <v>0</v>
      </c>
      <c r="R51" s="92">
        <f t="shared" si="182"/>
        <v>0</v>
      </c>
      <c r="S51" s="92">
        <f t="shared" si="182"/>
        <v>0</v>
      </c>
      <c r="T51" s="92">
        <f t="shared" si="182"/>
        <v>0</v>
      </c>
      <c r="U51" s="92">
        <f t="shared" si="182"/>
        <v>0</v>
      </c>
      <c r="V51" s="92">
        <f t="shared" si="182"/>
        <v>0</v>
      </c>
      <c r="X51" s="91" t="s">
        <v>77</v>
      </c>
      <c r="Y51" s="92">
        <v>0</v>
      </c>
      <c r="Z51" s="92">
        <v>0</v>
      </c>
      <c r="AA51" s="92">
        <v>0</v>
      </c>
      <c r="AB51" s="92">
        <v>0</v>
      </c>
      <c r="AC51" s="92">
        <v>0</v>
      </c>
      <c r="AD51" s="92">
        <v>0</v>
      </c>
      <c r="AE51" s="92">
        <v>0</v>
      </c>
      <c r="AF51" s="92">
        <v>0</v>
      </c>
      <c r="AG51" s="92">
        <v>0</v>
      </c>
      <c r="AH51" s="92">
        <v>0</v>
      </c>
      <c r="AI51" s="92">
        <v>0</v>
      </c>
      <c r="AJ51" s="92">
        <v>0</v>
      </c>
      <c r="AK51" s="92">
        <v>0</v>
      </c>
      <c r="AL51" s="92">
        <v>0</v>
      </c>
      <c r="AM51" s="92">
        <v>0</v>
      </c>
      <c r="AN51" s="92">
        <v>0</v>
      </c>
      <c r="AO51" s="92">
        <v>0</v>
      </c>
      <c r="AP51" s="92">
        <v>0</v>
      </c>
      <c r="AQ51" s="92">
        <v>0</v>
      </c>
      <c r="AR51" s="92">
        <v>0</v>
      </c>
      <c r="AS51" s="92">
        <v>0</v>
      </c>
    </row>
    <row r="52" spans="1:45">
      <c r="A52" s="91" t="s">
        <v>78</v>
      </c>
      <c r="B52" s="92">
        <f>$G$5*B17/(100*$D$12)</f>
        <v>0</v>
      </c>
      <c r="C52" s="92">
        <f t="shared" si="182"/>
        <v>0</v>
      </c>
      <c r="D52" s="92">
        <f t="shared" si="182"/>
        <v>0</v>
      </c>
      <c r="E52" s="92">
        <f t="shared" si="182"/>
        <v>0</v>
      </c>
      <c r="F52" s="92">
        <f t="shared" si="182"/>
        <v>0</v>
      </c>
      <c r="G52" s="92">
        <f t="shared" si="182"/>
        <v>0</v>
      </c>
      <c r="H52" s="92">
        <f t="shared" si="182"/>
        <v>0</v>
      </c>
      <c r="I52" s="92">
        <f t="shared" si="182"/>
        <v>0</v>
      </c>
      <c r="J52" s="92">
        <f t="shared" si="182"/>
        <v>0</v>
      </c>
      <c r="K52" s="92">
        <f t="shared" si="182"/>
        <v>0</v>
      </c>
      <c r="L52" s="92">
        <f t="shared" si="182"/>
        <v>0</v>
      </c>
      <c r="M52" s="92">
        <f t="shared" si="182"/>
        <v>0</v>
      </c>
      <c r="N52" s="92">
        <f t="shared" si="182"/>
        <v>0</v>
      </c>
      <c r="O52" s="92">
        <f t="shared" si="182"/>
        <v>0</v>
      </c>
      <c r="P52" s="92">
        <f t="shared" si="182"/>
        <v>0</v>
      </c>
      <c r="Q52" s="92">
        <f t="shared" si="182"/>
        <v>0</v>
      </c>
      <c r="R52" s="92">
        <f t="shared" si="182"/>
        <v>0</v>
      </c>
      <c r="S52" s="92">
        <f t="shared" si="182"/>
        <v>0</v>
      </c>
      <c r="T52" s="92">
        <f t="shared" si="182"/>
        <v>0</v>
      </c>
      <c r="U52" s="92">
        <f t="shared" si="182"/>
        <v>0</v>
      </c>
      <c r="V52" s="92">
        <f t="shared" si="182"/>
        <v>0</v>
      </c>
      <c r="X52" s="91" t="s">
        <v>78</v>
      </c>
      <c r="Y52" s="92">
        <v>0</v>
      </c>
      <c r="Z52" s="92">
        <v>0</v>
      </c>
      <c r="AA52" s="92">
        <v>0</v>
      </c>
      <c r="AB52" s="92">
        <v>0</v>
      </c>
      <c r="AC52" s="92">
        <v>0</v>
      </c>
      <c r="AD52" s="92">
        <v>0</v>
      </c>
      <c r="AE52" s="92">
        <v>0</v>
      </c>
      <c r="AF52" s="92">
        <v>0</v>
      </c>
      <c r="AG52" s="92">
        <v>0</v>
      </c>
      <c r="AH52" s="92">
        <v>0</v>
      </c>
      <c r="AI52" s="92">
        <v>0</v>
      </c>
      <c r="AJ52" s="92">
        <v>0</v>
      </c>
      <c r="AK52" s="92">
        <v>0</v>
      </c>
      <c r="AL52" s="92">
        <v>0</v>
      </c>
      <c r="AM52" s="92">
        <v>0</v>
      </c>
      <c r="AN52" s="92">
        <v>0</v>
      </c>
      <c r="AO52" s="92">
        <v>0</v>
      </c>
      <c r="AP52" s="92">
        <v>0</v>
      </c>
      <c r="AQ52" s="92">
        <v>0</v>
      </c>
      <c r="AR52" s="92">
        <v>0</v>
      </c>
      <c r="AS52" s="92">
        <v>0</v>
      </c>
    </row>
    <row r="53" spans="1:45">
      <c r="A53" s="90" t="s">
        <v>6</v>
      </c>
      <c r="X53" s="90" t="s">
        <v>6</v>
      </c>
      <c r="Y53" s="92"/>
      <c r="Z53" s="92"/>
      <c r="AA53" s="92"/>
      <c r="AB53" s="92"/>
      <c r="AC53" s="92"/>
      <c r="AD53" s="92"/>
      <c r="AE53" s="92"/>
      <c r="AF53" s="92"/>
      <c r="AG53" s="92"/>
      <c r="AH53" s="92"/>
      <c r="AI53" s="92"/>
      <c r="AJ53" s="92"/>
      <c r="AK53" s="92"/>
      <c r="AL53" s="92"/>
      <c r="AM53" s="92"/>
      <c r="AN53" s="92"/>
      <c r="AO53" s="92"/>
      <c r="AP53" s="92"/>
      <c r="AQ53" s="92"/>
      <c r="AR53" s="92"/>
      <c r="AS53" s="92"/>
    </row>
    <row r="54" spans="1:45">
      <c r="A54" s="91" t="s">
        <v>77</v>
      </c>
      <c r="B54" s="92">
        <f>$G$6*B16/(100*$D$12)</f>
        <v>4.2890049140049041E-2</v>
      </c>
      <c r="C54" s="92">
        <f t="shared" ref="C54:V55" si="183">$G$6*C16/(100*$D$12)</f>
        <v>5.417690417690417E-2</v>
      </c>
      <c r="D54" s="92">
        <f t="shared" si="183"/>
        <v>7.1784398034398025E-2</v>
      </c>
      <c r="E54" s="92">
        <f t="shared" si="183"/>
        <v>9.3455159705159704E-2</v>
      </c>
      <c r="F54" s="92">
        <f t="shared" si="183"/>
        <v>9.4809582309582294E-2</v>
      </c>
      <c r="G54" s="92">
        <f t="shared" si="183"/>
        <v>8.8037469287469278E-2</v>
      </c>
      <c r="H54" s="92">
        <f t="shared" si="183"/>
        <v>8.8037469287469278E-2</v>
      </c>
      <c r="I54" s="92">
        <f t="shared" si="183"/>
        <v>8.8037469287469278E-2</v>
      </c>
      <c r="J54" s="92">
        <f t="shared" si="183"/>
        <v>8.8037469287469278E-2</v>
      </c>
      <c r="K54" s="92">
        <f t="shared" si="183"/>
        <v>8.1265356265356248E-2</v>
      </c>
      <c r="L54" s="92">
        <f t="shared" si="183"/>
        <v>8.1265356265356248E-2</v>
      </c>
      <c r="M54" s="92">
        <f t="shared" si="183"/>
        <v>8.1265356265356248E-2</v>
      </c>
      <c r="N54" s="92">
        <f t="shared" si="183"/>
        <v>8.1265356265356248E-2</v>
      </c>
      <c r="O54" s="92">
        <f t="shared" si="183"/>
        <v>7.4493243243243232E-2</v>
      </c>
      <c r="P54" s="92">
        <f t="shared" si="183"/>
        <v>7.4493243243243232E-2</v>
      </c>
      <c r="Q54" s="92">
        <f t="shared" si="183"/>
        <v>7.4493243243243232E-2</v>
      </c>
      <c r="R54" s="92">
        <f t="shared" si="183"/>
        <v>7.4493243243243232E-2</v>
      </c>
      <c r="S54" s="92">
        <f t="shared" si="183"/>
        <v>7.4493243243243232E-2</v>
      </c>
      <c r="T54" s="92">
        <f t="shared" si="183"/>
        <v>7.4493243243243232E-2</v>
      </c>
      <c r="U54" s="92">
        <f t="shared" si="183"/>
        <v>7.4493243243243232E-2</v>
      </c>
      <c r="V54" s="92">
        <f t="shared" si="183"/>
        <v>7.4493243243243232E-2</v>
      </c>
      <c r="X54" s="91" t="s">
        <v>77</v>
      </c>
      <c r="Y54" s="92">
        <v>0</v>
      </c>
      <c r="Z54" s="92">
        <v>0</v>
      </c>
      <c r="AA54" s="92">
        <v>0</v>
      </c>
      <c r="AB54" s="92">
        <v>0</v>
      </c>
      <c r="AC54" s="92">
        <v>0</v>
      </c>
      <c r="AD54" s="92">
        <v>0</v>
      </c>
      <c r="AE54" s="92">
        <v>0</v>
      </c>
      <c r="AF54" s="92">
        <v>0</v>
      </c>
      <c r="AG54" s="92">
        <v>0</v>
      </c>
      <c r="AH54" s="92">
        <v>0</v>
      </c>
      <c r="AI54" s="92">
        <v>0</v>
      </c>
      <c r="AJ54" s="92">
        <v>0</v>
      </c>
      <c r="AK54" s="92">
        <v>0</v>
      </c>
      <c r="AL54" s="92">
        <v>0</v>
      </c>
      <c r="AM54" s="92">
        <v>0</v>
      </c>
      <c r="AN54" s="92">
        <v>0</v>
      </c>
      <c r="AO54" s="92">
        <v>0</v>
      </c>
      <c r="AP54" s="92">
        <v>0</v>
      </c>
      <c r="AQ54" s="92">
        <v>0</v>
      </c>
      <c r="AR54" s="92">
        <v>0</v>
      </c>
      <c r="AS54" s="92">
        <v>0</v>
      </c>
    </row>
    <row r="55" spans="1:45">
      <c r="A55" s="91" t="s">
        <v>78</v>
      </c>
      <c r="B55" s="92">
        <f>$G$6*B17/(100*$D$12)</f>
        <v>4.0632678132678124E-2</v>
      </c>
      <c r="C55" s="92">
        <f t="shared" si="183"/>
        <v>5.1468058968058963E-2</v>
      </c>
      <c r="D55" s="92">
        <f t="shared" si="183"/>
        <v>6.5012285012285009E-2</v>
      </c>
      <c r="E55" s="92">
        <f t="shared" si="183"/>
        <v>6.9075552825552833E-2</v>
      </c>
      <c r="F55" s="92">
        <f t="shared" si="183"/>
        <v>7.4493243243243232E-2</v>
      </c>
      <c r="G55" s="92">
        <f t="shared" si="183"/>
        <v>6.7721130221130216E-2</v>
      </c>
      <c r="H55" s="92">
        <f t="shared" si="183"/>
        <v>6.7721130221130216E-2</v>
      </c>
      <c r="I55" s="92">
        <f t="shared" si="183"/>
        <v>6.7721130221130216E-2</v>
      </c>
      <c r="J55" s="92">
        <f t="shared" si="183"/>
        <v>6.7721130221130216E-2</v>
      </c>
      <c r="K55" s="92">
        <f t="shared" si="183"/>
        <v>6.7721130221130216E-2</v>
      </c>
      <c r="L55" s="92">
        <f t="shared" si="183"/>
        <v>6.0949017199017193E-2</v>
      </c>
      <c r="M55" s="92">
        <f t="shared" si="183"/>
        <v>6.0949017199017193E-2</v>
      </c>
      <c r="N55" s="92">
        <f t="shared" si="183"/>
        <v>6.0949017199017193E-2</v>
      </c>
      <c r="O55" s="92">
        <f t="shared" si="183"/>
        <v>6.0949017199017193E-2</v>
      </c>
      <c r="P55" s="92">
        <f t="shared" si="183"/>
        <v>6.0949017199017193E-2</v>
      </c>
      <c r="Q55" s="92">
        <f t="shared" si="183"/>
        <v>6.0949017199017193E-2</v>
      </c>
      <c r="R55" s="92">
        <f t="shared" si="183"/>
        <v>6.0949017199017193E-2</v>
      </c>
      <c r="S55" s="92">
        <f t="shared" si="183"/>
        <v>6.0949017199017193E-2</v>
      </c>
      <c r="T55" s="92">
        <f t="shared" si="183"/>
        <v>6.0949017199017193E-2</v>
      </c>
      <c r="U55" s="92">
        <f t="shared" si="183"/>
        <v>6.0949017199017193E-2</v>
      </c>
      <c r="V55" s="92">
        <f t="shared" si="183"/>
        <v>6.0949017199017193E-2</v>
      </c>
      <c r="X55" s="91" t="s">
        <v>78</v>
      </c>
      <c r="Y55" s="92">
        <v>0</v>
      </c>
      <c r="Z55" s="92">
        <v>0</v>
      </c>
      <c r="AA55" s="92">
        <v>0</v>
      </c>
      <c r="AB55" s="92">
        <v>0</v>
      </c>
      <c r="AC55" s="92">
        <v>0</v>
      </c>
      <c r="AD55" s="92">
        <v>0</v>
      </c>
      <c r="AE55" s="92">
        <v>0</v>
      </c>
      <c r="AF55" s="92">
        <v>0</v>
      </c>
      <c r="AG55" s="92">
        <v>0</v>
      </c>
      <c r="AH55" s="92">
        <v>0</v>
      </c>
      <c r="AI55" s="92">
        <v>0</v>
      </c>
      <c r="AJ55" s="92">
        <v>0</v>
      </c>
      <c r="AK55" s="92">
        <v>0</v>
      </c>
      <c r="AL55" s="92">
        <v>0</v>
      </c>
      <c r="AM55" s="92">
        <v>0</v>
      </c>
      <c r="AN55" s="92">
        <v>0</v>
      </c>
      <c r="AO55" s="92">
        <v>0</v>
      </c>
      <c r="AP55" s="92">
        <v>0</v>
      </c>
      <c r="AQ55" s="92">
        <v>0</v>
      </c>
      <c r="AR55" s="92">
        <v>0</v>
      </c>
      <c r="AS55" s="92">
        <v>0</v>
      </c>
    </row>
    <row r="56" spans="1:45">
      <c r="A56" s="90" t="s">
        <v>7</v>
      </c>
      <c r="B56" s="92"/>
      <c r="C56" s="92"/>
      <c r="D56" s="92"/>
      <c r="E56" s="92"/>
      <c r="F56" s="92"/>
      <c r="G56" s="92"/>
      <c r="H56" s="92"/>
      <c r="I56" s="92"/>
      <c r="J56" s="92"/>
      <c r="K56" s="92"/>
      <c r="L56" s="92"/>
      <c r="M56" s="92"/>
      <c r="N56" s="92"/>
      <c r="O56" s="92"/>
      <c r="P56" s="92"/>
      <c r="Q56" s="92"/>
      <c r="R56" s="92"/>
      <c r="S56" s="92"/>
      <c r="T56" s="92"/>
      <c r="U56" s="92"/>
      <c r="V56" s="92"/>
      <c r="X56" s="90" t="s">
        <v>7</v>
      </c>
      <c r="Y56" s="92"/>
      <c r="Z56" s="92"/>
      <c r="AA56" s="92"/>
      <c r="AB56" s="92"/>
      <c r="AC56" s="92"/>
      <c r="AD56" s="92"/>
      <c r="AE56" s="92"/>
      <c r="AF56" s="92"/>
      <c r="AG56" s="92"/>
      <c r="AH56" s="92"/>
      <c r="AI56" s="92"/>
      <c r="AJ56" s="92"/>
      <c r="AK56" s="92"/>
      <c r="AL56" s="92"/>
      <c r="AM56" s="92"/>
      <c r="AN56" s="92"/>
      <c r="AO56" s="92"/>
      <c r="AP56" s="92"/>
      <c r="AQ56" s="92"/>
      <c r="AR56" s="92"/>
      <c r="AS56" s="92"/>
    </row>
    <row r="57" spans="1:45">
      <c r="A57" s="91" t="s">
        <v>77</v>
      </c>
      <c r="B57" s="92">
        <f>$G$7*B16/(100*$D$12)</f>
        <v>1.2254299754299727E-2</v>
      </c>
      <c r="C57" s="92">
        <f t="shared" ref="C57:V58" si="184">$G$7*C16/(100*$D$12)</f>
        <v>1.5479115479115476E-2</v>
      </c>
      <c r="D57" s="92">
        <f t="shared" si="184"/>
        <v>2.0509828009828007E-2</v>
      </c>
      <c r="E57" s="92">
        <f t="shared" si="184"/>
        <v>2.6701474201474198E-2</v>
      </c>
      <c r="F57" s="92">
        <f t="shared" si="184"/>
        <v>2.7088452088452085E-2</v>
      </c>
      <c r="G57" s="92">
        <f t="shared" si="184"/>
        <v>2.5153562653562649E-2</v>
      </c>
      <c r="H57" s="92">
        <f t="shared" si="184"/>
        <v>2.5153562653562649E-2</v>
      </c>
      <c r="I57" s="92">
        <f t="shared" si="184"/>
        <v>2.5153562653562649E-2</v>
      </c>
      <c r="J57" s="92">
        <f t="shared" si="184"/>
        <v>2.5153562653562649E-2</v>
      </c>
      <c r="K57" s="92">
        <f t="shared" si="184"/>
        <v>2.3218673218673217E-2</v>
      </c>
      <c r="L57" s="92">
        <f t="shared" si="184"/>
        <v>2.3218673218673217E-2</v>
      </c>
      <c r="M57" s="92">
        <f t="shared" si="184"/>
        <v>2.3218673218673217E-2</v>
      </c>
      <c r="N57" s="92">
        <f t="shared" si="184"/>
        <v>2.3218673218673217E-2</v>
      </c>
      <c r="O57" s="92">
        <f t="shared" si="184"/>
        <v>2.1283783783783781E-2</v>
      </c>
      <c r="P57" s="92">
        <f t="shared" si="184"/>
        <v>2.1283783783783781E-2</v>
      </c>
      <c r="Q57" s="92">
        <f t="shared" si="184"/>
        <v>2.1283783783783781E-2</v>
      </c>
      <c r="R57" s="92">
        <f t="shared" si="184"/>
        <v>2.1283783783783781E-2</v>
      </c>
      <c r="S57" s="92">
        <f t="shared" si="184"/>
        <v>2.1283783783783781E-2</v>
      </c>
      <c r="T57" s="92">
        <f t="shared" si="184"/>
        <v>2.1283783783783781E-2</v>
      </c>
      <c r="U57" s="92">
        <f t="shared" si="184"/>
        <v>2.1283783783783781E-2</v>
      </c>
      <c r="V57" s="92">
        <f t="shared" si="184"/>
        <v>2.1283783783783781E-2</v>
      </c>
      <c r="X57" s="91" t="s">
        <v>77</v>
      </c>
      <c r="Y57" s="92">
        <v>0</v>
      </c>
      <c r="Z57" s="92">
        <v>0</v>
      </c>
      <c r="AA57" s="92">
        <v>0</v>
      </c>
      <c r="AB57" s="92">
        <v>0</v>
      </c>
      <c r="AC57" s="92">
        <v>0</v>
      </c>
      <c r="AD57" s="92">
        <v>0</v>
      </c>
      <c r="AE57" s="92">
        <v>0</v>
      </c>
      <c r="AF57" s="92">
        <v>0</v>
      </c>
      <c r="AG57" s="92">
        <v>0</v>
      </c>
      <c r="AH57" s="92">
        <v>0</v>
      </c>
      <c r="AI57" s="92">
        <v>0</v>
      </c>
      <c r="AJ57" s="92">
        <v>0</v>
      </c>
      <c r="AK57" s="92">
        <v>0</v>
      </c>
      <c r="AL57" s="92">
        <v>0</v>
      </c>
      <c r="AM57" s="92">
        <v>0</v>
      </c>
      <c r="AN57" s="92">
        <v>0</v>
      </c>
      <c r="AO57" s="92">
        <v>0</v>
      </c>
      <c r="AP57" s="92">
        <v>0</v>
      </c>
      <c r="AQ57" s="92">
        <v>0</v>
      </c>
      <c r="AR57" s="92">
        <v>0</v>
      </c>
      <c r="AS57" s="92">
        <v>0</v>
      </c>
    </row>
    <row r="58" spans="1:45">
      <c r="A58" s="91" t="s">
        <v>78</v>
      </c>
      <c r="B58" s="92">
        <f>$G$7*B17/(100*$D$12)</f>
        <v>1.1609336609336609E-2</v>
      </c>
      <c r="C58" s="92">
        <f t="shared" si="184"/>
        <v>1.4705159705159704E-2</v>
      </c>
      <c r="D58" s="92">
        <f t="shared" si="184"/>
        <v>1.8574938574938575E-2</v>
      </c>
      <c r="E58" s="92">
        <f t="shared" si="184"/>
        <v>1.9735872235872236E-2</v>
      </c>
      <c r="F58" s="92">
        <f t="shared" si="184"/>
        <v>2.1283783783783781E-2</v>
      </c>
      <c r="G58" s="92">
        <f t="shared" si="184"/>
        <v>1.9348894348894346E-2</v>
      </c>
      <c r="H58" s="92">
        <f t="shared" si="184"/>
        <v>1.9348894348894346E-2</v>
      </c>
      <c r="I58" s="92">
        <f t="shared" si="184"/>
        <v>1.9348894348894346E-2</v>
      </c>
      <c r="J58" s="92">
        <f t="shared" si="184"/>
        <v>1.9348894348894346E-2</v>
      </c>
      <c r="K58" s="92">
        <f t="shared" si="184"/>
        <v>1.9348894348894346E-2</v>
      </c>
      <c r="L58" s="92">
        <f t="shared" si="184"/>
        <v>1.741400491400491E-2</v>
      </c>
      <c r="M58" s="92">
        <f t="shared" si="184"/>
        <v>1.741400491400491E-2</v>
      </c>
      <c r="N58" s="92">
        <f t="shared" si="184"/>
        <v>1.741400491400491E-2</v>
      </c>
      <c r="O58" s="92">
        <f t="shared" si="184"/>
        <v>1.741400491400491E-2</v>
      </c>
      <c r="P58" s="92">
        <f t="shared" si="184"/>
        <v>1.741400491400491E-2</v>
      </c>
      <c r="Q58" s="92">
        <f t="shared" si="184"/>
        <v>1.741400491400491E-2</v>
      </c>
      <c r="R58" s="92">
        <f t="shared" si="184"/>
        <v>1.741400491400491E-2</v>
      </c>
      <c r="S58" s="92">
        <f t="shared" si="184"/>
        <v>1.741400491400491E-2</v>
      </c>
      <c r="T58" s="92">
        <f t="shared" si="184"/>
        <v>1.741400491400491E-2</v>
      </c>
      <c r="U58" s="92">
        <f t="shared" si="184"/>
        <v>1.741400491400491E-2</v>
      </c>
      <c r="V58" s="92">
        <f t="shared" si="184"/>
        <v>1.741400491400491E-2</v>
      </c>
      <c r="X58" s="91" t="s">
        <v>78</v>
      </c>
      <c r="Y58" s="92">
        <v>0</v>
      </c>
      <c r="Z58" s="92">
        <v>0</v>
      </c>
      <c r="AA58" s="92">
        <v>0</v>
      </c>
      <c r="AB58" s="92">
        <v>0</v>
      </c>
      <c r="AC58" s="92">
        <v>0</v>
      </c>
      <c r="AD58" s="92">
        <v>0</v>
      </c>
      <c r="AE58" s="92">
        <v>0</v>
      </c>
      <c r="AF58" s="92">
        <v>0</v>
      </c>
      <c r="AG58" s="92">
        <v>0</v>
      </c>
      <c r="AH58" s="92">
        <v>0</v>
      </c>
      <c r="AI58" s="92">
        <v>0</v>
      </c>
      <c r="AJ58" s="92">
        <v>0</v>
      </c>
      <c r="AK58" s="92">
        <v>0</v>
      </c>
      <c r="AL58" s="92">
        <v>0</v>
      </c>
      <c r="AM58" s="92">
        <v>0</v>
      </c>
      <c r="AN58" s="92">
        <v>0</v>
      </c>
      <c r="AO58" s="92">
        <v>0</v>
      </c>
      <c r="AP58" s="92">
        <v>0</v>
      </c>
      <c r="AQ58" s="92">
        <v>0</v>
      </c>
      <c r="AR58" s="92">
        <v>0</v>
      </c>
      <c r="AS58" s="92">
        <v>0</v>
      </c>
    </row>
    <row r="59" spans="1:45">
      <c r="A59" s="90" t="s">
        <v>12</v>
      </c>
      <c r="X59" s="90" t="s">
        <v>12</v>
      </c>
    </row>
    <row r="60" spans="1:45">
      <c r="A60" s="91" t="s">
        <v>77</v>
      </c>
      <c r="B60" s="92">
        <f>$G$8*B16/(100*$D$12)</f>
        <v>2.328316953316948E-2</v>
      </c>
      <c r="C60" s="92">
        <f t="shared" ref="C60:V61" si="185">$G$8*C16/(100*$D$12)</f>
        <v>2.9410319410319404E-2</v>
      </c>
      <c r="D60" s="92">
        <f t="shared" si="185"/>
        <v>3.8968673218673214E-2</v>
      </c>
      <c r="E60" s="92">
        <f t="shared" si="185"/>
        <v>5.0732800982800974E-2</v>
      </c>
      <c r="F60" s="92">
        <f t="shared" si="185"/>
        <v>5.1468058968058956E-2</v>
      </c>
      <c r="G60" s="92">
        <f t="shared" si="185"/>
        <v>4.7791769041769031E-2</v>
      </c>
      <c r="H60" s="92">
        <f t="shared" si="185"/>
        <v>4.7791769041769031E-2</v>
      </c>
      <c r="I60" s="92">
        <f t="shared" si="185"/>
        <v>4.7791769041769031E-2</v>
      </c>
      <c r="J60" s="92">
        <f t="shared" si="185"/>
        <v>4.7791769041769031E-2</v>
      </c>
      <c r="K60" s="92">
        <f t="shared" si="185"/>
        <v>4.4115479115479111E-2</v>
      </c>
      <c r="L60" s="92">
        <f t="shared" si="185"/>
        <v>4.4115479115479111E-2</v>
      </c>
      <c r="M60" s="92">
        <f t="shared" si="185"/>
        <v>4.4115479115479111E-2</v>
      </c>
      <c r="N60" s="92">
        <f t="shared" si="185"/>
        <v>4.4115479115479111E-2</v>
      </c>
      <c r="O60" s="92">
        <f t="shared" si="185"/>
        <v>4.0439189189189186E-2</v>
      </c>
      <c r="P60" s="92">
        <f t="shared" si="185"/>
        <v>4.0439189189189186E-2</v>
      </c>
      <c r="Q60" s="92">
        <f t="shared" si="185"/>
        <v>4.0439189189189186E-2</v>
      </c>
      <c r="R60" s="92">
        <f t="shared" si="185"/>
        <v>4.0439189189189186E-2</v>
      </c>
      <c r="S60" s="92">
        <f t="shared" si="185"/>
        <v>4.0439189189189186E-2</v>
      </c>
      <c r="T60" s="92">
        <f t="shared" si="185"/>
        <v>4.0439189189189186E-2</v>
      </c>
      <c r="U60" s="92">
        <f t="shared" si="185"/>
        <v>4.0439189189189186E-2</v>
      </c>
      <c r="V60" s="92">
        <f t="shared" si="185"/>
        <v>4.0439189189189186E-2</v>
      </c>
      <c r="X60" s="91" t="s">
        <v>77</v>
      </c>
      <c r="Y60" s="92">
        <f>$AB$8*B16/(100*$D$12)</f>
        <v>6.1271498771498636E-2</v>
      </c>
      <c r="Z60" s="92">
        <f t="shared" ref="Z60:AS60" si="186">$AB$8*C16/(100*$D$12)</f>
        <v>7.7395577395577383E-2</v>
      </c>
      <c r="AA60" s="92">
        <f t="shared" si="186"/>
        <v>0.10254914004914002</v>
      </c>
      <c r="AB60" s="92">
        <f t="shared" si="186"/>
        <v>0.13350737100737101</v>
      </c>
      <c r="AC60" s="92">
        <f t="shared" si="186"/>
        <v>0.13544226044226043</v>
      </c>
      <c r="AD60" s="92">
        <f t="shared" si="186"/>
        <v>0.12576781326781325</v>
      </c>
      <c r="AE60" s="92">
        <f t="shared" si="186"/>
        <v>0.12576781326781325</v>
      </c>
      <c r="AF60" s="92">
        <f t="shared" si="186"/>
        <v>0.12576781326781325</v>
      </c>
      <c r="AG60" s="92">
        <f t="shared" si="186"/>
        <v>0.12576781326781325</v>
      </c>
      <c r="AH60" s="92">
        <f t="shared" si="186"/>
        <v>0.11609336609336608</v>
      </c>
      <c r="AI60" s="92">
        <f t="shared" si="186"/>
        <v>0.11609336609336608</v>
      </c>
      <c r="AJ60" s="92">
        <f t="shared" si="186"/>
        <v>0.11609336609336608</v>
      </c>
      <c r="AK60" s="92">
        <f t="shared" si="186"/>
        <v>0.11609336609336608</v>
      </c>
      <c r="AL60" s="92">
        <f t="shared" si="186"/>
        <v>0.10641891891891891</v>
      </c>
      <c r="AM60" s="92">
        <f t="shared" si="186"/>
        <v>0.10641891891891891</v>
      </c>
      <c r="AN60" s="92">
        <f t="shared" si="186"/>
        <v>0.10641891891891891</v>
      </c>
      <c r="AO60" s="92">
        <f t="shared" si="186"/>
        <v>0.10641891891891891</v>
      </c>
      <c r="AP60" s="92">
        <f t="shared" si="186"/>
        <v>0.10641891891891891</v>
      </c>
      <c r="AQ60" s="92">
        <f t="shared" si="186"/>
        <v>0.10641891891891891</v>
      </c>
      <c r="AR60" s="92">
        <f t="shared" si="186"/>
        <v>0.10641891891891891</v>
      </c>
      <c r="AS60" s="92">
        <f t="shared" si="186"/>
        <v>0.10641891891891891</v>
      </c>
    </row>
    <row r="61" spans="1:45">
      <c r="A61" s="91" t="s">
        <v>78</v>
      </c>
      <c r="B61" s="92">
        <f>$G$8*B17/(100*$D$12)</f>
        <v>2.2057739557739556E-2</v>
      </c>
      <c r="C61" s="92">
        <f t="shared" si="185"/>
        <v>2.7939803439803439E-2</v>
      </c>
      <c r="D61" s="92">
        <f t="shared" si="185"/>
        <v>3.5292383292383288E-2</v>
      </c>
      <c r="E61" s="92">
        <f t="shared" si="185"/>
        <v>3.7498157248157242E-2</v>
      </c>
      <c r="F61" s="92">
        <f t="shared" si="185"/>
        <v>4.0439189189189186E-2</v>
      </c>
      <c r="G61" s="92">
        <f t="shared" si="185"/>
        <v>3.676289926289926E-2</v>
      </c>
      <c r="H61" s="92">
        <f t="shared" si="185"/>
        <v>3.676289926289926E-2</v>
      </c>
      <c r="I61" s="92">
        <f t="shared" si="185"/>
        <v>3.676289926289926E-2</v>
      </c>
      <c r="J61" s="92">
        <f t="shared" si="185"/>
        <v>3.676289926289926E-2</v>
      </c>
      <c r="K61" s="92">
        <f t="shared" si="185"/>
        <v>3.676289926289926E-2</v>
      </c>
      <c r="L61" s="92">
        <f t="shared" si="185"/>
        <v>3.3086609336609334E-2</v>
      </c>
      <c r="M61" s="92">
        <f t="shared" si="185"/>
        <v>3.3086609336609334E-2</v>
      </c>
      <c r="N61" s="92">
        <f t="shared" si="185"/>
        <v>3.3086609336609334E-2</v>
      </c>
      <c r="O61" s="92">
        <f t="shared" si="185"/>
        <v>3.3086609336609334E-2</v>
      </c>
      <c r="P61" s="92">
        <f t="shared" si="185"/>
        <v>3.3086609336609334E-2</v>
      </c>
      <c r="Q61" s="92">
        <f t="shared" si="185"/>
        <v>3.3086609336609334E-2</v>
      </c>
      <c r="R61" s="92">
        <f t="shared" si="185"/>
        <v>3.3086609336609334E-2</v>
      </c>
      <c r="S61" s="92">
        <f t="shared" si="185"/>
        <v>3.3086609336609334E-2</v>
      </c>
      <c r="T61" s="92">
        <f t="shared" si="185"/>
        <v>3.3086609336609334E-2</v>
      </c>
      <c r="U61" s="92">
        <f t="shared" si="185"/>
        <v>3.3086609336609334E-2</v>
      </c>
      <c r="V61" s="92">
        <f t="shared" si="185"/>
        <v>3.3086609336609334E-2</v>
      </c>
      <c r="X61" s="91" t="s">
        <v>78</v>
      </c>
      <c r="Y61" s="92">
        <f>$AB$8*B17/(100*$D$12)</f>
        <v>5.8046683046683041E-2</v>
      </c>
      <c r="Z61" s="92">
        <f t="shared" ref="Z61" si="187">$AB$8*C17/(100*$D$12)</f>
        <v>7.3525798525798519E-2</v>
      </c>
      <c r="AA61" s="92">
        <f t="shared" ref="AA61" si="188">$AB$8*D17/(100*$D$12)</f>
        <v>9.2874692874692868E-2</v>
      </c>
      <c r="AB61" s="92">
        <f t="shared" ref="AB61" si="189">$AB$8*E17/(100*$D$12)</f>
        <v>9.8679361179361172E-2</v>
      </c>
      <c r="AC61" s="92">
        <f t="shared" ref="AC61" si="190">$AB$8*F17/(100*$D$12)</f>
        <v>0.10641891891891891</v>
      </c>
      <c r="AD61" s="92">
        <f t="shared" ref="AD61" si="191">$AB$8*G17/(100*$D$12)</f>
        <v>9.6744471744471733E-2</v>
      </c>
      <c r="AE61" s="92">
        <f t="shared" ref="AE61" si="192">$AB$8*H17/(100*$D$12)</f>
        <v>9.6744471744471733E-2</v>
      </c>
      <c r="AF61" s="92">
        <f t="shared" ref="AF61" si="193">$AB$8*I17/(100*$D$12)</f>
        <v>9.6744471744471733E-2</v>
      </c>
      <c r="AG61" s="92">
        <f t="shared" ref="AG61" si="194">$AB$8*J17/(100*$D$12)</f>
        <v>9.6744471744471733E-2</v>
      </c>
      <c r="AH61" s="92">
        <f t="shared" ref="AH61" si="195">$AB$8*K17/(100*$D$12)</f>
        <v>9.6744471744471733E-2</v>
      </c>
      <c r="AI61" s="92">
        <f t="shared" ref="AI61" si="196">$AB$8*L17/(100*$D$12)</f>
        <v>8.7070024570024551E-2</v>
      </c>
      <c r="AJ61" s="92">
        <f t="shared" ref="AJ61" si="197">$AB$8*M17/(100*$D$12)</f>
        <v>8.7070024570024551E-2</v>
      </c>
      <c r="AK61" s="92">
        <f t="shared" ref="AK61" si="198">$AB$8*N17/(100*$D$12)</f>
        <v>8.7070024570024551E-2</v>
      </c>
      <c r="AL61" s="92">
        <f t="shared" ref="AL61" si="199">$AB$8*O17/(100*$D$12)</f>
        <v>8.7070024570024551E-2</v>
      </c>
      <c r="AM61" s="92">
        <f t="shared" ref="AM61" si="200">$AB$8*P17/(100*$D$12)</f>
        <v>8.7070024570024551E-2</v>
      </c>
      <c r="AN61" s="92">
        <f t="shared" ref="AN61" si="201">$AB$8*Q17/(100*$D$12)</f>
        <v>8.7070024570024551E-2</v>
      </c>
      <c r="AO61" s="92">
        <f t="shared" ref="AO61" si="202">$AB$8*R17/(100*$D$12)</f>
        <v>8.7070024570024551E-2</v>
      </c>
      <c r="AP61" s="92">
        <f t="shared" ref="AP61" si="203">$AB$8*S17/(100*$D$12)</f>
        <v>8.7070024570024551E-2</v>
      </c>
      <c r="AQ61" s="92">
        <f t="shared" ref="AQ61" si="204">$AB$8*T17/(100*$D$12)</f>
        <v>8.7070024570024551E-2</v>
      </c>
      <c r="AR61" s="92">
        <f t="shared" ref="AR61" si="205">$AB$8*U17/(100*$D$12)</f>
        <v>8.7070024570024551E-2</v>
      </c>
      <c r="AS61" s="92">
        <f t="shared" ref="AS61" si="206">$AB$8*V17/(100*$D$12)</f>
        <v>8.7070024570024551E-2</v>
      </c>
    </row>
    <row r="62" spans="1:45">
      <c r="A62" s="90" t="s">
        <v>81</v>
      </c>
      <c r="X62" s="90" t="s">
        <v>81</v>
      </c>
    </row>
    <row r="63" spans="1:45">
      <c r="A63" s="91" t="s">
        <v>77</v>
      </c>
      <c r="B63" s="92">
        <f>$G$9*B16/(100*$D$12)</f>
        <v>0.31861179361179293</v>
      </c>
      <c r="C63" s="92">
        <f t="shared" ref="C63:V64" si="207">$G$9*C16/(100*$D$12)</f>
        <v>0.40245700245700239</v>
      </c>
      <c r="D63" s="92">
        <f t="shared" si="207"/>
        <v>0.53325552825552813</v>
      </c>
      <c r="E63" s="92">
        <f t="shared" si="207"/>
        <v>0.69423832923832918</v>
      </c>
      <c r="F63" s="92">
        <f t="shared" si="207"/>
        <v>0.70429975429975422</v>
      </c>
      <c r="G63" s="92">
        <f t="shared" si="207"/>
        <v>0.653992628992629</v>
      </c>
      <c r="H63" s="92">
        <f t="shared" si="207"/>
        <v>0.653992628992629</v>
      </c>
      <c r="I63" s="92">
        <f t="shared" si="207"/>
        <v>0.653992628992629</v>
      </c>
      <c r="J63" s="92">
        <f t="shared" si="207"/>
        <v>0.653992628992629</v>
      </c>
      <c r="K63" s="92">
        <f t="shared" si="207"/>
        <v>0.60368550368550367</v>
      </c>
      <c r="L63" s="92">
        <f t="shared" si="207"/>
        <v>0.60368550368550367</v>
      </c>
      <c r="M63" s="92">
        <f t="shared" si="207"/>
        <v>0.60368550368550367</v>
      </c>
      <c r="N63" s="92">
        <f t="shared" si="207"/>
        <v>0.60368550368550367</v>
      </c>
      <c r="O63" s="92">
        <f t="shared" si="207"/>
        <v>0.55337837837837833</v>
      </c>
      <c r="P63" s="92">
        <f t="shared" si="207"/>
        <v>0.55337837837837833</v>
      </c>
      <c r="Q63" s="92">
        <f t="shared" si="207"/>
        <v>0.55337837837837833</v>
      </c>
      <c r="R63" s="92">
        <f t="shared" si="207"/>
        <v>0.55337837837837833</v>
      </c>
      <c r="S63" s="92">
        <f t="shared" si="207"/>
        <v>0.55337837837837833</v>
      </c>
      <c r="T63" s="92">
        <f t="shared" si="207"/>
        <v>0.55337837837837833</v>
      </c>
      <c r="U63" s="92">
        <f t="shared" si="207"/>
        <v>0.55337837837837833</v>
      </c>
      <c r="V63" s="92">
        <f t="shared" si="207"/>
        <v>0.55337837837837833</v>
      </c>
      <c r="X63" s="91" t="s">
        <v>77</v>
      </c>
      <c r="Y63" s="92">
        <f>$AB$9*B16/(100*$D$12)</f>
        <v>0.1838144963144959</v>
      </c>
      <c r="Z63" s="92">
        <f t="shared" ref="Z63:AS63" si="208">$AB$9*C16/(100*$D$12)</f>
        <v>0.23218673218673216</v>
      </c>
      <c r="AA63" s="92">
        <f t="shared" si="208"/>
        <v>0.30764742014742008</v>
      </c>
      <c r="AB63" s="92">
        <f t="shared" si="208"/>
        <v>0.40052211302211299</v>
      </c>
      <c r="AC63" s="92">
        <f t="shared" si="208"/>
        <v>0.40632678132678124</v>
      </c>
      <c r="AD63" s="92">
        <f t="shared" si="208"/>
        <v>0.37730343980343978</v>
      </c>
      <c r="AE63" s="92">
        <f t="shared" si="208"/>
        <v>0.37730343980343978</v>
      </c>
      <c r="AF63" s="92">
        <f t="shared" si="208"/>
        <v>0.37730343980343978</v>
      </c>
      <c r="AG63" s="92">
        <f t="shared" si="208"/>
        <v>0.37730343980343978</v>
      </c>
      <c r="AH63" s="92">
        <f t="shared" si="208"/>
        <v>0.3482800982800982</v>
      </c>
      <c r="AI63" s="92">
        <f t="shared" si="208"/>
        <v>0.3482800982800982</v>
      </c>
      <c r="AJ63" s="92">
        <f t="shared" si="208"/>
        <v>0.3482800982800982</v>
      </c>
      <c r="AK63" s="92">
        <f t="shared" si="208"/>
        <v>0.3482800982800982</v>
      </c>
      <c r="AL63" s="92">
        <f t="shared" si="208"/>
        <v>0.31925675675675669</v>
      </c>
      <c r="AM63" s="92">
        <f t="shared" si="208"/>
        <v>0.31925675675675669</v>
      </c>
      <c r="AN63" s="92">
        <f t="shared" si="208"/>
        <v>0.31925675675675669</v>
      </c>
      <c r="AO63" s="92">
        <f t="shared" si="208"/>
        <v>0.31925675675675669</v>
      </c>
      <c r="AP63" s="92">
        <f t="shared" si="208"/>
        <v>0.31925675675675669</v>
      </c>
      <c r="AQ63" s="92">
        <f t="shared" si="208"/>
        <v>0.31925675675675669</v>
      </c>
      <c r="AR63" s="92">
        <f t="shared" si="208"/>
        <v>0.31925675675675669</v>
      </c>
      <c r="AS63" s="92">
        <f t="shared" si="208"/>
        <v>0.31925675675675669</v>
      </c>
    </row>
    <row r="64" spans="1:45">
      <c r="A64" s="91" t="s">
        <v>78</v>
      </c>
      <c r="B64" s="92">
        <f>$G$9*B17/(100*$D$12)</f>
        <v>0.30184275184275183</v>
      </c>
      <c r="C64" s="92">
        <f t="shared" si="207"/>
        <v>0.3823341523341523</v>
      </c>
      <c r="D64" s="92">
        <f t="shared" si="207"/>
        <v>0.48294840294840291</v>
      </c>
      <c r="E64" s="92">
        <f t="shared" si="207"/>
        <v>0.51313267813267815</v>
      </c>
      <c r="F64" s="92">
        <f t="shared" si="207"/>
        <v>0.55337837837837833</v>
      </c>
      <c r="G64" s="92">
        <f t="shared" si="207"/>
        <v>0.503071253071253</v>
      </c>
      <c r="H64" s="92">
        <f t="shared" si="207"/>
        <v>0.503071253071253</v>
      </c>
      <c r="I64" s="92">
        <f t="shared" si="207"/>
        <v>0.503071253071253</v>
      </c>
      <c r="J64" s="92">
        <f t="shared" si="207"/>
        <v>0.503071253071253</v>
      </c>
      <c r="K64" s="92">
        <f t="shared" si="207"/>
        <v>0.503071253071253</v>
      </c>
      <c r="L64" s="92">
        <f t="shared" si="207"/>
        <v>0.45276412776412767</v>
      </c>
      <c r="M64" s="92">
        <f t="shared" si="207"/>
        <v>0.45276412776412767</v>
      </c>
      <c r="N64" s="92">
        <f t="shared" si="207"/>
        <v>0.45276412776412767</v>
      </c>
      <c r="O64" s="92">
        <f t="shared" si="207"/>
        <v>0.45276412776412767</v>
      </c>
      <c r="P64" s="92">
        <f t="shared" si="207"/>
        <v>0.45276412776412767</v>
      </c>
      <c r="Q64" s="92">
        <f t="shared" si="207"/>
        <v>0.45276412776412767</v>
      </c>
      <c r="R64" s="92">
        <f t="shared" si="207"/>
        <v>0.45276412776412767</v>
      </c>
      <c r="S64" s="92">
        <f t="shared" si="207"/>
        <v>0.45276412776412767</v>
      </c>
      <c r="T64" s="92">
        <f t="shared" si="207"/>
        <v>0.45276412776412767</v>
      </c>
      <c r="U64" s="92">
        <f t="shared" si="207"/>
        <v>0.45276412776412767</v>
      </c>
      <c r="V64" s="92">
        <f t="shared" si="207"/>
        <v>0.45276412776412767</v>
      </c>
      <c r="X64" s="91" t="s">
        <v>78</v>
      </c>
      <c r="Y64" s="92">
        <f>$AB$9*B17/(100*$D$12)</f>
        <v>0.1741400491400491</v>
      </c>
      <c r="Z64" s="92">
        <f t="shared" ref="Z64" si="209">$AB$9*C17/(100*$D$12)</f>
        <v>0.22057739557739556</v>
      </c>
      <c r="AA64" s="92">
        <f t="shared" ref="AA64" si="210">$AB$9*D17/(100*$D$12)</f>
        <v>0.27862407862407862</v>
      </c>
      <c r="AB64" s="92">
        <f t="shared" ref="AB64" si="211">$AB$9*E17/(100*$D$12)</f>
        <v>0.29603808353808353</v>
      </c>
      <c r="AC64" s="92">
        <f t="shared" ref="AC64" si="212">$AB$9*F17/(100*$D$12)</f>
        <v>0.31925675675675669</v>
      </c>
      <c r="AD64" s="92">
        <f t="shared" ref="AD64" si="213">$AB$9*G17/(100*$D$12)</f>
        <v>0.29023341523341523</v>
      </c>
      <c r="AE64" s="92">
        <f t="shared" ref="AE64" si="214">$AB$9*H17/(100*$D$12)</f>
        <v>0.29023341523341523</v>
      </c>
      <c r="AF64" s="92">
        <f t="shared" ref="AF64" si="215">$AB$9*I17/(100*$D$12)</f>
        <v>0.29023341523341523</v>
      </c>
      <c r="AG64" s="92">
        <f t="shared" ref="AG64" si="216">$AB$9*J17/(100*$D$12)</f>
        <v>0.29023341523341523</v>
      </c>
      <c r="AH64" s="92">
        <f t="shared" ref="AH64" si="217">$AB$9*K17/(100*$D$12)</f>
        <v>0.29023341523341523</v>
      </c>
      <c r="AI64" s="92">
        <f t="shared" ref="AI64" si="218">$AB$9*L17/(100*$D$12)</f>
        <v>0.26121007371007371</v>
      </c>
      <c r="AJ64" s="92">
        <f t="shared" ref="AJ64" si="219">$AB$9*M17/(100*$D$12)</f>
        <v>0.26121007371007371</v>
      </c>
      <c r="AK64" s="92">
        <f t="shared" ref="AK64" si="220">$AB$9*N17/(100*$D$12)</f>
        <v>0.26121007371007371</v>
      </c>
      <c r="AL64" s="92">
        <f t="shared" ref="AL64" si="221">$AB$9*O17/(100*$D$12)</f>
        <v>0.26121007371007371</v>
      </c>
      <c r="AM64" s="92">
        <f t="shared" ref="AM64" si="222">$AB$9*P17/(100*$D$12)</f>
        <v>0.26121007371007371</v>
      </c>
      <c r="AN64" s="92">
        <f t="shared" ref="AN64" si="223">$AB$9*Q17/(100*$D$12)</f>
        <v>0.26121007371007371</v>
      </c>
      <c r="AO64" s="92">
        <f t="shared" ref="AO64" si="224">$AB$9*R17/(100*$D$12)</f>
        <v>0.26121007371007371</v>
      </c>
      <c r="AP64" s="92">
        <f t="shared" ref="AP64" si="225">$AB$9*S17/(100*$D$12)</f>
        <v>0.26121007371007371</v>
      </c>
      <c r="AQ64" s="92">
        <f t="shared" ref="AQ64" si="226">$AB$9*T17/(100*$D$12)</f>
        <v>0.26121007371007371</v>
      </c>
      <c r="AR64" s="92">
        <f t="shared" ref="AR64" si="227">$AB$9*U17/(100*$D$12)</f>
        <v>0.26121007371007371</v>
      </c>
      <c r="AS64" s="92">
        <f t="shared" ref="AS64" si="228">$AB$9*V17/(100*$D$12)</f>
        <v>0.26121007371007371</v>
      </c>
    </row>
    <row r="65" spans="1:45">
      <c r="A65" s="90" t="s">
        <v>92</v>
      </c>
      <c r="X65" s="90" t="s">
        <v>92</v>
      </c>
    </row>
    <row r="66" spans="1:45">
      <c r="A66" s="91" t="s">
        <v>77</v>
      </c>
      <c r="B66" s="92">
        <f>$G$10*B16/(100*$D$12)</f>
        <v>5.6369778869778737E-2</v>
      </c>
      <c r="C66" s="92">
        <f t="shared" ref="C66:V67" si="229">$G$10*C16/(100*$D$12)</f>
        <v>7.1203931203931189E-2</v>
      </c>
      <c r="D66" s="92">
        <f>$G$10*D16/(100*$D$12)</f>
        <v>9.4345208845208819E-2</v>
      </c>
      <c r="E66" s="92">
        <f t="shared" si="229"/>
        <v>0.12282678132678131</v>
      </c>
      <c r="F66" s="92">
        <f t="shared" si="229"/>
        <v>0.12460687960687959</v>
      </c>
      <c r="G66" s="92">
        <f t="shared" si="229"/>
        <v>0.11570638820638818</v>
      </c>
      <c r="H66" s="92">
        <f t="shared" si="229"/>
        <v>0.11570638820638818</v>
      </c>
      <c r="I66" s="92">
        <f t="shared" si="229"/>
        <v>0.11570638820638818</v>
      </c>
      <c r="J66" s="92">
        <f t="shared" si="229"/>
        <v>0.11570638820638818</v>
      </c>
      <c r="K66" s="92">
        <f t="shared" si="229"/>
        <v>0.10680589680589678</v>
      </c>
      <c r="L66" s="92">
        <f t="shared" si="229"/>
        <v>0.10680589680589678</v>
      </c>
      <c r="M66" s="92">
        <f t="shared" si="229"/>
        <v>0.10680589680589678</v>
      </c>
      <c r="N66" s="92">
        <f t="shared" si="229"/>
        <v>0.10680589680589678</v>
      </c>
      <c r="O66" s="92">
        <f t="shared" si="229"/>
        <v>9.7905405405405391E-2</v>
      </c>
      <c r="P66" s="92">
        <f t="shared" si="229"/>
        <v>9.7905405405405391E-2</v>
      </c>
      <c r="Q66" s="92">
        <f t="shared" si="229"/>
        <v>9.7905405405405391E-2</v>
      </c>
      <c r="R66" s="92">
        <f t="shared" si="229"/>
        <v>9.7905405405405391E-2</v>
      </c>
      <c r="S66" s="92">
        <f t="shared" si="229"/>
        <v>9.7905405405405391E-2</v>
      </c>
      <c r="T66" s="92">
        <f t="shared" si="229"/>
        <v>9.7905405405405391E-2</v>
      </c>
      <c r="U66" s="92">
        <f t="shared" si="229"/>
        <v>9.7905405405405391E-2</v>
      </c>
      <c r="V66" s="92">
        <f t="shared" si="229"/>
        <v>9.7905405405405391E-2</v>
      </c>
      <c r="X66" s="91" t="s">
        <v>77</v>
      </c>
      <c r="Y66" s="92">
        <f>$AB$10*B16/(100*$D$12)</f>
        <v>0.12254299754299727</v>
      </c>
      <c r="Z66" s="92">
        <f t="shared" ref="Z66:AS66" si="230">$AB$10*C16/(100*$D$12)</f>
        <v>0.15479115479115477</v>
      </c>
      <c r="AA66" s="92">
        <f t="shared" si="230"/>
        <v>0.20509828009828004</v>
      </c>
      <c r="AB66" s="92">
        <f t="shared" si="230"/>
        <v>0.26701474201474201</v>
      </c>
      <c r="AC66" s="92">
        <f t="shared" si="230"/>
        <v>0.27088452088452086</v>
      </c>
      <c r="AD66" s="92">
        <f t="shared" si="230"/>
        <v>0.2515356265356265</v>
      </c>
      <c r="AE66" s="92">
        <f t="shared" si="230"/>
        <v>0.2515356265356265</v>
      </c>
      <c r="AF66" s="92">
        <f t="shared" si="230"/>
        <v>0.2515356265356265</v>
      </c>
      <c r="AG66" s="92">
        <f t="shared" si="230"/>
        <v>0.2515356265356265</v>
      </c>
      <c r="AH66" s="92">
        <f t="shared" si="230"/>
        <v>0.23218673218673216</v>
      </c>
      <c r="AI66" s="92">
        <f t="shared" si="230"/>
        <v>0.23218673218673216</v>
      </c>
      <c r="AJ66" s="92">
        <f t="shared" si="230"/>
        <v>0.23218673218673216</v>
      </c>
      <c r="AK66" s="92">
        <f t="shared" si="230"/>
        <v>0.23218673218673216</v>
      </c>
      <c r="AL66" s="92">
        <f t="shared" si="230"/>
        <v>0.21283783783783783</v>
      </c>
      <c r="AM66" s="92">
        <f t="shared" si="230"/>
        <v>0.21283783783783783</v>
      </c>
      <c r="AN66" s="92">
        <f t="shared" si="230"/>
        <v>0.21283783783783783</v>
      </c>
      <c r="AO66" s="92">
        <f t="shared" si="230"/>
        <v>0.21283783783783783</v>
      </c>
      <c r="AP66" s="92">
        <f t="shared" si="230"/>
        <v>0.21283783783783783</v>
      </c>
      <c r="AQ66" s="92">
        <f t="shared" si="230"/>
        <v>0.21283783783783783</v>
      </c>
      <c r="AR66" s="92">
        <f t="shared" si="230"/>
        <v>0.21283783783783783</v>
      </c>
      <c r="AS66" s="92">
        <f t="shared" si="230"/>
        <v>0.21283783783783783</v>
      </c>
    </row>
    <row r="67" spans="1:45">
      <c r="A67" s="91" t="s">
        <v>78</v>
      </c>
      <c r="B67" s="92">
        <f>$G$10*B17/(100*$D$12)</f>
        <v>5.3402948402948389E-2</v>
      </c>
      <c r="C67" s="92">
        <f t="shared" si="229"/>
        <v>6.7643734643734632E-2</v>
      </c>
      <c r="D67" s="92">
        <f t="shared" si="229"/>
        <v>8.5444717444717419E-2</v>
      </c>
      <c r="E67" s="92">
        <f t="shared" si="229"/>
        <v>9.078501228501229E-2</v>
      </c>
      <c r="F67" s="92">
        <f t="shared" si="229"/>
        <v>9.7905405405405391E-2</v>
      </c>
      <c r="G67" s="92">
        <f t="shared" si="229"/>
        <v>8.900491400491399E-2</v>
      </c>
      <c r="H67" s="92">
        <f t="shared" si="229"/>
        <v>8.900491400491399E-2</v>
      </c>
      <c r="I67" s="92">
        <f t="shared" si="229"/>
        <v>8.900491400491399E-2</v>
      </c>
      <c r="J67" s="92">
        <f t="shared" si="229"/>
        <v>8.900491400491399E-2</v>
      </c>
      <c r="K67" s="92">
        <f t="shared" si="229"/>
        <v>8.900491400491399E-2</v>
      </c>
      <c r="L67" s="92">
        <f t="shared" si="229"/>
        <v>8.0104422604422576E-2</v>
      </c>
      <c r="M67" s="92">
        <f t="shared" si="229"/>
        <v>8.0104422604422576E-2</v>
      </c>
      <c r="N67" s="92">
        <f t="shared" si="229"/>
        <v>8.0104422604422576E-2</v>
      </c>
      <c r="O67" s="92">
        <f t="shared" si="229"/>
        <v>8.0104422604422576E-2</v>
      </c>
      <c r="P67" s="92">
        <f t="shared" si="229"/>
        <v>8.0104422604422576E-2</v>
      </c>
      <c r="Q67" s="92">
        <f t="shared" si="229"/>
        <v>8.0104422604422576E-2</v>
      </c>
      <c r="R67" s="92">
        <f t="shared" si="229"/>
        <v>8.0104422604422576E-2</v>
      </c>
      <c r="S67" s="92">
        <f t="shared" si="229"/>
        <v>8.0104422604422576E-2</v>
      </c>
      <c r="T67" s="92">
        <f t="shared" si="229"/>
        <v>8.0104422604422576E-2</v>
      </c>
      <c r="U67" s="92">
        <f t="shared" si="229"/>
        <v>8.0104422604422576E-2</v>
      </c>
      <c r="V67" s="92">
        <f t="shared" si="229"/>
        <v>8.0104422604422576E-2</v>
      </c>
      <c r="X67" s="91" t="s">
        <v>78</v>
      </c>
      <c r="Y67" s="92">
        <f>$AB$10*B17/(100*$D$12)</f>
        <v>0.11609336609336608</v>
      </c>
      <c r="Z67" s="92">
        <f t="shared" ref="Z67" si="231">$AB$10*C17/(100*$D$12)</f>
        <v>0.14705159705159704</v>
      </c>
      <c r="AA67" s="92">
        <f t="shared" ref="AA67" si="232">$AB$10*D17/(100*$D$12)</f>
        <v>0.18574938574938574</v>
      </c>
      <c r="AB67" s="92">
        <f t="shared" ref="AB67" si="233">$AB$10*E17/(100*$D$12)</f>
        <v>0.19735872235872234</v>
      </c>
      <c r="AC67" s="92">
        <f t="shared" ref="AC67" si="234">$AB$10*F17/(100*$D$12)</f>
        <v>0.21283783783783783</v>
      </c>
      <c r="AD67" s="92">
        <f t="shared" ref="AD67" si="235">$AB$10*G17/(100*$D$12)</f>
        <v>0.19348894348894347</v>
      </c>
      <c r="AE67" s="92">
        <f t="shared" ref="AE67" si="236">$AB$10*H17/(100*$D$12)</f>
        <v>0.19348894348894347</v>
      </c>
      <c r="AF67" s="92">
        <f t="shared" ref="AF67" si="237">$AB$10*I17/(100*$D$12)</f>
        <v>0.19348894348894347</v>
      </c>
      <c r="AG67" s="92">
        <f t="shared" ref="AG67" si="238">$AB$10*J17/(100*$D$12)</f>
        <v>0.19348894348894347</v>
      </c>
      <c r="AH67" s="92">
        <f t="shared" ref="AH67" si="239">$AB$10*K17/(100*$D$12)</f>
        <v>0.19348894348894347</v>
      </c>
      <c r="AI67" s="92">
        <f t="shared" ref="AI67" si="240">$AB$10*L17/(100*$D$12)</f>
        <v>0.1741400491400491</v>
      </c>
      <c r="AJ67" s="92">
        <f t="shared" ref="AJ67" si="241">$AB$10*M17/(100*$D$12)</f>
        <v>0.1741400491400491</v>
      </c>
      <c r="AK67" s="92">
        <f t="shared" ref="AK67" si="242">$AB$10*N17/(100*$D$12)</f>
        <v>0.1741400491400491</v>
      </c>
      <c r="AL67" s="92">
        <f t="shared" ref="AL67" si="243">$AB$10*O17/(100*$D$12)</f>
        <v>0.1741400491400491</v>
      </c>
      <c r="AM67" s="92">
        <f t="shared" ref="AM67" si="244">$AB$10*P17/(100*$D$12)</f>
        <v>0.1741400491400491</v>
      </c>
      <c r="AN67" s="92">
        <f t="shared" ref="AN67" si="245">$AB$10*Q17/(100*$D$12)</f>
        <v>0.1741400491400491</v>
      </c>
      <c r="AO67" s="92">
        <f t="shared" ref="AO67" si="246">$AB$10*R17/(100*$D$12)</f>
        <v>0.1741400491400491</v>
      </c>
      <c r="AP67" s="92">
        <f t="shared" ref="AP67" si="247">$AB$10*S17/(100*$D$12)</f>
        <v>0.1741400491400491</v>
      </c>
      <c r="AQ67" s="92">
        <f t="shared" ref="AQ67" si="248">$AB$10*T17/(100*$D$12)</f>
        <v>0.1741400491400491</v>
      </c>
      <c r="AR67" s="92">
        <f t="shared" ref="AR67" si="249">$AB$10*U17/(100*$D$12)</f>
        <v>0.1741400491400491</v>
      </c>
      <c r="AS67" s="92">
        <f t="shared" ref="AS67" si="250">$AB$10*V17/(100*$D$12)</f>
        <v>0.1741400491400491</v>
      </c>
    </row>
    <row r="68" spans="1:45">
      <c r="A68" s="90" t="s">
        <v>85</v>
      </c>
      <c r="B68" s="92"/>
      <c r="C68" s="92"/>
      <c r="D68" s="92"/>
      <c r="E68" s="92"/>
      <c r="F68" s="92"/>
      <c r="G68" s="92"/>
      <c r="H68" s="92"/>
      <c r="I68" s="92"/>
      <c r="J68" s="92"/>
      <c r="K68" s="92"/>
      <c r="L68" s="92"/>
      <c r="M68" s="92"/>
      <c r="N68" s="92"/>
      <c r="O68" s="92"/>
      <c r="P68" s="92"/>
      <c r="Q68" s="92"/>
      <c r="R68" s="92"/>
      <c r="S68" s="92"/>
      <c r="T68" s="92"/>
      <c r="U68" s="92"/>
      <c r="V68" s="92"/>
      <c r="X68" s="90" t="s">
        <v>85</v>
      </c>
      <c r="Y68" s="92"/>
      <c r="Z68" s="92"/>
      <c r="AA68" s="92"/>
      <c r="AB68" s="92"/>
      <c r="AC68" s="92"/>
      <c r="AD68" s="92"/>
      <c r="AE68" s="92"/>
      <c r="AF68" s="92"/>
      <c r="AG68" s="92"/>
      <c r="AH68" s="92"/>
      <c r="AI68" s="92"/>
      <c r="AJ68" s="92"/>
      <c r="AK68" s="92"/>
      <c r="AL68" s="92"/>
      <c r="AM68" s="92"/>
      <c r="AN68" s="92"/>
      <c r="AO68" s="92"/>
      <c r="AP68" s="92"/>
      <c r="AQ68" s="92"/>
      <c r="AR68" s="92"/>
      <c r="AS68" s="92"/>
    </row>
    <row r="69" spans="1:45">
      <c r="A69" s="91" t="s">
        <v>77</v>
      </c>
      <c r="B69" s="92">
        <f>$G$11*B16/(100*$D$12)</f>
        <v>0.15930589680589646</v>
      </c>
      <c r="C69" s="92">
        <f t="shared" ref="C69:V70" si="251">$G$11*C16/(100*$D$12)</f>
        <v>0.20122850122850119</v>
      </c>
      <c r="D69" s="92">
        <f t="shared" si="251"/>
        <v>0.26662776412776407</v>
      </c>
      <c r="E69" s="92">
        <f t="shared" si="251"/>
        <v>0.34711916461916459</v>
      </c>
      <c r="F69" s="92">
        <f t="shared" si="251"/>
        <v>0.35214987714987711</v>
      </c>
      <c r="G69" s="92">
        <f t="shared" si="251"/>
        <v>0.3269963144963145</v>
      </c>
      <c r="H69" s="92">
        <f t="shared" si="251"/>
        <v>0.3269963144963145</v>
      </c>
      <c r="I69" s="92">
        <f t="shared" si="251"/>
        <v>0.3269963144963145</v>
      </c>
      <c r="J69" s="92">
        <f t="shared" si="251"/>
        <v>0.3269963144963145</v>
      </c>
      <c r="K69" s="92">
        <f t="shared" si="251"/>
        <v>0.30184275184275183</v>
      </c>
      <c r="L69" s="92">
        <f t="shared" si="251"/>
        <v>0.30184275184275183</v>
      </c>
      <c r="M69" s="92">
        <f t="shared" si="251"/>
        <v>0.30184275184275183</v>
      </c>
      <c r="N69" s="92">
        <f t="shared" si="251"/>
        <v>0.30184275184275183</v>
      </c>
      <c r="O69" s="92">
        <f t="shared" si="251"/>
        <v>0.27668918918918917</v>
      </c>
      <c r="P69" s="92">
        <f t="shared" si="251"/>
        <v>0.27668918918918917</v>
      </c>
      <c r="Q69" s="92">
        <f t="shared" si="251"/>
        <v>0.27668918918918917</v>
      </c>
      <c r="R69" s="92">
        <f t="shared" si="251"/>
        <v>0.27668918918918917</v>
      </c>
      <c r="S69" s="92">
        <f t="shared" si="251"/>
        <v>0.27668918918918917</v>
      </c>
      <c r="T69" s="92">
        <f t="shared" si="251"/>
        <v>0.27668918918918917</v>
      </c>
      <c r="U69" s="92">
        <f t="shared" si="251"/>
        <v>0.27668918918918917</v>
      </c>
      <c r="V69" s="92">
        <f t="shared" si="251"/>
        <v>0.27668918918918917</v>
      </c>
      <c r="X69" s="91" t="s">
        <v>77</v>
      </c>
      <c r="Y69" s="92">
        <f>$AB$11*B16/(100*$D$12)</f>
        <v>0.24508599508599455</v>
      </c>
      <c r="Z69" s="92">
        <f t="shared" ref="Z69:AS69" si="252">$AB$11*C16/(100*$D$12)</f>
        <v>0.30958230958230953</v>
      </c>
      <c r="AA69" s="92">
        <f t="shared" si="252"/>
        <v>0.41019656019656009</v>
      </c>
      <c r="AB69" s="92">
        <f t="shared" si="252"/>
        <v>0.53402948402948403</v>
      </c>
      <c r="AC69" s="92">
        <f t="shared" si="252"/>
        <v>0.54176904176904173</v>
      </c>
      <c r="AD69" s="92">
        <f t="shared" si="252"/>
        <v>0.503071253071253</v>
      </c>
      <c r="AE69" s="92">
        <f t="shared" si="252"/>
        <v>0.503071253071253</v>
      </c>
      <c r="AF69" s="92">
        <f t="shared" si="252"/>
        <v>0.503071253071253</v>
      </c>
      <c r="AG69" s="92">
        <f t="shared" si="252"/>
        <v>0.503071253071253</v>
      </c>
      <c r="AH69" s="92">
        <f t="shared" si="252"/>
        <v>0.46437346437346433</v>
      </c>
      <c r="AI69" s="92">
        <f t="shared" si="252"/>
        <v>0.46437346437346433</v>
      </c>
      <c r="AJ69" s="92">
        <f t="shared" si="252"/>
        <v>0.46437346437346433</v>
      </c>
      <c r="AK69" s="92">
        <f t="shared" si="252"/>
        <v>0.46437346437346433</v>
      </c>
      <c r="AL69" s="92">
        <f t="shared" si="252"/>
        <v>0.42567567567567566</v>
      </c>
      <c r="AM69" s="92">
        <f t="shared" si="252"/>
        <v>0.42567567567567566</v>
      </c>
      <c r="AN69" s="92">
        <f t="shared" si="252"/>
        <v>0.42567567567567566</v>
      </c>
      <c r="AO69" s="92">
        <f t="shared" si="252"/>
        <v>0.42567567567567566</v>
      </c>
      <c r="AP69" s="92">
        <f t="shared" si="252"/>
        <v>0.42567567567567566</v>
      </c>
      <c r="AQ69" s="92">
        <f t="shared" si="252"/>
        <v>0.42567567567567566</v>
      </c>
      <c r="AR69" s="92">
        <f t="shared" si="252"/>
        <v>0.42567567567567566</v>
      </c>
      <c r="AS69" s="92">
        <f t="shared" si="252"/>
        <v>0.42567567567567566</v>
      </c>
    </row>
    <row r="70" spans="1:45">
      <c r="A70" s="91" t="s">
        <v>78</v>
      </c>
      <c r="B70" s="92">
        <f>$G$11*B17/(100*$D$12)</f>
        <v>0.15092137592137592</v>
      </c>
      <c r="C70" s="92">
        <f t="shared" si="251"/>
        <v>0.19116707616707615</v>
      </c>
      <c r="D70" s="92">
        <f t="shared" si="251"/>
        <v>0.24147420147420146</v>
      </c>
      <c r="E70" s="92">
        <f t="shared" si="251"/>
        <v>0.25656633906633908</v>
      </c>
      <c r="F70" s="92">
        <f t="shared" si="251"/>
        <v>0.27668918918918917</v>
      </c>
      <c r="G70" s="92">
        <f t="shared" si="251"/>
        <v>0.2515356265356265</v>
      </c>
      <c r="H70" s="92">
        <f t="shared" si="251"/>
        <v>0.2515356265356265</v>
      </c>
      <c r="I70" s="92">
        <f t="shared" si="251"/>
        <v>0.2515356265356265</v>
      </c>
      <c r="J70" s="92">
        <f t="shared" si="251"/>
        <v>0.2515356265356265</v>
      </c>
      <c r="K70" s="92">
        <f t="shared" si="251"/>
        <v>0.2515356265356265</v>
      </c>
      <c r="L70" s="92">
        <f t="shared" si="251"/>
        <v>0.22638206388206383</v>
      </c>
      <c r="M70" s="92">
        <f t="shared" si="251"/>
        <v>0.22638206388206383</v>
      </c>
      <c r="N70" s="92">
        <f t="shared" si="251"/>
        <v>0.22638206388206383</v>
      </c>
      <c r="O70" s="92">
        <f t="shared" si="251"/>
        <v>0.22638206388206383</v>
      </c>
      <c r="P70" s="92">
        <f t="shared" si="251"/>
        <v>0.22638206388206383</v>
      </c>
      <c r="Q70" s="92">
        <f t="shared" si="251"/>
        <v>0.22638206388206383</v>
      </c>
      <c r="R70" s="92">
        <f t="shared" si="251"/>
        <v>0.22638206388206383</v>
      </c>
      <c r="S70" s="92">
        <f t="shared" si="251"/>
        <v>0.22638206388206383</v>
      </c>
      <c r="T70" s="92">
        <f t="shared" si="251"/>
        <v>0.22638206388206383</v>
      </c>
      <c r="U70" s="92">
        <f t="shared" si="251"/>
        <v>0.22638206388206383</v>
      </c>
      <c r="V70" s="92">
        <f t="shared" si="251"/>
        <v>0.22638206388206383</v>
      </c>
      <c r="X70" s="91" t="s">
        <v>78</v>
      </c>
      <c r="Y70" s="92">
        <f>$AB$11*B17/(100*$D$12)</f>
        <v>0.23218673218673216</v>
      </c>
      <c r="Z70" s="92">
        <f t="shared" ref="Z70" si="253">$AB$11*C17/(100*$D$12)</f>
        <v>0.29410319410319408</v>
      </c>
      <c r="AA70" s="92">
        <f t="shared" ref="AA70" si="254">$AB$11*D17/(100*$D$12)</f>
        <v>0.37149877149877147</v>
      </c>
      <c r="AB70" s="92">
        <f t="shared" ref="AB70" si="255">$AB$11*E17/(100*$D$12)</f>
        <v>0.39471744471744469</v>
      </c>
      <c r="AC70" s="92">
        <f t="shared" ref="AC70" si="256">$AB$11*F17/(100*$D$12)</f>
        <v>0.42567567567567566</v>
      </c>
      <c r="AD70" s="92">
        <f t="shared" ref="AD70" si="257">$AB$11*G17/(100*$D$12)</f>
        <v>0.38697788697788693</v>
      </c>
      <c r="AE70" s="92">
        <f t="shared" ref="AE70" si="258">$AB$11*H17/(100*$D$12)</f>
        <v>0.38697788697788693</v>
      </c>
      <c r="AF70" s="92">
        <f t="shared" ref="AF70" si="259">$AB$11*I17/(100*$D$12)</f>
        <v>0.38697788697788693</v>
      </c>
      <c r="AG70" s="92">
        <f t="shared" ref="AG70" si="260">$AB$11*J17/(100*$D$12)</f>
        <v>0.38697788697788693</v>
      </c>
      <c r="AH70" s="92">
        <f t="shared" ref="AH70" si="261">$AB$11*K17/(100*$D$12)</f>
        <v>0.38697788697788693</v>
      </c>
      <c r="AI70" s="92">
        <f t="shared" ref="AI70" si="262">$AB$11*L17/(100*$D$12)</f>
        <v>0.3482800982800982</v>
      </c>
      <c r="AJ70" s="92">
        <f t="shared" ref="AJ70" si="263">$AB$11*M17/(100*$D$12)</f>
        <v>0.3482800982800982</v>
      </c>
      <c r="AK70" s="92">
        <f t="shared" ref="AK70" si="264">$AB$11*N17/(100*$D$12)</f>
        <v>0.3482800982800982</v>
      </c>
      <c r="AL70" s="92">
        <f t="shared" ref="AL70" si="265">$AB$11*O17/(100*$D$12)</f>
        <v>0.3482800982800982</v>
      </c>
      <c r="AM70" s="92">
        <f t="shared" ref="AM70" si="266">$AB$11*P17/(100*$D$12)</f>
        <v>0.3482800982800982</v>
      </c>
      <c r="AN70" s="92">
        <f t="shared" ref="AN70" si="267">$AB$11*Q17/(100*$D$12)</f>
        <v>0.3482800982800982</v>
      </c>
      <c r="AO70" s="92">
        <f t="shared" ref="AO70" si="268">$AB$11*R17/(100*$D$12)</f>
        <v>0.3482800982800982</v>
      </c>
      <c r="AP70" s="92">
        <f t="shared" ref="AP70" si="269">$AB$11*S17/(100*$D$12)</f>
        <v>0.3482800982800982</v>
      </c>
      <c r="AQ70" s="92">
        <f t="shared" ref="AQ70" si="270">$AB$11*T17/(100*$D$12)</f>
        <v>0.3482800982800982</v>
      </c>
      <c r="AR70" s="92">
        <f t="shared" ref="AR70" si="271">$AB$11*U17/(100*$D$12)</f>
        <v>0.3482800982800982</v>
      </c>
      <c r="AS70" s="92">
        <f t="shared" ref="AS70" si="272">$AB$11*V17/(100*$D$12)</f>
        <v>0.3482800982800982</v>
      </c>
    </row>
    <row r="72" spans="1:45">
      <c r="A72" s="89" t="s">
        <v>184</v>
      </c>
    </row>
    <row r="73" spans="1:45">
      <c r="A73" s="90" t="s">
        <v>82</v>
      </c>
      <c r="B73" s="91" t="s">
        <v>51</v>
      </c>
      <c r="C73" s="91" t="s">
        <v>52</v>
      </c>
      <c r="D73" s="91" t="s">
        <v>53</v>
      </c>
      <c r="E73" s="91" t="s">
        <v>54</v>
      </c>
      <c r="F73" s="91" t="s">
        <v>55</v>
      </c>
      <c r="G73" s="91" t="s">
        <v>56</v>
      </c>
      <c r="H73" s="91" t="s">
        <v>57</v>
      </c>
      <c r="I73" s="91" t="s">
        <v>58</v>
      </c>
      <c r="J73" s="91" t="s">
        <v>59</v>
      </c>
      <c r="K73" s="91" t="s">
        <v>60</v>
      </c>
      <c r="L73" s="91" t="s">
        <v>61</v>
      </c>
      <c r="M73" s="91" t="s">
        <v>62</v>
      </c>
      <c r="N73" s="91" t="s">
        <v>63</v>
      </c>
      <c r="O73" s="91" t="s">
        <v>64</v>
      </c>
      <c r="P73" s="91" t="s">
        <v>65</v>
      </c>
      <c r="Q73" s="91" t="s">
        <v>66</v>
      </c>
      <c r="R73" s="91" t="s">
        <v>67</v>
      </c>
      <c r="S73" s="91" t="s">
        <v>68</v>
      </c>
      <c r="T73" s="91" t="s">
        <v>69</v>
      </c>
      <c r="U73" s="91" t="s">
        <v>70</v>
      </c>
      <c r="V73" s="91" t="s">
        <v>71</v>
      </c>
    </row>
    <row r="74" spans="1:45">
      <c r="A74" s="91" t="s">
        <v>77</v>
      </c>
      <c r="B74" s="92">
        <f>$AA$4*B16/(100*$D$12)</f>
        <v>8.2103808353808181E-3</v>
      </c>
      <c r="C74" s="92">
        <f t="shared" ref="C74:V75" si="273">$AA$4*C16/(100*$D$12)</f>
        <v>1.037100737100737E-2</v>
      </c>
      <c r="D74" s="92">
        <f t="shared" si="273"/>
        <v>1.3741584766584764E-2</v>
      </c>
      <c r="E74" s="92">
        <f t="shared" si="273"/>
        <v>1.7889987714987714E-2</v>
      </c>
      <c r="F74" s="92">
        <f t="shared" si="273"/>
        <v>1.81492628992629E-2</v>
      </c>
      <c r="G74" s="92">
        <f t="shared" si="273"/>
        <v>1.6852886977886977E-2</v>
      </c>
      <c r="H74" s="92">
        <f t="shared" si="273"/>
        <v>1.6852886977886977E-2</v>
      </c>
      <c r="I74" s="92">
        <f t="shared" si="273"/>
        <v>1.6852886977886977E-2</v>
      </c>
      <c r="J74" s="92">
        <f t="shared" si="273"/>
        <v>1.6852886977886977E-2</v>
      </c>
      <c r="K74" s="92">
        <f t="shared" si="273"/>
        <v>1.5556511056511055E-2</v>
      </c>
      <c r="L74" s="92">
        <f t="shared" si="273"/>
        <v>1.5556511056511055E-2</v>
      </c>
      <c r="M74" s="92">
        <f t="shared" si="273"/>
        <v>1.5556511056511055E-2</v>
      </c>
      <c r="N74" s="92">
        <f t="shared" si="273"/>
        <v>1.5556511056511055E-2</v>
      </c>
      <c r="O74" s="92">
        <f t="shared" si="273"/>
        <v>1.4260135135135134E-2</v>
      </c>
      <c r="P74" s="92">
        <f t="shared" si="273"/>
        <v>1.4260135135135134E-2</v>
      </c>
      <c r="Q74" s="92">
        <f t="shared" si="273"/>
        <v>1.4260135135135134E-2</v>
      </c>
      <c r="R74" s="92">
        <f t="shared" si="273"/>
        <v>1.4260135135135134E-2</v>
      </c>
      <c r="S74" s="92">
        <f t="shared" si="273"/>
        <v>1.4260135135135134E-2</v>
      </c>
      <c r="T74" s="92">
        <f t="shared" si="273"/>
        <v>1.4260135135135134E-2</v>
      </c>
      <c r="U74" s="92">
        <f t="shared" si="273"/>
        <v>1.4260135135135134E-2</v>
      </c>
      <c r="V74" s="92">
        <f t="shared" si="273"/>
        <v>1.4260135135135134E-2</v>
      </c>
    </row>
    <row r="75" spans="1:45">
      <c r="A75" s="91" t="s">
        <v>78</v>
      </c>
      <c r="B75" s="92">
        <f>$AA$4*B17/(100*$D$12)</f>
        <v>7.7782555282555274E-3</v>
      </c>
      <c r="C75" s="92">
        <f t="shared" si="273"/>
        <v>9.8524570024570036E-3</v>
      </c>
      <c r="D75" s="92">
        <f t="shared" si="273"/>
        <v>1.2445208845208845E-2</v>
      </c>
      <c r="E75" s="92">
        <f t="shared" si="273"/>
        <v>1.3223034398034399E-2</v>
      </c>
      <c r="F75" s="92">
        <f t="shared" si="273"/>
        <v>1.4260135135135134E-2</v>
      </c>
      <c r="G75" s="92">
        <f t="shared" si="273"/>
        <v>1.2963759213759212E-2</v>
      </c>
      <c r="H75" s="92">
        <f t="shared" si="273"/>
        <v>1.2963759213759212E-2</v>
      </c>
      <c r="I75" s="92">
        <f t="shared" si="273"/>
        <v>1.2963759213759212E-2</v>
      </c>
      <c r="J75" s="92">
        <f t="shared" si="273"/>
        <v>1.2963759213759212E-2</v>
      </c>
      <c r="K75" s="92">
        <f t="shared" si="273"/>
        <v>1.2963759213759212E-2</v>
      </c>
      <c r="L75" s="92">
        <f t="shared" si="273"/>
        <v>1.1667383292383291E-2</v>
      </c>
      <c r="M75" s="92">
        <f t="shared" si="273"/>
        <v>1.1667383292383291E-2</v>
      </c>
      <c r="N75" s="92">
        <f t="shared" si="273"/>
        <v>1.1667383292383291E-2</v>
      </c>
      <c r="O75" s="92">
        <f t="shared" si="273"/>
        <v>1.1667383292383291E-2</v>
      </c>
      <c r="P75" s="92">
        <f t="shared" si="273"/>
        <v>1.1667383292383291E-2</v>
      </c>
      <c r="Q75" s="92">
        <f t="shared" si="273"/>
        <v>1.1667383292383291E-2</v>
      </c>
      <c r="R75" s="92">
        <f t="shared" si="273"/>
        <v>1.1667383292383291E-2</v>
      </c>
      <c r="S75" s="92">
        <f t="shared" si="273"/>
        <v>1.1667383292383291E-2</v>
      </c>
      <c r="T75" s="92">
        <f t="shared" si="273"/>
        <v>1.1667383292383291E-2</v>
      </c>
      <c r="U75" s="92">
        <f t="shared" si="273"/>
        <v>1.1667383292383291E-2</v>
      </c>
      <c r="V75" s="92">
        <f>$AA$4*V17/(100*$D$12)</f>
        <v>1.1667383292383291E-2</v>
      </c>
    </row>
    <row r="76" spans="1:45">
      <c r="A76" s="90" t="s">
        <v>83</v>
      </c>
    </row>
    <row r="77" spans="1:45">
      <c r="A77" s="91" t="s">
        <v>77</v>
      </c>
      <c r="B77" s="92">
        <f>$AA$5*B16/(100*$D$12)</f>
        <v>2.5060042997542942E-2</v>
      </c>
      <c r="C77" s="92">
        <f t="shared" ref="C77:V78" si="274">$AA$5*C16/(100*$D$12)</f>
        <v>3.1654791154791147E-2</v>
      </c>
      <c r="D77" s="92">
        <f t="shared" si="274"/>
        <v>4.1942598280098276E-2</v>
      </c>
      <c r="E77" s="92">
        <f t="shared" si="274"/>
        <v>5.4604514742014734E-2</v>
      </c>
      <c r="F77" s="92">
        <f t="shared" si="274"/>
        <v>5.5395884520884515E-2</v>
      </c>
      <c r="G77" s="92">
        <f t="shared" si="274"/>
        <v>5.1439035626535623E-2</v>
      </c>
      <c r="H77" s="92">
        <f t="shared" si="274"/>
        <v>5.1439035626535623E-2</v>
      </c>
      <c r="I77" s="92">
        <f t="shared" si="274"/>
        <v>5.1439035626535623E-2</v>
      </c>
      <c r="J77" s="92">
        <f t="shared" si="274"/>
        <v>5.1439035626535623E-2</v>
      </c>
      <c r="K77" s="92">
        <f t="shared" si="274"/>
        <v>4.7482186732186731E-2</v>
      </c>
      <c r="L77" s="92">
        <f t="shared" si="274"/>
        <v>4.7482186732186731E-2</v>
      </c>
      <c r="M77" s="92">
        <f t="shared" si="274"/>
        <v>4.7482186732186731E-2</v>
      </c>
      <c r="N77" s="92">
        <f t="shared" si="274"/>
        <v>4.7482186732186731E-2</v>
      </c>
      <c r="O77" s="92">
        <f t="shared" si="274"/>
        <v>4.3525337837837824E-2</v>
      </c>
      <c r="P77" s="92">
        <f t="shared" si="274"/>
        <v>4.3525337837837824E-2</v>
      </c>
      <c r="Q77" s="92">
        <f t="shared" si="274"/>
        <v>4.3525337837837824E-2</v>
      </c>
      <c r="R77" s="92">
        <f t="shared" si="274"/>
        <v>4.3525337837837824E-2</v>
      </c>
      <c r="S77" s="92">
        <f t="shared" si="274"/>
        <v>4.3525337837837824E-2</v>
      </c>
      <c r="T77" s="92">
        <f t="shared" si="274"/>
        <v>4.3525337837837824E-2</v>
      </c>
      <c r="U77" s="92">
        <f t="shared" si="274"/>
        <v>4.3525337837837824E-2</v>
      </c>
      <c r="V77" s="92">
        <f t="shared" si="274"/>
        <v>4.3525337837837824E-2</v>
      </c>
    </row>
    <row r="78" spans="1:45">
      <c r="A78" s="91" t="s">
        <v>78</v>
      </c>
      <c r="B78" s="92">
        <f>$AA$5*B17/(100*$D$12)</f>
        <v>2.3741093366093365E-2</v>
      </c>
      <c r="C78" s="92">
        <f t="shared" si="274"/>
        <v>3.0072051597051595E-2</v>
      </c>
      <c r="D78" s="92">
        <f t="shared" si="274"/>
        <v>3.7985749385749383E-2</v>
      </c>
      <c r="E78" s="92">
        <f t="shared" si="274"/>
        <v>4.035985872235872E-2</v>
      </c>
      <c r="F78" s="92">
        <f t="shared" si="274"/>
        <v>4.3525337837837824E-2</v>
      </c>
      <c r="G78" s="92">
        <f t="shared" si="274"/>
        <v>3.9568488943488932E-2</v>
      </c>
      <c r="H78" s="92">
        <f t="shared" si="274"/>
        <v>3.9568488943488932E-2</v>
      </c>
      <c r="I78" s="92">
        <f t="shared" si="274"/>
        <v>3.9568488943488932E-2</v>
      </c>
      <c r="J78" s="92">
        <f t="shared" si="274"/>
        <v>3.9568488943488932E-2</v>
      </c>
      <c r="K78" s="92">
        <f t="shared" si="274"/>
        <v>3.9568488943488932E-2</v>
      </c>
      <c r="L78" s="92">
        <f t="shared" si="274"/>
        <v>3.5611640049140039E-2</v>
      </c>
      <c r="M78" s="92">
        <f t="shared" si="274"/>
        <v>3.5611640049140039E-2</v>
      </c>
      <c r="N78" s="92">
        <f t="shared" si="274"/>
        <v>3.5611640049140039E-2</v>
      </c>
      <c r="O78" s="92">
        <f t="shared" si="274"/>
        <v>3.5611640049140039E-2</v>
      </c>
      <c r="P78" s="92">
        <f t="shared" si="274"/>
        <v>3.5611640049140039E-2</v>
      </c>
      <c r="Q78" s="92">
        <f t="shared" si="274"/>
        <v>3.5611640049140039E-2</v>
      </c>
      <c r="R78" s="92">
        <f t="shared" si="274"/>
        <v>3.5611640049140039E-2</v>
      </c>
      <c r="S78" s="92">
        <f t="shared" si="274"/>
        <v>3.5611640049140039E-2</v>
      </c>
      <c r="T78" s="92">
        <f t="shared" si="274"/>
        <v>3.5611640049140039E-2</v>
      </c>
      <c r="U78" s="92">
        <f t="shared" si="274"/>
        <v>3.5611640049140039E-2</v>
      </c>
      <c r="V78" s="92">
        <f t="shared" si="274"/>
        <v>3.5611640049140039E-2</v>
      </c>
    </row>
    <row r="79" spans="1:45">
      <c r="A79" s="90" t="s">
        <v>6</v>
      </c>
    </row>
    <row r="80" spans="1:45">
      <c r="A80" s="91" t="s">
        <v>77</v>
      </c>
      <c r="B80" s="92">
        <f>$AA$6*B16/(100*$D$12)</f>
        <v>4.7669226044225937E-2</v>
      </c>
      <c r="C80" s="92">
        <f t="shared" ref="C80:V81" si="275">$AA$6*C16/(100*$D$12)</f>
        <v>6.021375921375921E-2</v>
      </c>
      <c r="D80" s="92">
        <f t="shared" si="275"/>
        <v>7.978323095823095E-2</v>
      </c>
      <c r="E80" s="92">
        <f t="shared" si="275"/>
        <v>0.10386873464373464</v>
      </c>
      <c r="F80" s="92">
        <f t="shared" si="275"/>
        <v>0.10537407862407862</v>
      </c>
      <c r="G80" s="92">
        <f t="shared" si="275"/>
        <v>9.784735872235871E-2</v>
      </c>
      <c r="H80" s="92">
        <f t="shared" si="275"/>
        <v>9.784735872235871E-2</v>
      </c>
      <c r="I80" s="92">
        <f t="shared" si="275"/>
        <v>9.784735872235871E-2</v>
      </c>
      <c r="J80" s="92">
        <f t="shared" si="275"/>
        <v>9.784735872235871E-2</v>
      </c>
      <c r="K80" s="92">
        <f t="shared" si="275"/>
        <v>9.0320638820638816E-2</v>
      </c>
      <c r="L80" s="92">
        <f t="shared" si="275"/>
        <v>9.0320638820638816E-2</v>
      </c>
      <c r="M80" s="92">
        <f t="shared" si="275"/>
        <v>9.0320638820638816E-2</v>
      </c>
      <c r="N80" s="92">
        <f t="shared" si="275"/>
        <v>9.0320638820638816E-2</v>
      </c>
      <c r="O80" s="92">
        <f t="shared" si="275"/>
        <v>8.2793918918918921E-2</v>
      </c>
      <c r="P80" s="92">
        <f t="shared" si="275"/>
        <v>8.2793918918918921E-2</v>
      </c>
      <c r="Q80" s="92">
        <f t="shared" si="275"/>
        <v>8.2793918918918921E-2</v>
      </c>
      <c r="R80" s="92">
        <f t="shared" si="275"/>
        <v>8.2793918918918921E-2</v>
      </c>
      <c r="S80" s="92">
        <f t="shared" si="275"/>
        <v>8.2793918918918921E-2</v>
      </c>
      <c r="T80" s="92">
        <f t="shared" si="275"/>
        <v>8.2793918918918921E-2</v>
      </c>
      <c r="U80" s="92">
        <f t="shared" si="275"/>
        <v>8.2793918918918921E-2</v>
      </c>
      <c r="V80" s="92">
        <f t="shared" si="275"/>
        <v>8.2793918918918921E-2</v>
      </c>
    </row>
    <row r="81" spans="1:22">
      <c r="A81" s="91" t="s">
        <v>78</v>
      </c>
      <c r="B81" s="92">
        <f>$AA$6*B17/(100*$D$12)</f>
        <v>4.5160319410319408E-2</v>
      </c>
      <c r="C81" s="92">
        <f t="shared" si="275"/>
        <v>5.7203071253071253E-2</v>
      </c>
      <c r="D81" s="92">
        <f t="shared" si="275"/>
        <v>7.2256511056511055E-2</v>
      </c>
      <c r="E81" s="92">
        <f t="shared" si="275"/>
        <v>7.6772542997543006E-2</v>
      </c>
      <c r="F81" s="92">
        <f t="shared" si="275"/>
        <v>8.2793918918918921E-2</v>
      </c>
      <c r="G81" s="92">
        <f t="shared" si="275"/>
        <v>7.5267199017199013E-2</v>
      </c>
      <c r="H81" s="92">
        <f t="shared" si="275"/>
        <v>7.5267199017199013E-2</v>
      </c>
      <c r="I81" s="92">
        <f t="shared" si="275"/>
        <v>7.5267199017199013E-2</v>
      </c>
      <c r="J81" s="92">
        <f t="shared" si="275"/>
        <v>7.5267199017199013E-2</v>
      </c>
      <c r="K81" s="92">
        <f t="shared" si="275"/>
        <v>7.5267199017199013E-2</v>
      </c>
      <c r="L81" s="92">
        <f t="shared" si="275"/>
        <v>6.7740479115479105E-2</v>
      </c>
      <c r="M81" s="92">
        <f t="shared" si="275"/>
        <v>6.7740479115479105E-2</v>
      </c>
      <c r="N81" s="92">
        <f t="shared" si="275"/>
        <v>6.7740479115479105E-2</v>
      </c>
      <c r="O81" s="92">
        <f t="shared" si="275"/>
        <v>6.7740479115479105E-2</v>
      </c>
      <c r="P81" s="92">
        <f t="shared" si="275"/>
        <v>6.7740479115479105E-2</v>
      </c>
      <c r="Q81" s="92">
        <f t="shared" si="275"/>
        <v>6.7740479115479105E-2</v>
      </c>
      <c r="R81" s="92">
        <f t="shared" si="275"/>
        <v>6.7740479115479105E-2</v>
      </c>
      <c r="S81" s="92">
        <f t="shared" si="275"/>
        <v>6.7740479115479105E-2</v>
      </c>
      <c r="T81" s="92">
        <f t="shared" si="275"/>
        <v>6.7740479115479105E-2</v>
      </c>
      <c r="U81" s="92">
        <f t="shared" si="275"/>
        <v>6.7740479115479105E-2</v>
      </c>
      <c r="V81" s="92">
        <f t="shared" si="275"/>
        <v>6.7740479115479105E-2</v>
      </c>
    </row>
    <row r="82" spans="1:22">
      <c r="A82" s="90" t="s">
        <v>7</v>
      </c>
      <c r="B82" s="92"/>
      <c r="C82" s="92"/>
      <c r="D82" s="92"/>
      <c r="E82" s="92"/>
      <c r="F82" s="92"/>
      <c r="G82" s="92"/>
      <c r="H82" s="92"/>
      <c r="I82" s="92"/>
      <c r="J82" s="92"/>
      <c r="K82" s="92"/>
      <c r="L82" s="92"/>
      <c r="M82" s="92"/>
      <c r="N82" s="92"/>
      <c r="O82" s="92"/>
      <c r="P82" s="92"/>
      <c r="Q82" s="92"/>
      <c r="R82" s="92"/>
      <c r="S82" s="92"/>
      <c r="T82" s="92"/>
      <c r="U82" s="92"/>
      <c r="V82" s="92"/>
    </row>
    <row r="83" spans="1:22">
      <c r="A83" s="91" t="s">
        <v>77</v>
      </c>
      <c r="B83" s="92">
        <f>$AA$7*B16/(100*$D$12)</f>
        <v>4.5340909090908991E-3</v>
      </c>
      <c r="C83" s="92">
        <f t="shared" ref="C83:V84" si="276">$AA$7*C16/(100*$D$12)</f>
        <v>5.7272727272727267E-3</v>
      </c>
      <c r="D83" s="92">
        <f t="shared" si="276"/>
        <v>7.5886363636363616E-3</v>
      </c>
      <c r="E83" s="92">
        <f t="shared" si="276"/>
        <v>9.8795454545454534E-3</v>
      </c>
      <c r="F83" s="92">
        <f t="shared" si="276"/>
        <v>1.002272727272727E-2</v>
      </c>
      <c r="G83" s="92">
        <f t="shared" si="276"/>
        <v>9.30681818181818E-3</v>
      </c>
      <c r="H83" s="92">
        <f t="shared" si="276"/>
        <v>9.30681818181818E-3</v>
      </c>
      <c r="I83" s="92">
        <f t="shared" si="276"/>
        <v>9.30681818181818E-3</v>
      </c>
      <c r="J83" s="92">
        <f t="shared" si="276"/>
        <v>9.30681818181818E-3</v>
      </c>
      <c r="K83" s="92">
        <f t="shared" si="276"/>
        <v>8.59090909090909E-3</v>
      </c>
      <c r="L83" s="92">
        <f t="shared" si="276"/>
        <v>8.59090909090909E-3</v>
      </c>
      <c r="M83" s="92">
        <f t="shared" si="276"/>
        <v>8.59090909090909E-3</v>
      </c>
      <c r="N83" s="92">
        <f t="shared" si="276"/>
        <v>8.59090909090909E-3</v>
      </c>
      <c r="O83" s="92">
        <f t="shared" si="276"/>
        <v>7.8749999999999983E-3</v>
      </c>
      <c r="P83" s="92">
        <f t="shared" si="276"/>
        <v>7.8749999999999983E-3</v>
      </c>
      <c r="Q83" s="92">
        <f t="shared" si="276"/>
        <v>7.8749999999999983E-3</v>
      </c>
      <c r="R83" s="92">
        <f t="shared" si="276"/>
        <v>7.8749999999999983E-3</v>
      </c>
      <c r="S83" s="92">
        <f t="shared" si="276"/>
        <v>7.8749999999999983E-3</v>
      </c>
      <c r="T83" s="92">
        <f t="shared" si="276"/>
        <v>7.8749999999999983E-3</v>
      </c>
      <c r="U83" s="92">
        <f t="shared" si="276"/>
        <v>7.8749999999999983E-3</v>
      </c>
      <c r="V83" s="92">
        <f t="shared" si="276"/>
        <v>7.8749999999999983E-3</v>
      </c>
    </row>
    <row r="84" spans="1:22">
      <c r="A84" s="91" t="s">
        <v>78</v>
      </c>
      <c r="B84" s="92">
        <f>$AA$7*B17/(100*$D$12)</f>
        <v>4.295454545454545E-3</v>
      </c>
      <c r="C84" s="92">
        <f t="shared" si="276"/>
        <v>5.4409090909090909E-3</v>
      </c>
      <c r="D84" s="92">
        <f t="shared" si="276"/>
        <v>6.8727272727272717E-3</v>
      </c>
      <c r="E84" s="92">
        <f t="shared" si="276"/>
        <v>7.3022727272727267E-3</v>
      </c>
      <c r="F84" s="92">
        <f t="shared" si="276"/>
        <v>7.8749999999999983E-3</v>
      </c>
      <c r="G84" s="92">
        <f t="shared" si="276"/>
        <v>7.1590909090909084E-3</v>
      </c>
      <c r="H84" s="92">
        <f t="shared" si="276"/>
        <v>7.1590909090909084E-3</v>
      </c>
      <c r="I84" s="92">
        <f t="shared" si="276"/>
        <v>7.1590909090909084E-3</v>
      </c>
      <c r="J84" s="92">
        <f t="shared" si="276"/>
        <v>7.1590909090909084E-3</v>
      </c>
      <c r="K84" s="92">
        <f t="shared" si="276"/>
        <v>7.1590909090909084E-3</v>
      </c>
      <c r="L84" s="92">
        <f t="shared" si="276"/>
        <v>6.4431818181818175E-3</v>
      </c>
      <c r="M84" s="92">
        <f t="shared" si="276"/>
        <v>6.4431818181818175E-3</v>
      </c>
      <c r="N84" s="92">
        <f t="shared" si="276"/>
        <v>6.4431818181818175E-3</v>
      </c>
      <c r="O84" s="92">
        <f t="shared" si="276"/>
        <v>6.4431818181818175E-3</v>
      </c>
      <c r="P84" s="92">
        <f t="shared" si="276"/>
        <v>6.4431818181818175E-3</v>
      </c>
      <c r="Q84" s="92">
        <f t="shared" si="276"/>
        <v>6.4431818181818175E-3</v>
      </c>
      <c r="R84" s="92">
        <f t="shared" si="276"/>
        <v>6.4431818181818175E-3</v>
      </c>
      <c r="S84" s="92">
        <f t="shared" si="276"/>
        <v>6.4431818181818175E-3</v>
      </c>
      <c r="T84" s="92">
        <f t="shared" si="276"/>
        <v>6.4431818181818175E-3</v>
      </c>
      <c r="U84" s="92">
        <f t="shared" si="276"/>
        <v>6.4431818181818175E-3</v>
      </c>
      <c r="V84" s="92">
        <f t="shared" si="276"/>
        <v>6.4431818181818175E-3</v>
      </c>
    </row>
    <row r="85" spans="1:22">
      <c r="A85" s="90" t="s">
        <v>12</v>
      </c>
    </row>
    <row r="86" spans="1:22">
      <c r="A86" s="91" t="s">
        <v>77</v>
      </c>
      <c r="B86" s="92">
        <f>$AA$8*B16/(100*$D$12)</f>
        <v>4.2154791154791066E-2</v>
      </c>
      <c r="C86" s="92">
        <f t="shared" ref="C86:V87" si="277">$AA$8*C16/(100*$D$12)</f>
        <v>5.3248157248157242E-2</v>
      </c>
      <c r="D86" s="92">
        <f t="shared" si="277"/>
        <v>7.0553808353808339E-2</v>
      </c>
      <c r="E86" s="92">
        <f t="shared" si="277"/>
        <v>9.1853071253071239E-2</v>
      </c>
      <c r="F86" s="92">
        <f t="shared" si="277"/>
        <v>9.3184275184275162E-2</v>
      </c>
      <c r="G86" s="92">
        <f t="shared" si="277"/>
        <v>8.6528255528255507E-2</v>
      </c>
      <c r="H86" s="92">
        <f t="shared" si="277"/>
        <v>8.6528255528255507E-2</v>
      </c>
      <c r="I86" s="92">
        <f t="shared" si="277"/>
        <v>8.6528255528255507E-2</v>
      </c>
      <c r="J86" s="92">
        <f t="shared" si="277"/>
        <v>8.6528255528255507E-2</v>
      </c>
      <c r="K86" s="92">
        <f t="shared" si="277"/>
        <v>7.9872235872235867E-2</v>
      </c>
      <c r="L86" s="92">
        <f t="shared" si="277"/>
        <v>7.9872235872235867E-2</v>
      </c>
      <c r="M86" s="92">
        <f t="shared" si="277"/>
        <v>7.9872235872235867E-2</v>
      </c>
      <c r="N86" s="92">
        <f t="shared" si="277"/>
        <v>7.9872235872235867E-2</v>
      </c>
      <c r="O86" s="92">
        <f t="shared" si="277"/>
        <v>7.3216216216216212E-2</v>
      </c>
      <c r="P86" s="92">
        <f t="shared" si="277"/>
        <v>7.3216216216216212E-2</v>
      </c>
      <c r="Q86" s="92">
        <f t="shared" si="277"/>
        <v>7.3216216216216212E-2</v>
      </c>
      <c r="R86" s="92">
        <f t="shared" si="277"/>
        <v>7.3216216216216212E-2</v>
      </c>
      <c r="S86" s="92">
        <f t="shared" si="277"/>
        <v>7.3216216216216212E-2</v>
      </c>
      <c r="T86" s="92">
        <f t="shared" si="277"/>
        <v>7.3216216216216212E-2</v>
      </c>
      <c r="U86" s="92">
        <f t="shared" si="277"/>
        <v>7.3216216216216212E-2</v>
      </c>
      <c r="V86" s="92">
        <f t="shared" si="277"/>
        <v>7.3216216216216212E-2</v>
      </c>
    </row>
    <row r="87" spans="1:22">
      <c r="A87" s="91" t="s">
        <v>78</v>
      </c>
      <c r="B87" s="92">
        <f>$AA$8*B17/(100*$D$12)</f>
        <v>3.9936117936117933E-2</v>
      </c>
      <c r="C87" s="92">
        <f t="shared" si="277"/>
        <v>5.0585749385749383E-2</v>
      </c>
      <c r="D87" s="92">
        <f t="shared" si="277"/>
        <v>6.3897788697788699E-2</v>
      </c>
      <c r="E87" s="92">
        <f t="shared" si="277"/>
        <v>6.7891400491400494E-2</v>
      </c>
      <c r="F87" s="92">
        <f t="shared" si="277"/>
        <v>7.3216216216216212E-2</v>
      </c>
      <c r="G87" s="92">
        <f t="shared" si="277"/>
        <v>6.6560196560196544E-2</v>
      </c>
      <c r="H87" s="92">
        <f t="shared" si="277"/>
        <v>6.6560196560196544E-2</v>
      </c>
      <c r="I87" s="92">
        <f t="shared" si="277"/>
        <v>6.6560196560196544E-2</v>
      </c>
      <c r="J87" s="92">
        <f t="shared" si="277"/>
        <v>6.6560196560196544E-2</v>
      </c>
      <c r="K87" s="92">
        <f t="shared" si="277"/>
        <v>6.6560196560196544E-2</v>
      </c>
      <c r="L87" s="92">
        <f t="shared" si="277"/>
        <v>5.9904176904176897E-2</v>
      </c>
      <c r="M87" s="92">
        <f t="shared" si="277"/>
        <v>5.9904176904176897E-2</v>
      </c>
      <c r="N87" s="92">
        <f t="shared" si="277"/>
        <v>5.9904176904176897E-2</v>
      </c>
      <c r="O87" s="92">
        <f t="shared" si="277"/>
        <v>5.9904176904176897E-2</v>
      </c>
      <c r="P87" s="92">
        <f t="shared" si="277"/>
        <v>5.9904176904176897E-2</v>
      </c>
      <c r="Q87" s="92">
        <f t="shared" si="277"/>
        <v>5.9904176904176897E-2</v>
      </c>
      <c r="R87" s="92">
        <f t="shared" si="277"/>
        <v>5.9904176904176897E-2</v>
      </c>
      <c r="S87" s="92">
        <f t="shared" si="277"/>
        <v>5.9904176904176897E-2</v>
      </c>
      <c r="T87" s="92">
        <f t="shared" si="277"/>
        <v>5.9904176904176897E-2</v>
      </c>
      <c r="U87" s="92">
        <f t="shared" si="277"/>
        <v>5.9904176904176897E-2</v>
      </c>
      <c r="V87" s="92">
        <f t="shared" si="277"/>
        <v>5.9904176904176897E-2</v>
      </c>
    </row>
    <row r="88" spans="1:22">
      <c r="A88" s="90" t="s">
        <v>81</v>
      </c>
    </row>
    <row r="89" spans="1:22">
      <c r="A89" s="91" t="s">
        <v>77</v>
      </c>
      <c r="B89" s="92">
        <f>$AA$9*B16/(100*$D$12)</f>
        <v>0.17910578163390625</v>
      </c>
      <c r="C89" s="92">
        <f t="shared" ref="C89:V90" si="278">$AA$9*C16/(100*$D$12)</f>
        <v>0.22623888206388204</v>
      </c>
      <c r="D89" s="92">
        <f t="shared" si="278"/>
        <v>0.29976651873464366</v>
      </c>
      <c r="E89" s="92">
        <f t="shared" si="278"/>
        <v>0.39026207156019654</v>
      </c>
      <c r="F89" s="92">
        <f t="shared" si="278"/>
        <v>0.39591804361179361</v>
      </c>
      <c r="G89" s="92">
        <f t="shared" si="278"/>
        <v>0.36763818335380827</v>
      </c>
      <c r="H89" s="92">
        <f t="shared" si="278"/>
        <v>0.36763818335380827</v>
      </c>
      <c r="I89" s="92">
        <f t="shared" si="278"/>
        <v>0.36763818335380827</v>
      </c>
      <c r="J89" s="92">
        <f t="shared" si="278"/>
        <v>0.36763818335380827</v>
      </c>
      <c r="K89" s="92">
        <f t="shared" si="278"/>
        <v>0.33935832309582303</v>
      </c>
      <c r="L89" s="92">
        <f t="shared" si="278"/>
        <v>0.33935832309582303</v>
      </c>
      <c r="M89" s="92">
        <f t="shared" si="278"/>
        <v>0.33935832309582303</v>
      </c>
      <c r="N89" s="92">
        <f t="shared" si="278"/>
        <v>0.33935832309582303</v>
      </c>
      <c r="O89" s="92">
        <f t="shared" si="278"/>
        <v>0.31107846283783785</v>
      </c>
      <c r="P89" s="92">
        <f t="shared" si="278"/>
        <v>0.31107846283783785</v>
      </c>
      <c r="Q89" s="92">
        <f t="shared" si="278"/>
        <v>0.31107846283783785</v>
      </c>
      <c r="R89" s="92">
        <f t="shared" si="278"/>
        <v>0.31107846283783785</v>
      </c>
      <c r="S89" s="92">
        <f t="shared" si="278"/>
        <v>0.31107846283783785</v>
      </c>
      <c r="T89" s="92">
        <f t="shared" si="278"/>
        <v>0.31107846283783785</v>
      </c>
      <c r="U89" s="92">
        <f t="shared" si="278"/>
        <v>0.31107846283783785</v>
      </c>
      <c r="V89" s="92">
        <f t="shared" si="278"/>
        <v>0.31107846283783785</v>
      </c>
    </row>
    <row r="90" spans="1:22">
      <c r="A90" s="91" t="s">
        <v>78</v>
      </c>
      <c r="B90" s="92">
        <f>$AA$9*B17/(100*$D$12)</f>
        <v>0.16967916154791152</v>
      </c>
      <c r="C90" s="92">
        <f t="shared" si="278"/>
        <v>0.21492693796068796</v>
      </c>
      <c r="D90" s="92">
        <f t="shared" si="278"/>
        <v>0.27148665847665848</v>
      </c>
      <c r="E90" s="92">
        <f t="shared" si="278"/>
        <v>0.28845457463144963</v>
      </c>
      <c r="F90" s="92">
        <f t="shared" si="278"/>
        <v>0.31107846283783785</v>
      </c>
      <c r="G90" s="92">
        <f t="shared" si="278"/>
        <v>0.28279860257985256</v>
      </c>
      <c r="H90" s="92">
        <f t="shared" si="278"/>
        <v>0.28279860257985256</v>
      </c>
      <c r="I90" s="92">
        <f t="shared" si="278"/>
        <v>0.28279860257985256</v>
      </c>
      <c r="J90" s="92">
        <f t="shared" si="278"/>
        <v>0.28279860257985256</v>
      </c>
      <c r="K90" s="92">
        <f t="shared" si="278"/>
        <v>0.28279860257985256</v>
      </c>
      <c r="L90" s="92">
        <f t="shared" si="278"/>
        <v>0.25451874232186728</v>
      </c>
      <c r="M90" s="92">
        <f t="shared" si="278"/>
        <v>0.25451874232186728</v>
      </c>
      <c r="N90" s="92">
        <f t="shared" si="278"/>
        <v>0.25451874232186728</v>
      </c>
      <c r="O90" s="92">
        <f t="shared" si="278"/>
        <v>0.25451874232186728</v>
      </c>
      <c r="P90" s="92">
        <f t="shared" si="278"/>
        <v>0.25451874232186728</v>
      </c>
      <c r="Q90" s="92">
        <f t="shared" si="278"/>
        <v>0.25451874232186728</v>
      </c>
      <c r="R90" s="92">
        <f t="shared" si="278"/>
        <v>0.25451874232186728</v>
      </c>
      <c r="S90" s="92">
        <f t="shared" si="278"/>
        <v>0.25451874232186728</v>
      </c>
      <c r="T90" s="92">
        <f t="shared" si="278"/>
        <v>0.25451874232186728</v>
      </c>
      <c r="U90" s="92">
        <f t="shared" si="278"/>
        <v>0.25451874232186728</v>
      </c>
      <c r="V90" s="92">
        <f t="shared" si="278"/>
        <v>0.25451874232186728</v>
      </c>
    </row>
    <row r="91" spans="1:22">
      <c r="A91" s="90" t="s">
        <v>92</v>
      </c>
    </row>
    <row r="92" spans="1:22">
      <c r="A92" s="91" t="s">
        <v>77</v>
      </c>
      <c r="B92" s="92">
        <f>$AA$10*B16/(100*$D$12)</f>
        <v>7.2046091830466674E-2</v>
      </c>
      <c r="C92" s="92">
        <f t="shared" ref="C92:V93" si="279">$AA$10*C16/(100*$D$12)</f>
        <v>9.1005589680589666E-2</v>
      </c>
      <c r="D92" s="92">
        <f t="shared" si="279"/>
        <v>0.12058240632678131</v>
      </c>
      <c r="E92" s="92">
        <f t="shared" si="279"/>
        <v>0.15698464219901717</v>
      </c>
      <c r="F92" s="92">
        <f t="shared" si="279"/>
        <v>0.15925978194103194</v>
      </c>
      <c r="G92" s="92">
        <f t="shared" si="279"/>
        <v>0.14788408323095822</v>
      </c>
      <c r="H92" s="92">
        <f t="shared" si="279"/>
        <v>0.14788408323095822</v>
      </c>
      <c r="I92" s="92">
        <f t="shared" si="279"/>
        <v>0.14788408323095822</v>
      </c>
      <c r="J92" s="92">
        <f t="shared" si="279"/>
        <v>0.14788408323095822</v>
      </c>
      <c r="K92" s="92">
        <f t="shared" si="279"/>
        <v>0.13650838452088448</v>
      </c>
      <c r="L92" s="92">
        <f t="shared" si="279"/>
        <v>0.13650838452088448</v>
      </c>
      <c r="M92" s="92">
        <f t="shared" si="279"/>
        <v>0.13650838452088448</v>
      </c>
      <c r="N92" s="92">
        <f t="shared" si="279"/>
        <v>0.13650838452088448</v>
      </c>
      <c r="O92" s="92">
        <f t="shared" si="279"/>
        <v>0.1251326858108108</v>
      </c>
      <c r="P92" s="92">
        <f t="shared" si="279"/>
        <v>0.1251326858108108</v>
      </c>
      <c r="Q92" s="92">
        <f t="shared" si="279"/>
        <v>0.1251326858108108</v>
      </c>
      <c r="R92" s="92">
        <f t="shared" si="279"/>
        <v>0.1251326858108108</v>
      </c>
      <c r="S92" s="92">
        <f t="shared" si="279"/>
        <v>0.1251326858108108</v>
      </c>
      <c r="T92" s="92">
        <f t="shared" si="279"/>
        <v>0.1251326858108108</v>
      </c>
      <c r="U92" s="92">
        <f t="shared" si="279"/>
        <v>0.1251326858108108</v>
      </c>
      <c r="V92" s="92">
        <f t="shared" si="279"/>
        <v>0.1251326858108108</v>
      </c>
    </row>
    <row r="93" spans="1:22">
      <c r="A93" s="91" t="s">
        <v>78</v>
      </c>
      <c r="B93" s="92">
        <f>$AA$10*B17/(100*$D$12)</f>
        <v>6.8254192260442242E-2</v>
      </c>
      <c r="C93" s="92">
        <f t="shared" si="279"/>
        <v>8.6455310196560192E-2</v>
      </c>
      <c r="D93" s="92">
        <f t="shared" si="279"/>
        <v>0.1092067076167076</v>
      </c>
      <c r="E93" s="92">
        <f t="shared" si="279"/>
        <v>0.11603212684275184</v>
      </c>
      <c r="F93" s="92">
        <f t="shared" si="279"/>
        <v>0.1251326858108108</v>
      </c>
      <c r="G93" s="92">
        <f t="shared" si="279"/>
        <v>0.11375698710073708</v>
      </c>
      <c r="H93" s="92">
        <f t="shared" si="279"/>
        <v>0.11375698710073708</v>
      </c>
      <c r="I93" s="92">
        <f t="shared" si="279"/>
        <v>0.11375698710073708</v>
      </c>
      <c r="J93" s="92">
        <f t="shared" si="279"/>
        <v>0.11375698710073708</v>
      </c>
      <c r="K93" s="92">
        <f t="shared" si="279"/>
        <v>0.11375698710073708</v>
      </c>
      <c r="L93" s="92">
        <f t="shared" si="279"/>
        <v>0.10238128839066338</v>
      </c>
      <c r="M93" s="92">
        <f t="shared" si="279"/>
        <v>0.10238128839066338</v>
      </c>
      <c r="N93" s="92">
        <f t="shared" si="279"/>
        <v>0.10238128839066338</v>
      </c>
      <c r="O93" s="92">
        <f t="shared" si="279"/>
        <v>0.10238128839066338</v>
      </c>
      <c r="P93" s="92">
        <f t="shared" si="279"/>
        <v>0.10238128839066338</v>
      </c>
      <c r="Q93" s="92">
        <f t="shared" si="279"/>
        <v>0.10238128839066338</v>
      </c>
      <c r="R93" s="92">
        <f t="shared" si="279"/>
        <v>0.10238128839066338</v>
      </c>
      <c r="S93" s="92">
        <f t="shared" si="279"/>
        <v>0.10238128839066338</v>
      </c>
      <c r="T93" s="92">
        <f t="shared" si="279"/>
        <v>0.10238128839066338</v>
      </c>
      <c r="U93" s="92">
        <f t="shared" si="279"/>
        <v>0.10238128839066338</v>
      </c>
      <c r="V93" s="92">
        <f t="shared" si="279"/>
        <v>0.10238128839066338</v>
      </c>
    </row>
    <row r="94" spans="1:22">
      <c r="A94" s="90" t="s">
        <v>85</v>
      </c>
      <c r="B94" s="92"/>
      <c r="C94" s="92"/>
      <c r="D94" s="92"/>
      <c r="E94" s="92"/>
      <c r="F94" s="92"/>
      <c r="G94" s="92"/>
      <c r="H94" s="92"/>
      <c r="I94" s="92"/>
      <c r="J94" s="92"/>
      <c r="K94" s="92"/>
      <c r="L94" s="92"/>
      <c r="M94" s="92"/>
      <c r="N94" s="92"/>
      <c r="O94" s="92"/>
      <c r="P94" s="92"/>
      <c r="Q94" s="92"/>
      <c r="R94" s="92"/>
      <c r="S94" s="92"/>
      <c r="T94" s="92"/>
      <c r="U94" s="92"/>
      <c r="V94" s="92"/>
    </row>
    <row r="95" spans="1:22">
      <c r="A95" s="91" t="s">
        <v>77</v>
      </c>
      <c r="B95" s="92">
        <f>$AA$11*B16/(100*$D$12)</f>
        <v>0.2294617628992624</v>
      </c>
      <c r="C95" s="92">
        <f t="shared" ref="C95:V96" si="280">$AA$11*C16/(100*$D$12)</f>
        <v>0.28984643734643734</v>
      </c>
      <c r="D95" s="92">
        <f t="shared" si="280"/>
        <v>0.38404652948402945</v>
      </c>
      <c r="E95" s="92">
        <f t="shared" si="280"/>
        <v>0.49998510442260446</v>
      </c>
      <c r="F95" s="92">
        <f t="shared" si="280"/>
        <v>0.50723126535626528</v>
      </c>
      <c r="G95" s="92">
        <f t="shared" si="280"/>
        <v>0.47100046068796064</v>
      </c>
      <c r="H95" s="92">
        <f t="shared" si="280"/>
        <v>0.47100046068796064</v>
      </c>
      <c r="I95" s="92">
        <f t="shared" si="280"/>
        <v>0.47100046068796064</v>
      </c>
      <c r="J95" s="92">
        <f t="shared" si="280"/>
        <v>0.47100046068796064</v>
      </c>
      <c r="K95" s="92">
        <f t="shared" si="280"/>
        <v>0.43476965601965595</v>
      </c>
      <c r="L95" s="92">
        <f t="shared" si="280"/>
        <v>0.43476965601965595</v>
      </c>
      <c r="M95" s="92">
        <f t="shared" si="280"/>
        <v>0.43476965601965595</v>
      </c>
      <c r="N95" s="92">
        <f t="shared" si="280"/>
        <v>0.43476965601965595</v>
      </c>
      <c r="O95" s="92">
        <f t="shared" si="280"/>
        <v>0.39853885135135131</v>
      </c>
      <c r="P95" s="92">
        <f t="shared" si="280"/>
        <v>0.39853885135135131</v>
      </c>
      <c r="Q95" s="92">
        <f t="shared" si="280"/>
        <v>0.39853885135135131</v>
      </c>
      <c r="R95" s="92">
        <f t="shared" si="280"/>
        <v>0.39853885135135131</v>
      </c>
      <c r="S95" s="92">
        <f t="shared" si="280"/>
        <v>0.39853885135135131</v>
      </c>
      <c r="T95" s="92">
        <f t="shared" si="280"/>
        <v>0.39853885135135131</v>
      </c>
      <c r="U95" s="92">
        <f t="shared" si="280"/>
        <v>0.39853885135135131</v>
      </c>
      <c r="V95" s="92">
        <f t="shared" si="280"/>
        <v>0.39853885135135131</v>
      </c>
    </row>
    <row r="96" spans="1:22">
      <c r="A96" s="91" t="s">
        <v>78</v>
      </c>
      <c r="B96" s="92">
        <f>$AA$11*B17/(100*$D$12)</f>
        <v>0.21738482800982797</v>
      </c>
      <c r="C96" s="92">
        <f t="shared" si="280"/>
        <v>0.27535411547911548</v>
      </c>
      <c r="D96" s="92">
        <f t="shared" si="280"/>
        <v>0.34781572481572481</v>
      </c>
      <c r="E96" s="92">
        <f t="shared" si="280"/>
        <v>0.36955420761670765</v>
      </c>
      <c r="F96" s="92">
        <f t="shared" si="280"/>
        <v>0.39853885135135131</v>
      </c>
      <c r="G96" s="92">
        <f t="shared" si="280"/>
        <v>0.36230804668304661</v>
      </c>
      <c r="H96" s="92">
        <f t="shared" si="280"/>
        <v>0.36230804668304661</v>
      </c>
      <c r="I96" s="92">
        <f t="shared" si="280"/>
        <v>0.36230804668304661</v>
      </c>
      <c r="J96" s="92">
        <f t="shared" si="280"/>
        <v>0.36230804668304661</v>
      </c>
      <c r="K96" s="92">
        <f t="shared" si="280"/>
        <v>0.36230804668304661</v>
      </c>
      <c r="L96" s="92">
        <f t="shared" si="280"/>
        <v>0.32607724201474203</v>
      </c>
      <c r="M96" s="92">
        <f t="shared" si="280"/>
        <v>0.32607724201474203</v>
      </c>
      <c r="N96" s="92">
        <f t="shared" si="280"/>
        <v>0.32607724201474203</v>
      </c>
      <c r="O96" s="92">
        <f t="shared" si="280"/>
        <v>0.32607724201474203</v>
      </c>
      <c r="P96" s="92">
        <f t="shared" si="280"/>
        <v>0.32607724201474203</v>
      </c>
      <c r="Q96" s="92">
        <f t="shared" si="280"/>
        <v>0.32607724201474203</v>
      </c>
      <c r="R96" s="92">
        <f t="shared" si="280"/>
        <v>0.32607724201474203</v>
      </c>
      <c r="S96" s="92">
        <f t="shared" si="280"/>
        <v>0.32607724201474203</v>
      </c>
      <c r="T96" s="92">
        <f t="shared" si="280"/>
        <v>0.32607724201474203</v>
      </c>
      <c r="U96" s="92">
        <f t="shared" si="280"/>
        <v>0.32607724201474203</v>
      </c>
      <c r="V96" s="92">
        <f t="shared" si="280"/>
        <v>0.32607724201474203</v>
      </c>
    </row>
  </sheetData>
  <mergeCells count="4">
    <mergeCell ref="B2:C2"/>
    <mergeCell ref="D2:E2"/>
    <mergeCell ref="F2:G2"/>
    <mergeCell ref="H2:H3"/>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EEAF1-F421-4F76-80F7-97A6B68A048E}">
  <dimension ref="A1:GT238"/>
  <sheetViews>
    <sheetView tabSelected="1" workbookViewId="0">
      <selection activeCell="H21" sqref="A1:GT26"/>
    </sheetView>
  </sheetViews>
  <sheetFormatPr defaultRowHeight="14.4"/>
  <cols>
    <col min="1" max="1" width="67.33203125" customWidth="1"/>
  </cols>
  <sheetData>
    <row r="1" spans="1:202">
      <c r="A1" s="145" t="s">
        <v>210</v>
      </c>
      <c r="B1" s="145">
        <v>1900</v>
      </c>
      <c r="C1" s="145">
        <v>1901</v>
      </c>
      <c r="D1" s="145">
        <v>1902</v>
      </c>
      <c r="E1" s="145">
        <v>1903</v>
      </c>
      <c r="F1" s="145">
        <v>1904</v>
      </c>
      <c r="G1" s="145">
        <v>1905</v>
      </c>
      <c r="H1" s="145">
        <v>1906</v>
      </c>
      <c r="I1" s="145">
        <v>1907</v>
      </c>
      <c r="J1" s="145">
        <v>1908</v>
      </c>
      <c r="K1" s="145">
        <v>1909</v>
      </c>
      <c r="L1" s="145">
        <v>1910</v>
      </c>
      <c r="M1" s="145">
        <v>1911</v>
      </c>
      <c r="N1" s="145">
        <v>1912</v>
      </c>
      <c r="O1" s="145">
        <v>1913</v>
      </c>
      <c r="P1" s="145">
        <v>1914</v>
      </c>
      <c r="Q1" s="145">
        <v>1915</v>
      </c>
      <c r="R1" s="145">
        <v>1916</v>
      </c>
      <c r="S1" s="145">
        <v>1917</v>
      </c>
      <c r="T1" s="145">
        <v>1918</v>
      </c>
      <c r="U1" s="145">
        <v>1919</v>
      </c>
      <c r="V1" s="145">
        <v>1920</v>
      </c>
      <c r="W1" s="145">
        <v>1921</v>
      </c>
      <c r="X1" s="145">
        <v>1922</v>
      </c>
      <c r="Y1" s="145">
        <v>1923</v>
      </c>
      <c r="Z1" s="145">
        <v>1924</v>
      </c>
      <c r="AA1" s="145">
        <v>1925</v>
      </c>
      <c r="AB1" s="145">
        <v>1926</v>
      </c>
      <c r="AC1" s="145">
        <v>1927</v>
      </c>
      <c r="AD1" s="145">
        <v>1928</v>
      </c>
      <c r="AE1" s="145">
        <v>1929</v>
      </c>
      <c r="AF1" s="145">
        <v>1930</v>
      </c>
      <c r="AG1" s="145">
        <v>1931</v>
      </c>
      <c r="AH1" s="145">
        <v>1932</v>
      </c>
      <c r="AI1" s="145">
        <v>1933</v>
      </c>
      <c r="AJ1" s="145">
        <v>1934</v>
      </c>
      <c r="AK1" s="145">
        <v>1935</v>
      </c>
      <c r="AL1" s="145">
        <v>1936</v>
      </c>
      <c r="AM1" s="145">
        <v>1937</v>
      </c>
      <c r="AN1" s="145">
        <v>1938</v>
      </c>
      <c r="AO1" s="145">
        <v>1939</v>
      </c>
      <c r="AP1" s="145">
        <v>1940</v>
      </c>
      <c r="AQ1" s="145">
        <v>1941</v>
      </c>
      <c r="AR1" s="145">
        <v>1942</v>
      </c>
      <c r="AS1" s="145">
        <v>1943</v>
      </c>
      <c r="AT1" s="145">
        <v>1944</v>
      </c>
      <c r="AU1" s="145">
        <v>1945</v>
      </c>
      <c r="AV1" s="145">
        <v>1946</v>
      </c>
      <c r="AW1" s="145">
        <v>1947</v>
      </c>
      <c r="AX1" s="145">
        <v>1948</v>
      </c>
      <c r="AY1" s="145">
        <v>1949</v>
      </c>
      <c r="AZ1" s="145">
        <v>1950</v>
      </c>
      <c r="BA1" s="145">
        <v>1951</v>
      </c>
      <c r="BB1" s="145">
        <v>1952</v>
      </c>
      <c r="BC1" s="145">
        <v>1953</v>
      </c>
      <c r="BD1" s="145">
        <v>1954</v>
      </c>
      <c r="BE1" s="145">
        <v>1955</v>
      </c>
      <c r="BF1" s="145">
        <v>1956</v>
      </c>
      <c r="BG1" s="145">
        <v>1957</v>
      </c>
      <c r="BH1" s="145">
        <v>1958</v>
      </c>
      <c r="BI1" s="145">
        <v>1959</v>
      </c>
      <c r="BJ1" s="145">
        <v>1960</v>
      </c>
      <c r="BK1" s="145">
        <v>1961</v>
      </c>
      <c r="BL1" s="145">
        <v>1962</v>
      </c>
      <c r="BM1" s="145">
        <v>1963</v>
      </c>
      <c r="BN1" s="145">
        <v>1964</v>
      </c>
      <c r="BO1" s="145">
        <v>1965</v>
      </c>
      <c r="BP1" s="145">
        <v>1966</v>
      </c>
      <c r="BQ1" s="145">
        <v>1967</v>
      </c>
      <c r="BR1" s="145">
        <v>1968</v>
      </c>
      <c r="BS1" s="145">
        <v>1969</v>
      </c>
      <c r="BT1" s="145">
        <v>1970</v>
      </c>
      <c r="BU1" s="145">
        <v>1971</v>
      </c>
      <c r="BV1" s="145">
        <v>1972</v>
      </c>
      <c r="BW1" s="145">
        <v>1973</v>
      </c>
      <c r="BX1" s="145">
        <v>1974</v>
      </c>
      <c r="BY1" s="145">
        <v>1975</v>
      </c>
      <c r="BZ1" s="145">
        <v>1976</v>
      </c>
      <c r="CA1" s="145">
        <v>1977</v>
      </c>
      <c r="CB1" s="145">
        <v>1978</v>
      </c>
      <c r="CC1" s="145">
        <v>1979</v>
      </c>
      <c r="CD1" s="145">
        <v>1980</v>
      </c>
      <c r="CE1" s="145">
        <v>1981</v>
      </c>
      <c r="CF1" s="145">
        <v>1982</v>
      </c>
      <c r="CG1" s="145">
        <v>1983</v>
      </c>
      <c r="CH1" s="145">
        <v>1984</v>
      </c>
      <c r="CI1" s="145">
        <v>1985</v>
      </c>
      <c r="CJ1" s="145">
        <v>1986</v>
      </c>
      <c r="CK1" s="145">
        <v>1987</v>
      </c>
      <c r="CL1" s="145">
        <v>1988</v>
      </c>
      <c r="CM1" s="145">
        <v>1989</v>
      </c>
      <c r="CN1" s="145">
        <v>1990</v>
      </c>
      <c r="CO1" s="145">
        <v>1991</v>
      </c>
      <c r="CP1" s="145">
        <v>1992</v>
      </c>
      <c r="CQ1" s="145">
        <v>1993</v>
      </c>
      <c r="CR1" s="145">
        <v>1994</v>
      </c>
      <c r="CS1" s="145">
        <v>1995</v>
      </c>
      <c r="CT1" s="145">
        <v>1996</v>
      </c>
      <c r="CU1" s="145">
        <v>1997</v>
      </c>
      <c r="CV1" s="145">
        <v>1998</v>
      </c>
      <c r="CW1" s="145">
        <v>1999</v>
      </c>
      <c r="CX1" s="145">
        <v>2000</v>
      </c>
      <c r="CY1" s="145">
        <v>2001</v>
      </c>
      <c r="CZ1" s="145">
        <v>2002</v>
      </c>
      <c r="DA1" s="145">
        <v>2003</v>
      </c>
      <c r="DB1" s="145">
        <v>2004</v>
      </c>
      <c r="DC1" s="145">
        <v>2005</v>
      </c>
      <c r="DD1" s="145">
        <v>2006</v>
      </c>
      <c r="DE1" s="145">
        <v>2007</v>
      </c>
      <c r="DF1" s="145">
        <v>2008</v>
      </c>
      <c r="DG1" s="145">
        <v>2009</v>
      </c>
      <c r="DH1" s="145">
        <v>2010</v>
      </c>
      <c r="DI1" s="145">
        <v>2011</v>
      </c>
      <c r="DJ1" s="145">
        <v>2012</v>
      </c>
      <c r="DK1" s="145">
        <v>2013</v>
      </c>
      <c r="DL1" s="145">
        <v>2014</v>
      </c>
      <c r="DM1" s="145">
        <v>2015</v>
      </c>
      <c r="DN1" s="145">
        <v>2016</v>
      </c>
      <c r="DO1" s="145">
        <v>2017</v>
      </c>
      <c r="DP1" s="145">
        <v>2018</v>
      </c>
      <c r="DQ1" s="145">
        <v>2019</v>
      </c>
      <c r="DR1" s="145">
        <v>2020</v>
      </c>
      <c r="DS1" s="145">
        <v>2021</v>
      </c>
      <c r="DT1" s="145">
        <v>2022</v>
      </c>
      <c r="DU1" s="145">
        <v>2023</v>
      </c>
      <c r="DV1" s="145">
        <v>2024</v>
      </c>
      <c r="DW1" s="145">
        <v>2025</v>
      </c>
      <c r="DX1" s="145">
        <v>2026</v>
      </c>
      <c r="DY1" s="145">
        <v>2027</v>
      </c>
      <c r="DZ1" s="145">
        <v>2028</v>
      </c>
      <c r="EA1" s="145">
        <v>2029</v>
      </c>
      <c r="EB1" s="145">
        <v>2030</v>
      </c>
      <c r="EC1" s="145">
        <v>2031</v>
      </c>
      <c r="ED1" s="145">
        <v>2032</v>
      </c>
      <c r="EE1" s="145">
        <v>2033</v>
      </c>
      <c r="EF1" s="145">
        <v>2034</v>
      </c>
      <c r="EG1" s="145">
        <v>2035</v>
      </c>
      <c r="EH1" s="145">
        <v>2036</v>
      </c>
      <c r="EI1" s="145">
        <v>2037</v>
      </c>
      <c r="EJ1" s="145">
        <v>2038</v>
      </c>
      <c r="EK1" s="145">
        <v>2039</v>
      </c>
      <c r="EL1" s="145">
        <v>2040</v>
      </c>
      <c r="EM1" s="145">
        <v>2041</v>
      </c>
      <c r="EN1" s="145">
        <v>2042</v>
      </c>
      <c r="EO1" s="145">
        <v>2043</v>
      </c>
      <c r="EP1" s="145">
        <v>2044</v>
      </c>
      <c r="EQ1" s="145">
        <v>2045</v>
      </c>
      <c r="ER1" s="145">
        <v>2046</v>
      </c>
      <c r="ES1" s="145">
        <v>2047</v>
      </c>
      <c r="ET1" s="145">
        <v>2048</v>
      </c>
      <c r="EU1" s="145">
        <v>2049</v>
      </c>
      <c r="EV1" s="145">
        <v>2050</v>
      </c>
      <c r="EW1" s="145">
        <v>2051</v>
      </c>
      <c r="EX1" s="145">
        <v>2052</v>
      </c>
      <c r="EY1" s="145">
        <v>2053</v>
      </c>
      <c r="EZ1" s="145">
        <v>2054</v>
      </c>
      <c r="FA1" s="145">
        <v>2055</v>
      </c>
      <c r="FB1" s="145">
        <v>2056</v>
      </c>
      <c r="FC1" s="145">
        <v>2057</v>
      </c>
      <c r="FD1" s="145">
        <v>2058</v>
      </c>
      <c r="FE1" s="145">
        <v>2059</v>
      </c>
      <c r="FF1" s="145">
        <v>2060</v>
      </c>
      <c r="FG1" s="145">
        <v>2061</v>
      </c>
      <c r="FH1" s="145">
        <v>2062</v>
      </c>
      <c r="FI1" s="145">
        <v>2063</v>
      </c>
      <c r="FJ1" s="145">
        <v>2064</v>
      </c>
      <c r="FK1" s="145">
        <v>2065</v>
      </c>
      <c r="FL1" s="145">
        <v>2066</v>
      </c>
      <c r="FM1" s="145">
        <v>2067</v>
      </c>
      <c r="FN1" s="145">
        <v>2068</v>
      </c>
      <c r="FO1" s="145">
        <v>2069</v>
      </c>
      <c r="FP1" s="145">
        <v>2070</v>
      </c>
      <c r="FQ1" s="145">
        <v>2071</v>
      </c>
      <c r="FR1" s="145">
        <v>2072</v>
      </c>
      <c r="FS1" s="145">
        <v>2073</v>
      </c>
      <c r="FT1" s="145">
        <v>2074</v>
      </c>
      <c r="FU1" s="145">
        <v>2075</v>
      </c>
      <c r="FV1" s="145">
        <v>2076</v>
      </c>
      <c r="FW1" s="145">
        <v>2077</v>
      </c>
      <c r="FX1" s="145">
        <v>2078</v>
      </c>
      <c r="FY1" s="145">
        <v>2079</v>
      </c>
      <c r="FZ1" s="145">
        <v>2080</v>
      </c>
      <c r="GA1" s="145">
        <v>2081</v>
      </c>
      <c r="GB1" s="145">
        <v>2082</v>
      </c>
      <c r="GC1" s="145">
        <v>2083</v>
      </c>
      <c r="GD1" s="145">
        <v>2084</v>
      </c>
      <c r="GE1" s="145">
        <v>2085</v>
      </c>
      <c r="GF1" s="145">
        <v>2086</v>
      </c>
      <c r="GG1" s="145">
        <v>2087</v>
      </c>
      <c r="GH1" s="145">
        <v>2088</v>
      </c>
      <c r="GI1" s="145">
        <v>2089</v>
      </c>
      <c r="GJ1" s="145">
        <v>2090</v>
      </c>
      <c r="GK1" s="145">
        <v>2091</v>
      </c>
      <c r="GL1" s="145">
        <v>2092</v>
      </c>
      <c r="GM1" s="145">
        <v>2093</v>
      </c>
      <c r="GN1" s="145">
        <v>2094</v>
      </c>
      <c r="GO1" s="145">
        <v>2095</v>
      </c>
      <c r="GP1" s="145">
        <v>2096</v>
      </c>
      <c r="GQ1" s="145">
        <v>2097</v>
      </c>
      <c r="GR1" s="145">
        <v>2098</v>
      </c>
      <c r="GS1" s="145">
        <v>2099</v>
      </c>
      <c r="GT1" s="145">
        <v>2100</v>
      </c>
    </row>
    <row r="2" spans="1:202">
      <c r="A2" s="145" t="s">
        <v>211</v>
      </c>
      <c r="B2" s="145">
        <v>0.81402600000000003</v>
      </c>
      <c r="C2" s="145">
        <v>0.81402600000000003</v>
      </c>
      <c r="D2" s="145">
        <v>0.81402600000000003</v>
      </c>
      <c r="E2" s="145">
        <v>0.81402600000000003</v>
      </c>
      <c r="F2" s="145">
        <v>0.81402600000000003</v>
      </c>
      <c r="G2" s="145">
        <v>0.81402600000000003</v>
      </c>
      <c r="H2" s="145">
        <v>0.81402600000000003</v>
      </c>
      <c r="I2" s="145">
        <v>0.81402600000000003</v>
      </c>
      <c r="J2" s="145">
        <v>0.81402600000000003</v>
      </c>
      <c r="K2" s="145">
        <v>0.81402600000000003</v>
      </c>
      <c r="L2" s="145">
        <v>0.81402600000000003</v>
      </c>
      <c r="M2" s="145">
        <v>0.81402600000000003</v>
      </c>
      <c r="N2" s="145">
        <v>0.81402600000000003</v>
      </c>
      <c r="O2" s="145">
        <v>0.81402600000000003</v>
      </c>
      <c r="P2" s="145">
        <v>0.81402600000000003</v>
      </c>
      <c r="Q2" s="145">
        <v>0.81402600000000003</v>
      </c>
      <c r="R2" s="145">
        <v>0.81402600000000003</v>
      </c>
      <c r="S2" s="145">
        <v>0.81402600000000003</v>
      </c>
      <c r="T2" s="145">
        <v>0.81402600000000003</v>
      </c>
      <c r="U2" s="145">
        <v>0.81402600000000003</v>
      </c>
      <c r="V2" s="145">
        <v>0.81402600000000003</v>
      </c>
      <c r="W2" s="145">
        <v>0.81402600000000003</v>
      </c>
      <c r="X2" s="145">
        <v>0.81402600000000003</v>
      </c>
      <c r="Y2" s="145">
        <v>0.81402600000000003</v>
      </c>
      <c r="Z2" s="145">
        <v>0.81402600000000003</v>
      </c>
      <c r="AA2" s="145">
        <v>0.81402600000000003</v>
      </c>
      <c r="AB2" s="145">
        <v>0.81402600000000003</v>
      </c>
      <c r="AC2" s="145">
        <v>0.81402600000000003</v>
      </c>
      <c r="AD2" s="145">
        <v>0.81402600000000003</v>
      </c>
      <c r="AE2" s="145">
        <v>0.81402600000000003</v>
      </c>
      <c r="AF2" s="145">
        <v>0.81402600000000003</v>
      </c>
      <c r="AG2" s="145">
        <v>0.81402600000000003</v>
      </c>
      <c r="AH2" s="145">
        <v>0.81402600000000003</v>
      </c>
      <c r="AI2" s="145">
        <v>0.81402600000000003</v>
      </c>
      <c r="AJ2" s="145">
        <v>0.81402600000000003</v>
      </c>
      <c r="AK2" s="145">
        <v>0.81402600000000003</v>
      </c>
      <c r="AL2" s="145">
        <v>0.81402600000000003</v>
      </c>
      <c r="AM2" s="145">
        <v>0.81402600000000003</v>
      </c>
      <c r="AN2" s="145">
        <v>0.81402600000000003</v>
      </c>
      <c r="AO2" s="145">
        <v>0.81402600000000003</v>
      </c>
      <c r="AP2" s="145">
        <v>0.81402600000000003</v>
      </c>
      <c r="AQ2" s="145">
        <v>0.81402600000000003</v>
      </c>
      <c r="AR2" s="145">
        <v>0.81402600000000003</v>
      </c>
      <c r="AS2" s="145">
        <v>0.81402600000000003</v>
      </c>
      <c r="AT2" s="145">
        <v>0.81402600000000003</v>
      </c>
      <c r="AU2" s="145">
        <v>0.81402600000000003</v>
      </c>
      <c r="AV2" s="145">
        <v>0.81402600000000003</v>
      </c>
      <c r="AW2" s="145">
        <v>0.81402600000000003</v>
      </c>
      <c r="AX2" s="145">
        <v>0.81402600000000003</v>
      </c>
      <c r="AY2" s="145">
        <v>0.81402600000000003</v>
      </c>
      <c r="AZ2" s="145">
        <v>0.81402600000000003</v>
      </c>
      <c r="BA2" s="145">
        <v>0.81402600000000003</v>
      </c>
      <c r="BB2" s="145">
        <v>0.81402600000000003</v>
      </c>
      <c r="BC2" s="145">
        <v>0.81402600000000003</v>
      </c>
      <c r="BD2" s="145">
        <v>0.81402600000000003</v>
      </c>
      <c r="BE2" s="145">
        <v>0.81402600000000003</v>
      </c>
      <c r="BF2" s="145">
        <v>0.81402600000000003</v>
      </c>
      <c r="BG2" s="145">
        <v>0.81402600000000003</v>
      </c>
      <c r="BH2" s="145">
        <v>0.81402600000000003</v>
      </c>
      <c r="BI2" s="145">
        <v>0.81402600000000003</v>
      </c>
      <c r="BJ2" s="145">
        <v>0.81402600000000003</v>
      </c>
      <c r="BK2" s="145">
        <v>0.81402600000000003</v>
      </c>
      <c r="BL2" s="145">
        <v>0.81402600000000003</v>
      </c>
      <c r="BM2" s="145">
        <v>0.81402600000000003</v>
      </c>
      <c r="BN2" s="145">
        <v>0.81402600000000003</v>
      </c>
      <c r="BO2" s="145">
        <v>0.81402600000000003</v>
      </c>
      <c r="BP2" s="145">
        <v>0.81402600000000003</v>
      </c>
      <c r="BQ2" s="145">
        <v>0.81402600000000003</v>
      </c>
      <c r="BR2" s="145">
        <v>0.81402600000000003</v>
      </c>
      <c r="BS2" s="145">
        <v>0.81402600000000003</v>
      </c>
      <c r="BT2" s="145">
        <v>0.81402600000000003</v>
      </c>
      <c r="BU2" s="145">
        <v>0.81402600000000003</v>
      </c>
      <c r="BV2" s="145">
        <v>0.81402600000000003</v>
      </c>
      <c r="BW2" s="145">
        <v>0.81402600000000003</v>
      </c>
      <c r="BX2" s="145">
        <v>0.81402600000000003</v>
      </c>
      <c r="BY2" s="145">
        <v>0.81402600000000003</v>
      </c>
      <c r="BZ2" s="145">
        <v>0.81402699999999995</v>
      </c>
      <c r="CA2" s="145">
        <v>0.81402699999999995</v>
      </c>
      <c r="CB2" s="145">
        <v>0.81402699999999995</v>
      </c>
      <c r="CC2" s="145">
        <v>0.81402699999999995</v>
      </c>
      <c r="CD2" s="145">
        <v>0.81402699999999995</v>
      </c>
      <c r="CE2" s="145">
        <v>0.81402699999999995</v>
      </c>
      <c r="CF2" s="145">
        <v>0.81402699999999995</v>
      </c>
      <c r="CG2" s="145">
        <v>0.81402699999999995</v>
      </c>
      <c r="CH2" s="145">
        <v>0.81402699999999995</v>
      </c>
      <c r="CI2" s="145">
        <v>0.81402699999999995</v>
      </c>
      <c r="CJ2" s="145">
        <v>0.81402699999999995</v>
      </c>
      <c r="CK2" s="145">
        <v>0.81402699999999995</v>
      </c>
      <c r="CL2" s="145">
        <v>0.81402799999999997</v>
      </c>
      <c r="CM2" s="145">
        <v>0.81402799999999997</v>
      </c>
      <c r="CN2" s="145">
        <v>0.81402799999999997</v>
      </c>
      <c r="CO2" s="145">
        <v>0.81402799999999997</v>
      </c>
      <c r="CP2" s="145">
        <v>0.814029</v>
      </c>
      <c r="CQ2" s="145">
        <v>0.814029</v>
      </c>
      <c r="CR2" s="145">
        <v>0.81402799999999997</v>
      </c>
      <c r="CS2" s="145">
        <v>0.81402799999999997</v>
      </c>
      <c r="CT2" s="145">
        <v>0.81402799999999997</v>
      </c>
      <c r="CU2" s="145">
        <v>0.814029</v>
      </c>
      <c r="CV2" s="145">
        <v>0.814029</v>
      </c>
      <c r="CW2" s="145">
        <v>0.81403000000000003</v>
      </c>
      <c r="CX2" s="145">
        <v>0.81403000000000003</v>
      </c>
      <c r="CY2" s="145">
        <v>0.81403000000000003</v>
      </c>
      <c r="CZ2" s="145">
        <v>0.81403000000000003</v>
      </c>
      <c r="DA2" s="145">
        <v>0.81403099999999995</v>
      </c>
      <c r="DB2" s="145">
        <v>0.81403099999999995</v>
      </c>
      <c r="DC2" s="145">
        <v>0.81403199999999998</v>
      </c>
      <c r="DD2" s="145">
        <v>0.81403300000000001</v>
      </c>
      <c r="DE2" s="145">
        <v>0.81403300000000001</v>
      </c>
      <c r="DF2" s="145">
        <v>0.81403300000000001</v>
      </c>
      <c r="DG2" s="145">
        <v>0.81403300000000001</v>
      </c>
      <c r="DH2" s="145">
        <v>0.81403400000000004</v>
      </c>
      <c r="DI2" s="145">
        <v>0.81403599999999998</v>
      </c>
      <c r="DJ2" s="145">
        <v>0.81403700000000001</v>
      </c>
      <c r="DK2" s="145">
        <v>0.81403800000000004</v>
      </c>
      <c r="DL2" s="145">
        <v>0.81403999999999999</v>
      </c>
      <c r="DM2" s="145">
        <v>0.81404100000000001</v>
      </c>
      <c r="DN2" s="145">
        <v>0.81404299999999996</v>
      </c>
      <c r="DO2" s="145">
        <v>0.81404299999999996</v>
      </c>
      <c r="DP2" s="145">
        <v>0.81404500000000002</v>
      </c>
      <c r="DQ2" s="145">
        <v>0.81404699999999997</v>
      </c>
      <c r="DR2" s="145">
        <v>0.81404900000000002</v>
      </c>
      <c r="DS2" s="145">
        <v>0.814052</v>
      </c>
      <c r="DT2" s="145">
        <v>0.81405499999999997</v>
      </c>
      <c r="DU2" s="145">
        <v>0.81405700000000003</v>
      </c>
      <c r="DV2" s="145">
        <v>0.81405700000000003</v>
      </c>
      <c r="DW2" s="145">
        <v>0.81405899999999998</v>
      </c>
      <c r="DX2" s="145">
        <v>0.81406199999999995</v>
      </c>
      <c r="DY2" s="145">
        <v>0.81406500000000004</v>
      </c>
      <c r="DZ2" s="145">
        <v>0.81406800000000001</v>
      </c>
      <c r="EA2" s="145">
        <v>0.81407200000000002</v>
      </c>
      <c r="EB2" s="145">
        <v>0.81407600000000002</v>
      </c>
      <c r="EC2" s="145">
        <v>0.81408000000000003</v>
      </c>
      <c r="ED2" s="145">
        <v>0.81408499999999995</v>
      </c>
      <c r="EE2" s="145">
        <v>0.81408999999999998</v>
      </c>
      <c r="EF2" s="145">
        <v>0.81409600000000004</v>
      </c>
      <c r="EG2" s="145">
        <v>0.81410199999999999</v>
      </c>
      <c r="EH2" s="145">
        <v>0.81410899999999997</v>
      </c>
      <c r="EI2" s="145">
        <v>0.81411599999999995</v>
      </c>
      <c r="EJ2" s="145">
        <v>0.81412399999999996</v>
      </c>
      <c r="EK2" s="145">
        <v>0.814133</v>
      </c>
      <c r="EL2" s="145">
        <v>0.81414200000000003</v>
      </c>
      <c r="EM2" s="145">
        <v>0.81415300000000002</v>
      </c>
      <c r="EN2" s="145">
        <v>0.814164</v>
      </c>
      <c r="EO2" s="145">
        <v>0.81417600000000001</v>
      </c>
      <c r="EP2" s="145">
        <v>0.81418900000000005</v>
      </c>
      <c r="EQ2" s="145">
        <v>0.81420400000000004</v>
      </c>
      <c r="ER2" s="145">
        <v>0.81421900000000003</v>
      </c>
      <c r="ES2" s="145">
        <v>0.81423500000000004</v>
      </c>
      <c r="ET2" s="145">
        <v>0.81425199999999998</v>
      </c>
      <c r="EU2" s="145">
        <v>0.81426900000000002</v>
      </c>
      <c r="EV2" s="145">
        <v>0.81428800000000001</v>
      </c>
      <c r="EW2" s="145">
        <v>0.81430800000000003</v>
      </c>
      <c r="EX2" s="145">
        <v>0.81432899999999997</v>
      </c>
      <c r="EY2" s="145">
        <v>0.81435000000000002</v>
      </c>
      <c r="EZ2" s="145">
        <v>0.81437300000000001</v>
      </c>
      <c r="FA2" s="145">
        <v>0.81439700000000004</v>
      </c>
      <c r="FB2" s="145">
        <v>0.81442199999999998</v>
      </c>
      <c r="FC2" s="145">
        <v>0.81444799999999995</v>
      </c>
      <c r="FD2" s="145">
        <v>0.81447499999999995</v>
      </c>
      <c r="FE2" s="145">
        <v>0.81450400000000001</v>
      </c>
      <c r="FF2" s="145">
        <v>0.81453299999999995</v>
      </c>
      <c r="FG2" s="145">
        <v>0.81456399999999995</v>
      </c>
      <c r="FH2" s="145">
        <v>0.81459599999999999</v>
      </c>
      <c r="FI2" s="145">
        <v>0.81462900000000005</v>
      </c>
      <c r="FJ2" s="145">
        <v>0.81466300000000003</v>
      </c>
      <c r="FK2" s="145">
        <v>0.81469800000000003</v>
      </c>
      <c r="FL2" s="145">
        <v>0.81473300000000004</v>
      </c>
      <c r="FM2" s="145">
        <v>0.81476899999999997</v>
      </c>
      <c r="FN2" s="145">
        <v>0.81480600000000003</v>
      </c>
      <c r="FO2" s="145">
        <v>0.81484400000000001</v>
      </c>
      <c r="FP2" s="145">
        <v>0.814882</v>
      </c>
      <c r="FQ2" s="145">
        <v>0.81491999999999998</v>
      </c>
      <c r="FR2" s="145">
        <v>0.81496000000000002</v>
      </c>
      <c r="FS2" s="145">
        <v>0.81499999999999995</v>
      </c>
      <c r="FT2" s="145">
        <v>0.81503999999999999</v>
      </c>
      <c r="FU2" s="145">
        <v>0.81508199999999997</v>
      </c>
      <c r="FV2" s="145">
        <v>0.81512399999999996</v>
      </c>
      <c r="FW2" s="145">
        <v>0.81516599999999995</v>
      </c>
      <c r="FX2" s="145">
        <v>0.81520899999999996</v>
      </c>
      <c r="FY2" s="145">
        <v>0.81525300000000001</v>
      </c>
      <c r="FZ2" s="145">
        <v>0.81529600000000002</v>
      </c>
      <c r="GA2" s="145">
        <v>0.81533999999999995</v>
      </c>
      <c r="GB2" s="145">
        <v>0.815384</v>
      </c>
      <c r="GC2" s="145">
        <v>0.81542899999999996</v>
      </c>
      <c r="GD2" s="145">
        <v>0.81547400000000003</v>
      </c>
      <c r="GE2" s="145">
        <v>0.81551899999999999</v>
      </c>
      <c r="GF2" s="145">
        <v>0.81556499999999998</v>
      </c>
      <c r="GG2" s="145">
        <v>0.81561099999999997</v>
      </c>
      <c r="GH2" s="145">
        <v>0.81565799999999999</v>
      </c>
      <c r="GI2" s="145">
        <v>0.81570699999999996</v>
      </c>
      <c r="GJ2" s="145">
        <v>0.81575600000000004</v>
      </c>
      <c r="GK2" s="145">
        <v>0.815805</v>
      </c>
      <c r="GL2" s="145">
        <v>0.81585300000000005</v>
      </c>
      <c r="GM2" s="145">
        <v>0.81590099999999999</v>
      </c>
      <c r="GN2" s="145">
        <v>0.81594900000000004</v>
      </c>
      <c r="GO2" s="145">
        <v>0.81599600000000005</v>
      </c>
      <c r="GP2" s="145">
        <v>0.81604299999999996</v>
      </c>
      <c r="GQ2" s="145">
        <v>0.81609100000000001</v>
      </c>
      <c r="GR2" s="145">
        <v>0.81613899999999995</v>
      </c>
      <c r="GS2" s="145">
        <v>0.816187</v>
      </c>
      <c r="GT2" s="145">
        <v>0.81623599999999996</v>
      </c>
    </row>
    <row r="3" spans="1:202">
      <c r="A3" s="145" t="s">
        <v>212</v>
      </c>
      <c r="B3" s="145">
        <v>0.96472599999999997</v>
      </c>
      <c r="C3" s="145">
        <v>0.96472599999999997</v>
      </c>
      <c r="D3" s="145">
        <v>0.96472599999999997</v>
      </c>
      <c r="E3" s="145">
        <v>0.96472599999999997</v>
      </c>
      <c r="F3" s="145">
        <v>0.96472599999999997</v>
      </c>
      <c r="G3" s="145">
        <v>0.96472599999999997</v>
      </c>
      <c r="H3" s="145">
        <v>0.96472599999999997</v>
      </c>
      <c r="I3" s="145">
        <v>0.96472599999999997</v>
      </c>
      <c r="J3" s="145">
        <v>0.96472599999999997</v>
      </c>
      <c r="K3" s="145">
        <v>0.96472599999999997</v>
      </c>
      <c r="L3" s="145">
        <v>0.96472599999999997</v>
      </c>
      <c r="M3" s="145">
        <v>0.96472599999999997</v>
      </c>
      <c r="N3" s="145">
        <v>0.96472599999999997</v>
      </c>
      <c r="O3" s="145">
        <v>0.96472599999999997</v>
      </c>
      <c r="P3" s="145">
        <v>0.96472599999999997</v>
      </c>
      <c r="Q3" s="145">
        <v>0.96472599999999997</v>
      </c>
      <c r="R3" s="145">
        <v>0.96472599999999997</v>
      </c>
      <c r="S3" s="145">
        <v>0.96472599999999997</v>
      </c>
      <c r="T3" s="145">
        <v>0.96472599999999997</v>
      </c>
      <c r="U3" s="145">
        <v>0.96472599999999997</v>
      </c>
      <c r="V3" s="145">
        <v>0.96472599999999997</v>
      </c>
      <c r="W3" s="145">
        <v>0.96472599999999997</v>
      </c>
      <c r="X3" s="145">
        <v>0.96472599999999997</v>
      </c>
      <c r="Y3" s="145">
        <v>0.96472599999999997</v>
      </c>
      <c r="Z3" s="145">
        <v>0.96472599999999997</v>
      </c>
      <c r="AA3" s="145">
        <v>0.96472599999999997</v>
      </c>
      <c r="AB3" s="145">
        <v>0.96472599999999997</v>
      </c>
      <c r="AC3" s="145">
        <v>0.96472599999999997</v>
      </c>
      <c r="AD3" s="145">
        <v>0.96472599999999997</v>
      </c>
      <c r="AE3" s="145">
        <v>0.96472599999999997</v>
      </c>
      <c r="AF3" s="145">
        <v>0.96472599999999997</v>
      </c>
      <c r="AG3" s="145">
        <v>0.96472599999999997</v>
      </c>
      <c r="AH3" s="145">
        <v>0.96472599999999997</v>
      </c>
      <c r="AI3" s="145">
        <v>0.96472599999999997</v>
      </c>
      <c r="AJ3" s="145">
        <v>0.96472599999999997</v>
      </c>
      <c r="AK3" s="145">
        <v>0.96472599999999997</v>
      </c>
      <c r="AL3" s="145">
        <v>0.96472599999999997</v>
      </c>
      <c r="AM3" s="145">
        <v>0.96472599999999997</v>
      </c>
      <c r="AN3" s="145">
        <v>0.96472599999999997</v>
      </c>
      <c r="AO3" s="145">
        <v>0.96472599999999997</v>
      </c>
      <c r="AP3" s="145">
        <v>0.96472599999999997</v>
      </c>
      <c r="AQ3" s="145">
        <v>0.96472599999999997</v>
      </c>
      <c r="AR3" s="145">
        <v>0.96472599999999997</v>
      </c>
      <c r="AS3" s="145">
        <v>0.96472599999999997</v>
      </c>
      <c r="AT3" s="145">
        <v>0.96472599999999997</v>
      </c>
      <c r="AU3" s="145">
        <v>0.96472599999999997</v>
      </c>
      <c r="AV3" s="145">
        <v>0.96472599999999997</v>
      </c>
      <c r="AW3" s="145">
        <v>0.96472599999999997</v>
      </c>
      <c r="AX3" s="145">
        <v>0.96472599999999997</v>
      </c>
      <c r="AY3" s="145">
        <v>0.96472599999999997</v>
      </c>
      <c r="AZ3" s="145">
        <v>0.96472599999999997</v>
      </c>
      <c r="BA3" s="145">
        <v>0.96472599999999997</v>
      </c>
      <c r="BB3" s="145">
        <v>0.96472599999999997</v>
      </c>
      <c r="BC3" s="145">
        <v>0.96472599999999997</v>
      </c>
      <c r="BD3" s="145">
        <v>0.96472599999999997</v>
      </c>
      <c r="BE3" s="145">
        <v>0.96472599999999997</v>
      </c>
      <c r="BF3" s="145">
        <v>0.96472599999999997</v>
      </c>
      <c r="BG3" s="145">
        <v>0.96472599999999997</v>
      </c>
      <c r="BH3" s="145">
        <v>0.96472599999999997</v>
      </c>
      <c r="BI3" s="145">
        <v>0.96472599999999997</v>
      </c>
      <c r="BJ3" s="145">
        <v>0.96472599999999997</v>
      </c>
      <c r="BK3" s="145">
        <v>0.96472599999999997</v>
      </c>
      <c r="BL3" s="145">
        <v>0.96472599999999997</v>
      </c>
      <c r="BM3" s="145">
        <v>0.96472599999999997</v>
      </c>
      <c r="BN3" s="145">
        <v>0.96472599999999997</v>
      </c>
      <c r="BO3" s="145">
        <v>0.96472599999999997</v>
      </c>
      <c r="BP3" s="145">
        <v>0.96472599999999997</v>
      </c>
      <c r="BQ3" s="145">
        <v>0.96472599999999997</v>
      </c>
      <c r="BR3" s="145">
        <v>0.96472599999999997</v>
      </c>
      <c r="BS3" s="145">
        <v>0.96472599999999997</v>
      </c>
      <c r="BT3" s="145">
        <v>0.96472599999999997</v>
      </c>
      <c r="BU3" s="145">
        <v>0.96472599999999997</v>
      </c>
      <c r="BV3" s="145">
        <v>0.96472599999999997</v>
      </c>
      <c r="BW3" s="145">
        <v>0.96472599999999997</v>
      </c>
      <c r="BX3" s="145">
        <v>0.96472599999999997</v>
      </c>
      <c r="BY3" s="145">
        <v>0.96472599999999997</v>
      </c>
      <c r="BZ3" s="145">
        <v>0.96472599999999997</v>
      </c>
      <c r="CA3" s="145">
        <v>0.96472599999999997</v>
      </c>
      <c r="CB3" s="145">
        <v>0.96472599999999997</v>
      </c>
      <c r="CC3" s="145">
        <v>0.96472599999999997</v>
      </c>
      <c r="CD3" s="145">
        <v>0.96472599999999997</v>
      </c>
      <c r="CE3" s="145">
        <v>0.96472599999999997</v>
      </c>
      <c r="CF3" s="145">
        <v>0.96472599999999997</v>
      </c>
      <c r="CG3" s="145">
        <v>0.96472599999999997</v>
      </c>
      <c r="CH3" s="145">
        <v>0.96472599999999997</v>
      </c>
      <c r="CI3" s="145">
        <v>0.96472599999999997</v>
      </c>
      <c r="CJ3" s="145">
        <v>0.96472599999999997</v>
      </c>
      <c r="CK3" s="145">
        <v>0.96472599999999997</v>
      </c>
      <c r="CL3" s="145">
        <v>0.96472599999999997</v>
      </c>
      <c r="CM3" s="145">
        <v>0.96472599999999997</v>
      </c>
      <c r="CN3" s="145">
        <v>0.96472599999999997</v>
      </c>
      <c r="CO3" s="145">
        <v>0.96472599999999997</v>
      </c>
      <c r="CP3" s="145">
        <v>0.96472599999999997</v>
      </c>
      <c r="CQ3" s="145">
        <v>0.96472599999999997</v>
      </c>
      <c r="CR3" s="145">
        <v>0.96472599999999997</v>
      </c>
      <c r="CS3" s="145">
        <v>0.96472599999999997</v>
      </c>
      <c r="CT3" s="145">
        <v>0.96472599999999997</v>
      </c>
      <c r="CU3" s="145">
        <v>0.96472599999999997</v>
      </c>
      <c r="CV3" s="145">
        <v>0.96472599999999997</v>
      </c>
      <c r="CW3" s="145">
        <v>0.96472599999999997</v>
      </c>
      <c r="CX3" s="145">
        <v>0.96472599999999997</v>
      </c>
      <c r="CY3" s="145">
        <v>0.96472599999999997</v>
      </c>
      <c r="CZ3" s="145">
        <v>0.964727</v>
      </c>
      <c r="DA3" s="145">
        <v>0.964727</v>
      </c>
      <c r="DB3" s="145">
        <v>0.964727</v>
      </c>
      <c r="DC3" s="145">
        <v>0.964727</v>
      </c>
      <c r="DD3" s="145">
        <v>0.964727</v>
      </c>
      <c r="DE3" s="145">
        <v>0.964727</v>
      </c>
      <c r="DF3" s="145">
        <v>0.964727</v>
      </c>
      <c r="DG3" s="145">
        <v>0.964727</v>
      </c>
      <c r="DH3" s="145">
        <v>0.964727</v>
      </c>
      <c r="DI3" s="145">
        <v>0.964727</v>
      </c>
      <c r="DJ3" s="145">
        <v>0.964727</v>
      </c>
      <c r="DK3" s="145">
        <v>0.964727</v>
      </c>
      <c r="DL3" s="145">
        <v>0.964727</v>
      </c>
      <c r="DM3" s="145">
        <v>0.964727</v>
      </c>
      <c r="DN3" s="145">
        <v>0.964727</v>
      </c>
      <c r="DO3" s="145">
        <v>0.964727</v>
      </c>
      <c r="DP3" s="145">
        <v>0.964727</v>
      </c>
      <c r="DQ3" s="145">
        <v>0.964727</v>
      </c>
      <c r="DR3" s="145">
        <v>0.964727</v>
      </c>
      <c r="DS3" s="145">
        <v>0.964727</v>
      </c>
      <c r="DT3" s="145">
        <v>0.964727</v>
      </c>
      <c r="DU3" s="145">
        <v>0.964727</v>
      </c>
      <c r="DV3" s="145">
        <v>0.964727</v>
      </c>
      <c r="DW3" s="145">
        <v>0.964727</v>
      </c>
      <c r="DX3" s="145">
        <v>0.964727</v>
      </c>
      <c r="DY3" s="145">
        <v>0.964727</v>
      </c>
      <c r="DZ3" s="145">
        <v>0.964727</v>
      </c>
      <c r="EA3" s="145">
        <v>0.964727</v>
      </c>
      <c r="EB3" s="145">
        <v>0.96472800000000003</v>
      </c>
      <c r="EC3" s="145">
        <v>0.96472800000000003</v>
      </c>
      <c r="ED3" s="145">
        <v>0.96472800000000003</v>
      </c>
      <c r="EE3" s="145">
        <v>0.96472800000000003</v>
      </c>
      <c r="EF3" s="145">
        <v>0.96472800000000003</v>
      </c>
      <c r="EG3" s="145">
        <v>0.96472800000000003</v>
      </c>
      <c r="EH3" s="145">
        <v>0.96472800000000003</v>
      </c>
      <c r="EI3" s="145">
        <v>0.96472899999999995</v>
      </c>
      <c r="EJ3" s="145">
        <v>0.96472899999999995</v>
      </c>
      <c r="EK3" s="145">
        <v>0.96472899999999995</v>
      </c>
      <c r="EL3" s="145">
        <v>0.96472899999999995</v>
      </c>
      <c r="EM3" s="145">
        <v>0.96472999999999998</v>
      </c>
      <c r="EN3" s="145">
        <v>0.96472999999999998</v>
      </c>
      <c r="EO3" s="145">
        <v>0.96472999999999998</v>
      </c>
      <c r="EP3" s="145">
        <v>0.96473100000000001</v>
      </c>
      <c r="EQ3" s="145">
        <v>0.96473100000000001</v>
      </c>
      <c r="ER3" s="145">
        <v>0.96473100000000001</v>
      </c>
      <c r="ES3" s="145">
        <v>0.96473200000000003</v>
      </c>
      <c r="ET3" s="145">
        <v>0.96473200000000003</v>
      </c>
      <c r="EU3" s="145">
        <v>0.96473299999999995</v>
      </c>
      <c r="EV3" s="145">
        <v>0.96473399999999998</v>
      </c>
      <c r="EW3" s="145">
        <v>0.96473399999999998</v>
      </c>
      <c r="EX3" s="145">
        <v>0.96473500000000001</v>
      </c>
      <c r="EY3" s="145">
        <v>0.96473500000000001</v>
      </c>
      <c r="EZ3" s="145">
        <v>0.96473600000000004</v>
      </c>
      <c r="FA3" s="145">
        <v>0.96473699999999996</v>
      </c>
      <c r="FB3" s="145">
        <v>0.96473799999999998</v>
      </c>
      <c r="FC3" s="145">
        <v>0.96473799999999998</v>
      </c>
      <c r="FD3" s="145">
        <v>0.96473900000000001</v>
      </c>
      <c r="FE3" s="145">
        <v>0.96474000000000004</v>
      </c>
      <c r="FF3" s="145">
        <v>0.96474099999999996</v>
      </c>
      <c r="FG3" s="145">
        <v>0.96474199999999999</v>
      </c>
      <c r="FH3" s="145">
        <v>0.96474300000000002</v>
      </c>
      <c r="FI3" s="145">
        <v>0.96474400000000005</v>
      </c>
      <c r="FJ3" s="145">
        <v>0.96474499999999996</v>
      </c>
      <c r="FK3" s="145">
        <v>0.96474599999999999</v>
      </c>
      <c r="FL3" s="145">
        <v>0.96474700000000002</v>
      </c>
      <c r="FM3" s="145">
        <v>0.96474899999999997</v>
      </c>
      <c r="FN3" s="145">
        <v>0.96475</v>
      </c>
      <c r="FO3" s="145">
        <v>0.96475100000000003</v>
      </c>
      <c r="FP3" s="145">
        <v>0.96475200000000005</v>
      </c>
      <c r="FQ3" s="145">
        <v>0.96475299999999997</v>
      </c>
      <c r="FR3" s="145">
        <v>0.96475500000000003</v>
      </c>
      <c r="FS3" s="145">
        <v>0.96475599999999995</v>
      </c>
      <c r="FT3" s="145">
        <v>0.96475699999999998</v>
      </c>
      <c r="FU3" s="145">
        <v>0.96475900000000003</v>
      </c>
      <c r="FV3" s="145">
        <v>0.96475999999999995</v>
      </c>
      <c r="FW3" s="145">
        <v>0.96476200000000001</v>
      </c>
      <c r="FX3" s="145">
        <v>0.96476300000000004</v>
      </c>
      <c r="FY3" s="145">
        <v>0.96476399999999995</v>
      </c>
      <c r="FZ3" s="145">
        <v>0.96476600000000001</v>
      </c>
      <c r="GA3" s="145">
        <v>0.96476700000000004</v>
      </c>
      <c r="GB3" s="145">
        <v>0.96476899999999999</v>
      </c>
      <c r="GC3" s="145">
        <v>0.96477000000000002</v>
      </c>
      <c r="GD3" s="145">
        <v>0.96477199999999996</v>
      </c>
      <c r="GE3" s="145">
        <v>0.96477299999999999</v>
      </c>
      <c r="GF3" s="145">
        <v>0.96477500000000005</v>
      </c>
      <c r="GG3" s="145">
        <v>0.96477599999999997</v>
      </c>
      <c r="GH3" s="145">
        <v>0.96477800000000002</v>
      </c>
      <c r="GI3" s="145">
        <v>0.96477900000000005</v>
      </c>
      <c r="GJ3" s="145">
        <v>0.964781</v>
      </c>
      <c r="GK3" s="145">
        <v>0.96478200000000003</v>
      </c>
      <c r="GL3" s="145">
        <v>0.96478399999999997</v>
      </c>
      <c r="GM3" s="145">
        <v>0.964785</v>
      </c>
      <c r="GN3" s="145">
        <v>0.96478699999999995</v>
      </c>
      <c r="GO3" s="145">
        <v>0.96478799999999998</v>
      </c>
      <c r="GP3" s="145">
        <v>0.96479000000000004</v>
      </c>
      <c r="GQ3" s="145">
        <v>0.96479099999999995</v>
      </c>
      <c r="GR3" s="145">
        <v>0.96479300000000001</v>
      </c>
      <c r="GS3" s="145">
        <v>0.96479400000000004</v>
      </c>
      <c r="GT3" s="145">
        <v>0.96479599999999999</v>
      </c>
    </row>
    <row r="4" spans="1:202">
      <c r="A4" s="145" t="s">
        <v>213</v>
      </c>
      <c r="B4" s="145">
        <v>1.0808</v>
      </c>
      <c r="C4" s="145">
        <v>1.08066</v>
      </c>
      <c r="D4" s="145">
        <v>1.09517</v>
      </c>
      <c r="E4" s="145">
        <v>1.09935</v>
      </c>
      <c r="F4" s="145">
        <v>1.1002700000000001</v>
      </c>
      <c r="G4" s="145">
        <v>1.1000099999999999</v>
      </c>
      <c r="H4" s="145">
        <v>1.0992999999999999</v>
      </c>
      <c r="I4" s="145">
        <v>1.09842</v>
      </c>
      <c r="J4" s="145">
        <v>1.0974699999999999</v>
      </c>
      <c r="K4" s="145">
        <v>1.0965</v>
      </c>
      <c r="L4" s="145">
        <v>1.09551</v>
      </c>
      <c r="M4" s="145">
        <v>1.0945199999999999</v>
      </c>
      <c r="N4" s="145">
        <v>1.09352</v>
      </c>
      <c r="O4" s="145">
        <v>1.0925400000000001</v>
      </c>
      <c r="P4" s="145">
        <v>1.0915600000000001</v>
      </c>
      <c r="Q4" s="145">
        <v>1.0906</v>
      </c>
      <c r="R4" s="145">
        <v>1.0896600000000001</v>
      </c>
      <c r="S4" s="145">
        <v>1.08874</v>
      </c>
      <c r="T4" s="145">
        <v>1.0878300000000001</v>
      </c>
      <c r="U4" s="145">
        <v>1.0865899999999999</v>
      </c>
      <c r="V4" s="145">
        <v>1.0853299999999999</v>
      </c>
      <c r="W4" s="145">
        <v>1.0841000000000001</v>
      </c>
      <c r="X4" s="145">
        <v>1.0829</v>
      </c>
      <c r="Y4" s="145">
        <v>1.0817399999999999</v>
      </c>
      <c r="Z4" s="145">
        <v>1.0806</v>
      </c>
      <c r="AA4" s="145">
        <v>1.0794999999999999</v>
      </c>
      <c r="AB4" s="145">
        <v>1.0784199999999999</v>
      </c>
      <c r="AC4" s="145">
        <v>1.07738</v>
      </c>
      <c r="AD4" s="145">
        <v>1.07637</v>
      </c>
      <c r="AE4" s="145">
        <v>1.0753900000000001</v>
      </c>
      <c r="AF4" s="145">
        <v>1.0744400000000001</v>
      </c>
      <c r="AG4" s="145">
        <v>1.0735399999999999</v>
      </c>
      <c r="AH4" s="145">
        <v>1.0726599999999999</v>
      </c>
      <c r="AI4" s="145">
        <v>1.0718300000000001</v>
      </c>
      <c r="AJ4" s="145">
        <v>1.07104</v>
      </c>
      <c r="AK4" s="145">
        <v>1.0702799999999999</v>
      </c>
      <c r="AL4" s="145">
        <v>1.0695600000000001</v>
      </c>
      <c r="AM4" s="145">
        <v>1.06887</v>
      </c>
      <c r="AN4" s="145">
        <v>1.0682199999999999</v>
      </c>
      <c r="AO4" s="145">
        <v>1.0676000000000001</v>
      </c>
      <c r="AP4" s="145">
        <v>1.06701</v>
      </c>
      <c r="AQ4" s="145">
        <v>1.0664499999999999</v>
      </c>
      <c r="AR4" s="145">
        <v>1.06592</v>
      </c>
      <c r="AS4" s="145">
        <v>1.06541</v>
      </c>
      <c r="AT4" s="145">
        <v>1.0650900000000001</v>
      </c>
      <c r="AU4" s="145">
        <v>1.06507</v>
      </c>
      <c r="AV4" s="145">
        <v>1.0650500000000001</v>
      </c>
      <c r="AW4" s="145">
        <v>1.06504</v>
      </c>
      <c r="AX4" s="145">
        <v>1.0650299999999999</v>
      </c>
      <c r="AY4" s="145">
        <v>1.0650200000000001</v>
      </c>
      <c r="AZ4" s="145">
        <v>1.0650200000000001</v>
      </c>
      <c r="BA4" s="145">
        <v>1.0650200000000001</v>
      </c>
      <c r="BB4" s="145">
        <v>1.0650200000000001</v>
      </c>
      <c r="BC4" s="145">
        <v>1.0650200000000001</v>
      </c>
      <c r="BD4" s="145">
        <v>1.0650299999999999</v>
      </c>
      <c r="BE4" s="145">
        <v>1.06504</v>
      </c>
      <c r="BF4" s="145">
        <v>1.0650599999999999</v>
      </c>
      <c r="BG4" s="145">
        <v>1.06507</v>
      </c>
      <c r="BH4" s="145">
        <v>1.0650999999999999</v>
      </c>
      <c r="BI4" s="145">
        <v>1.06514</v>
      </c>
      <c r="BJ4" s="145">
        <v>1.06518</v>
      </c>
      <c r="BK4" s="145">
        <v>1.0652200000000001</v>
      </c>
      <c r="BL4" s="145">
        <v>1.0652299999999999</v>
      </c>
      <c r="BM4" s="145">
        <v>1.06518</v>
      </c>
      <c r="BN4" s="145">
        <v>1.0650999999999999</v>
      </c>
      <c r="BO4" s="145">
        <v>1.0651299999999999</v>
      </c>
      <c r="BP4" s="145">
        <v>1.06514</v>
      </c>
      <c r="BQ4" s="145">
        <v>1.06518</v>
      </c>
      <c r="BR4" s="145">
        <v>1.06517</v>
      </c>
      <c r="BS4" s="145">
        <v>1.0650500000000001</v>
      </c>
      <c r="BT4" s="145">
        <v>1.06497</v>
      </c>
      <c r="BU4" s="145">
        <v>1.0649999999999999</v>
      </c>
      <c r="BV4" s="145">
        <v>1.06504</v>
      </c>
      <c r="BW4" s="145">
        <v>1.0650599999999999</v>
      </c>
      <c r="BX4" s="145">
        <v>1.06511</v>
      </c>
      <c r="BY4" s="145">
        <v>1.0651900000000001</v>
      </c>
      <c r="BZ4" s="145">
        <v>1.0651200000000001</v>
      </c>
      <c r="CA4" s="145">
        <v>1.06514</v>
      </c>
      <c r="CB4" s="145">
        <v>1.0651299999999999</v>
      </c>
      <c r="CC4" s="145">
        <v>1.0650299999999999</v>
      </c>
      <c r="CD4" s="145">
        <v>1.06511</v>
      </c>
      <c r="CE4" s="145">
        <v>1.0651200000000001</v>
      </c>
      <c r="CF4" s="145">
        <v>1.06504</v>
      </c>
      <c r="CG4" s="145">
        <v>1.0650200000000001</v>
      </c>
      <c r="CH4" s="145">
        <v>1.06504</v>
      </c>
      <c r="CI4" s="145">
        <v>1.0650500000000001</v>
      </c>
      <c r="CJ4" s="145">
        <v>1.06494</v>
      </c>
      <c r="CK4" s="145">
        <v>1.0649599999999999</v>
      </c>
      <c r="CL4" s="145">
        <v>1.0649999999999999</v>
      </c>
      <c r="CM4" s="145">
        <v>1.06507</v>
      </c>
      <c r="CN4" s="145">
        <v>1.0651200000000001</v>
      </c>
      <c r="CO4" s="145">
        <v>1.0650599999999999</v>
      </c>
      <c r="CP4" s="145">
        <v>1.06497</v>
      </c>
      <c r="CQ4" s="145">
        <v>1.06501</v>
      </c>
      <c r="CR4" s="145">
        <v>1.0648599999999999</v>
      </c>
      <c r="CS4" s="145">
        <v>1.0649999999999999</v>
      </c>
      <c r="CT4" s="145">
        <v>1.0649500000000001</v>
      </c>
      <c r="CU4" s="145">
        <v>1.06491</v>
      </c>
      <c r="CV4" s="145">
        <v>1.0649999999999999</v>
      </c>
      <c r="CW4" s="145">
        <v>1.0651600000000001</v>
      </c>
      <c r="CX4" s="145">
        <v>1.0651900000000001</v>
      </c>
      <c r="CY4" s="145">
        <v>1.06535</v>
      </c>
      <c r="CZ4" s="145">
        <v>1.0654999999999999</v>
      </c>
      <c r="DA4" s="145">
        <v>1.0656000000000001</v>
      </c>
      <c r="DB4" s="145">
        <v>1.06555</v>
      </c>
      <c r="DC4" s="145">
        <v>1.0657399999999999</v>
      </c>
      <c r="DD4" s="145">
        <v>1.0658399999999999</v>
      </c>
      <c r="DE4" s="145">
        <v>1.06602</v>
      </c>
      <c r="DF4" s="145">
        <v>1.0660700000000001</v>
      </c>
      <c r="DG4" s="145">
        <v>1.06609</v>
      </c>
      <c r="DH4" s="145">
        <v>1.0660000000000001</v>
      </c>
      <c r="DI4" s="145">
        <v>1.0660400000000001</v>
      </c>
      <c r="DJ4" s="145">
        <v>1.06606</v>
      </c>
      <c r="DK4" s="145">
        <v>1.06595</v>
      </c>
      <c r="DL4" s="145">
        <v>1.06599</v>
      </c>
      <c r="DM4" s="145">
        <v>1.0661</v>
      </c>
      <c r="DN4" s="145">
        <v>1.06623</v>
      </c>
      <c r="DO4" s="145">
        <v>1.0662799999999999</v>
      </c>
      <c r="DP4" s="145">
        <v>1.06633</v>
      </c>
      <c r="DQ4" s="145">
        <v>1.0663899999999999</v>
      </c>
      <c r="DR4" s="145">
        <v>1.06654</v>
      </c>
      <c r="DS4" s="145">
        <v>1.0665899999999999</v>
      </c>
      <c r="DT4" s="145">
        <v>1.0666599999999999</v>
      </c>
      <c r="DU4" s="145">
        <v>1.0668299999999999</v>
      </c>
      <c r="DV4" s="145">
        <v>1.0669999999999999</v>
      </c>
      <c r="DW4" s="145">
        <v>1.0672200000000001</v>
      </c>
      <c r="DX4" s="145">
        <v>1.0674300000000001</v>
      </c>
      <c r="DY4" s="145">
        <v>1.0676399999999999</v>
      </c>
      <c r="DZ4" s="145">
        <v>1.06785</v>
      </c>
      <c r="EA4" s="145">
        <v>1.0680700000000001</v>
      </c>
      <c r="EB4" s="145">
        <v>1.06829</v>
      </c>
      <c r="EC4" s="145">
        <v>1.0685100000000001</v>
      </c>
      <c r="ED4" s="145">
        <v>1.06874</v>
      </c>
      <c r="EE4" s="145">
        <v>1.0689599999999999</v>
      </c>
      <c r="EF4" s="145">
        <v>1.0691900000000001</v>
      </c>
      <c r="EG4" s="145">
        <v>1.06942</v>
      </c>
      <c r="EH4" s="145">
        <v>1.0696600000000001</v>
      </c>
      <c r="EI4" s="145">
        <v>1.06989</v>
      </c>
      <c r="EJ4" s="145">
        <v>1.07013</v>
      </c>
      <c r="EK4" s="145">
        <v>1.07036</v>
      </c>
      <c r="EL4" s="145">
        <v>1.0706</v>
      </c>
      <c r="EM4" s="145">
        <v>1.0708299999999999</v>
      </c>
      <c r="EN4" s="145">
        <v>1.07107</v>
      </c>
      <c r="EO4" s="145">
        <v>1.0712999999999999</v>
      </c>
      <c r="EP4" s="145">
        <v>1.0715300000000001</v>
      </c>
      <c r="EQ4" s="145">
        <v>1.07175</v>
      </c>
      <c r="ER4" s="145">
        <v>1.0719700000000001</v>
      </c>
      <c r="ES4" s="145">
        <v>1.0721799999999999</v>
      </c>
      <c r="ET4" s="145">
        <v>1.07239</v>
      </c>
      <c r="EU4" s="145">
        <v>1.0725899999999999</v>
      </c>
      <c r="EV4" s="145">
        <v>1.0727899999999999</v>
      </c>
      <c r="EW4" s="145">
        <v>1.07298</v>
      </c>
      <c r="EX4" s="145">
        <v>1.07318</v>
      </c>
      <c r="EY4" s="145">
        <v>1.0733699999999999</v>
      </c>
      <c r="EZ4" s="145">
        <v>1.07355</v>
      </c>
      <c r="FA4" s="145">
        <v>1.0737399999999999</v>
      </c>
      <c r="FB4" s="145">
        <v>1.07392</v>
      </c>
      <c r="FC4" s="145">
        <v>1.0741000000000001</v>
      </c>
      <c r="FD4" s="145">
        <v>1.0742799999999999</v>
      </c>
      <c r="FE4" s="145">
        <v>1.0744499999999999</v>
      </c>
      <c r="FF4" s="145">
        <v>1.0746199999999999</v>
      </c>
      <c r="FG4" s="145">
        <v>1.0747899999999999</v>
      </c>
      <c r="FH4" s="145">
        <v>1.0749599999999999</v>
      </c>
      <c r="FI4" s="145">
        <v>1.0751200000000001</v>
      </c>
      <c r="FJ4" s="145">
        <v>1.07528</v>
      </c>
      <c r="FK4" s="145">
        <v>1.0754300000000001</v>
      </c>
      <c r="FL4" s="145">
        <v>1.0755699999999999</v>
      </c>
      <c r="FM4" s="145">
        <v>1.0757099999999999</v>
      </c>
      <c r="FN4" s="145">
        <v>1.0758300000000001</v>
      </c>
      <c r="FO4" s="145">
        <v>1.07596</v>
      </c>
      <c r="FP4" s="145">
        <v>1.0760799999999999</v>
      </c>
      <c r="FQ4" s="145">
        <v>1.07619</v>
      </c>
      <c r="FR4" s="145">
        <v>1.07629</v>
      </c>
      <c r="FS4" s="145">
        <v>1.0764</v>
      </c>
      <c r="FT4" s="145">
        <v>1.0765</v>
      </c>
      <c r="FU4" s="145">
        <v>1.0765899999999999</v>
      </c>
      <c r="FV4" s="145">
        <v>1.0766800000000001</v>
      </c>
      <c r="FW4" s="145">
        <v>1.07677</v>
      </c>
      <c r="FX4" s="145">
        <v>1.0768500000000001</v>
      </c>
      <c r="FY4" s="145">
        <v>1.0769200000000001</v>
      </c>
      <c r="FZ4" s="145">
        <v>1.0769899999999999</v>
      </c>
      <c r="GA4" s="145">
        <v>1.0770599999999999</v>
      </c>
      <c r="GB4" s="145">
        <v>1.0771200000000001</v>
      </c>
      <c r="GC4" s="145">
        <v>1.07718</v>
      </c>
      <c r="GD4" s="145">
        <v>1.07724</v>
      </c>
      <c r="GE4" s="145">
        <v>1.0772900000000001</v>
      </c>
      <c r="GF4" s="145">
        <v>1.07734</v>
      </c>
      <c r="GG4" s="145">
        <v>1.07738</v>
      </c>
      <c r="GH4" s="145">
        <v>1.07742</v>
      </c>
      <c r="GI4" s="145">
        <v>1.0774600000000001</v>
      </c>
      <c r="GJ4" s="145">
        <v>1.0774900000000001</v>
      </c>
      <c r="GK4" s="145">
        <v>1.0775300000000001</v>
      </c>
      <c r="GL4" s="145">
        <v>1.0775600000000001</v>
      </c>
      <c r="GM4" s="145">
        <v>1.07759</v>
      </c>
      <c r="GN4" s="145">
        <v>1.07762</v>
      </c>
      <c r="GO4" s="145">
        <v>1.07765</v>
      </c>
      <c r="GP4" s="145">
        <v>1.07768</v>
      </c>
      <c r="GQ4" s="145">
        <v>1.0777099999999999</v>
      </c>
      <c r="GR4" s="145">
        <v>1.07775</v>
      </c>
      <c r="GS4" s="145">
        <v>1.07778</v>
      </c>
      <c r="GT4" s="145">
        <v>1.07782</v>
      </c>
    </row>
    <row r="5" spans="1:202">
      <c r="A5" s="145" t="s">
        <v>214</v>
      </c>
      <c r="B5" s="145">
        <v>1.0911200000000001</v>
      </c>
      <c r="C5" s="145">
        <v>1.0911200000000001</v>
      </c>
      <c r="D5" s="145">
        <v>1.0911200000000001</v>
      </c>
      <c r="E5" s="145">
        <v>1.0911200000000001</v>
      </c>
      <c r="F5" s="145">
        <v>1.0911200000000001</v>
      </c>
      <c r="G5" s="145">
        <v>1.0911200000000001</v>
      </c>
      <c r="H5" s="145">
        <v>1.0911200000000001</v>
      </c>
      <c r="I5" s="145">
        <v>1.0911200000000001</v>
      </c>
      <c r="J5" s="145">
        <v>1.0911200000000001</v>
      </c>
      <c r="K5" s="145">
        <v>1.0911200000000001</v>
      </c>
      <c r="L5" s="145">
        <v>1.0911200000000001</v>
      </c>
      <c r="M5" s="145">
        <v>1.0911200000000001</v>
      </c>
      <c r="N5" s="145">
        <v>1.0911200000000001</v>
      </c>
      <c r="O5" s="145">
        <v>1.0911200000000001</v>
      </c>
      <c r="P5" s="145">
        <v>1.0911200000000001</v>
      </c>
      <c r="Q5" s="145">
        <v>1.0911200000000001</v>
      </c>
      <c r="R5" s="145">
        <v>1.0911200000000001</v>
      </c>
      <c r="S5" s="145">
        <v>1.0911200000000001</v>
      </c>
      <c r="T5" s="145">
        <v>1.0911200000000001</v>
      </c>
      <c r="U5" s="145">
        <v>1.0911200000000001</v>
      </c>
      <c r="V5" s="145">
        <v>1.0911200000000001</v>
      </c>
      <c r="W5" s="145">
        <v>1.0911200000000001</v>
      </c>
      <c r="X5" s="145">
        <v>1.0911200000000001</v>
      </c>
      <c r="Y5" s="145">
        <v>1.0911200000000001</v>
      </c>
      <c r="Z5" s="145">
        <v>1.0911200000000001</v>
      </c>
      <c r="AA5" s="145">
        <v>1.0911200000000001</v>
      </c>
      <c r="AB5" s="145">
        <v>1.0911200000000001</v>
      </c>
      <c r="AC5" s="145">
        <v>1.0911200000000001</v>
      </c>
      <c r="AD5" s="145">
        <v>1.0911200000000001</v>
      </c>
      <c r="AE5" s="145">
        <v>1.0911200000000001</v>
      </c>
      <c r="AF5" s="145">
        <v>1.0911200000000001</v>
      </c>
      <c r="AG5" s="145">
        <v>1.0911200000000001</v>
      </c>
      <c r="AH5" s="145">
        <v>1.0911200000000001</v>
      </c>
      <c r="AI5" s="145">
        <v>1.0911200000000001</v>
      </c>
      <c r="AJ5" s="145">
        <v>1.0911200000000001</v>
      </c>
      <c r="AK5" s="145">
        <v>1.0911200000000001</v>
      </c>
      <c r="AL5" s="145">
        <v>1.0911200000000001</v>
      </c>
      <c r="AM5" s="145">
        <v>1.0911200000000001</v>
      </c>
      <c r="AN5" s="145">
        <v>1.0911200000000001</v>
      </c>
      <c r="AO5" s="145">
        <v>1.0911200000000001</v>
      </c>
      <c r="AP5" s="145">
        <v>1.0911200000000001</v>
      </c>
      <c r="AQ5" s="145">
        <v>1.0911200000000001</v>
      </c>
      <c r="AR5" s="145">
        <v>1.0911200000000001</v>
      </c>
      <c r="AS5" s="145">
        <v>1.0911200000000001</v>
      </c>
      <c r="AT5" s="145">
        <v>1.0911200000000001</v>
      </c>
      <c r="AU5" s="145">
        <v>1.0911200000000001</v>
      </c>
      <c r="AV5" s="145">
        <v>1.0911200000000001</v>
      </c>
      <c r="AW5" s="145">
        <v>1.0911200000000001</v>
      </c>
      <c r="AX5" s="145">
        <v>1.0911200000000001</v>
      </c>
      <c r="AY5" s="145">
        <v>1.0911200000000001</v>
      </c>
      <c r="AZ5" s="145">
        <v>1.0911200000000001</v>
      </c>
      <c r="BA5" s="145">
        <v>1.0911200000000001</v>
      </c>
      <c r="BB5" s="145">
        <v>1.0911200000000001</v>
      </c>
      <c r="BC5" s="145">
        <v>1.0911200000000001</v>
      </c>
      <c r="BD5" s="145">
        <v>1.0911200000000001</v>
      </c>
      <c r="BE5" s="145">
        <v>1.0911200000000001</v>
      </c>
      <c r="BF5" s="145">
        <v>1.0911200000000001</v>
      </c>
      <c r="BG5" s="145">
        <v>1.0911200000000001</v>
      </c>
      <c r="BH5" s="145">
        <v>1.0911200000000001</v>
      </c>
      <c r="BI5" s="145">
        <v>1.0911200000000001</v>
      </c>
      <c r="BJ5" s="145">
        <v>1.0911200000000001</v>
      </c>
      <c r="BK5" s="145">
        <v>1.0911200000000001</v>
      </c>
      <c r="BL5" s="145">
        <v>1.0911200000000001</v>
      </c>
      <c r="BM5" s="145">
        <v>1.0911200000000001</v>
      </c>
      <c r="BN5" s="145">
        <v>1.0911200000000001</v>
      </c>
      <c r="BO5" s="145">
        <v>1.0911200000000001</v>
      </c>
      <c r="BP5" s="145">
        <v>1.0911200000000001</v>
      </c>
      <c r="BQ5" s="145">
        <v>1.0911200000000001</v>
      </c>
      <c r="BR5" s="145">
        <v>1.0911200000000001</v>
      </c>
      <c r="BS5" s="145">
        <v>1.0911200000000001</v>
      </c>
      <c r="BT5" s="145">
        <v>1.0911200000000001</v>
      </c>
      <c r="BU5" s="145">
        <v>1.0911200000000001</v>
      </c>
      <c r="BV5" s="145">
        <v>1.0911200000000001</v>
      </c>
      <c r="BW5" s="145">
        <v>1.0911200000000001</v>
      </c>
      <c r="BX5" s="145">
        <v>1.0911200000000001</v>
      </c>
      <c r="BY5" s="145">
        <v>1.0911200000000001</v>
      </c>
      <c r="BZ5" s="145">
        <v>1.0911200000000001</v>
      </c>
      <c r="CA5" s="145">
        <v>1.0911200000000001</v>
      </c>
      <c r="CB5" s="145">
        <v>1.0911200000000001</v>
      </c>
      <c r="CC5" s="145">
        <v>1.0911200000000001</v>
      </c>
      <c r="CD5" s="145">
        <v>1.0911200000000001</v>
      </c>
      <c r="CE5" s="145">
        <v>1.0911200000000001</v>
      </c>
      <c r="CF5" s="145">
        <v>1.0911200000000001</v>
      </c>
      <c r="CG5" s="145">
        <v>1.0911200000000001</v>
      </c>
      <c r="CH5" s="145">
        <v>1.0911200000000001</v>
      </c>
      <c r="CI5" s="145">
        <v>1.0911200000000001</v>
      </c>
      <c r="CJ5" s="145">
        <v>1.0911200000000001</v>
      </c>
      <c r="CK5" s="145">
        <v>1.0911200000000001</v>
      </c>
      <c r="CL5" s="145">
        <v>1.0911200000000001</v>
      </c>
      <c r="CM5" s="145">
        <v>1.0911200000000001</v>
      </c>
      <c r="CN5" s="145">
        <v>1.0911200000000001</v>
      </c>
      <c r="CO5" s="145">
        <v>1.0911200000000001</v>
      </c>
      <c r="CP5" s="145">
        <v>1.0911200000000001</v>
      </c>
      <c r="CQ5" s="145">
        <v>1.0911200000000001</v>
      </c>
      <c r="CR5" s="145">
        <v>1.0911200000000001</v>
      </c>
      <c r="CS5" s="145">
        <v>1.0911200000000001</v>
      </c>
      <c r="CT5" s="145">
        <v>1.0911200000000001</v>
      </c>
      <c r="CU5" s="145">
        <v>1.0911200000000001</v>
      </c>
      <c r="CV5" s="145">
        <v>1.0911200000000001</v>
      </c>
      <c r="CW5" s="145">
        <v>1.0911200000000001</v>
      </c>
      <c r="CX5" s="145">
        <v>1.0911200000000001</v>
      </c>
      <c r="CY5" s="145">
        <v>1.0911200000000001</v>
      </c>
      <c r="CZ5" s="145">
        <v>1.0911200000000001</v>
      </c>
      <c r="DA5" s="145">
        <v>1.0911200000000001</v>
      </c>
      <c r="DB5" s="145">
        <v>1.0911200000000001</v>
      </c>
      <c r="DC5" s="145">
        <v>1.0911200000000001</v>
      </c>
      <c r="DD5" s="145">
        <v>1.0911200000000001</v>
      </c>
      <c r="DE5" s="145">
        <v>1.0911200000000001</v>
      </c>
      <c r="DF5" s="145">
        <v>1.0911200000000001</v>
      </c>
      <c r="DG5" s="145">
        <v>1.0911200000000001</v>
      </c>
      <c r="DH5" s="145">
        <v>1.0911200000000001</v>
      </c>
      <c r="DI5" s="145">
        <v>1.0911200000000001</v>
      </c>
      <c r="DJ5" s="145">
        <v>1.0911200000000001</v>
      </c>
      <c r="DK5" s="145">
        <v>1.0911200000000001</v>
      </c>
      <c r="DL5" s="145">
        <v>1.0911200000000001</v>
      </c>
      <c r="DM5" s="145">
        <v>1.0911200000000001</v>
      </c>
      <c r="DN5" s="145">
        <v>1.0911200000000001</v>
      </c>
      <c r="DO5" s="145">
        <v>1.0911200000000001</v>
      </c>
      <c r="DP5" s="145">
        <v>1.0911200000000001</v>
      </c>
      <c r="DQ5" s="145">
        <v>1.0911200000000001</v>
      </c>
      <c r="DR5" s="145">
        <v>1.0911200000000001</v>
      </c>
      <c r="DS5" s="145">
        <v>1.0911200000000001</v>
      </c>
      <c r="DT5" s="145">
        <v>1.0911200000000001</v>
      </c>
      <c r="DU5" s="145">
        <v>1.0911200000000001</v>
      </c>
      <c r="DV5" s="145">
        <v>1.0911200000000001</v>
      </c>
      <c r="DW5" s="145">
        <v>1.0911200000000001</v>
      </c>
      <c r="DX5" s="145">
        <v>1.0911200000000001</v>
      </c>
      <c r="DY5" s="145">
        <v>1.0911200000000001</v>
      </c>
      <c r="DZ5" s="145">
        <v>1.0911200000000001</v>
      </c>
      <c r="EA5" s="145">
        <v>1.0911200000000001</v>
      </c>
      <c r="EB5" s="145">
        <v>1.0911200000000001</v>
      </c>
      <c r="EC5" s="145">
        <v>1.0911200000000001</v>
      </c>
      <c r="ED5" s="145">
        <v>1.0911200000000001</v>
      </c>
      <c r="EE5" s="145">
        <v>1.0911200000000001</v>
      </c>
      <c r="EF5" s="145">
        <v>1.0911200000000001</v>
      </c>
      <c r="EG5" s="145">
        <v>1.0911200000000001</v>
      </c>
      <c r="EH5" s="145">
        <v>1.0911200000000001</v>
      </c>
      <c r="EI5" s="145">
        <v>1.0911200000000001</v>
      </c>
      <c r="EJ5" s="145">
        <v>1.0911200000000001</v>
      </c>
      <c r="EK5" s="145">
        <v>1.0911200000000001</v>
      </c>
      <c r="EL5" s="145">
        <v>1.0911200000000001</v>
      </c>
      <c r="EM5" s="145">
        <v>1.0911200000000001</v>
      </c>
      <c r="EN5" s="145">
        <v>1.0911200000000001</v>
      </c>
      <c r="EO5" s="145">
        <v>1.0911200000000001</v>
      </c>
      <c r="EP5" s="145">
        <v>1.0911299999999999</v>
      </c>
      <c r="EQ5" s="145">
        <v>1.0911299999999999</v>
      </c>
      <c r="ER5" s="145">
        <v>1.0911299999999999</v>
      </c>
      <c r="ES5" s="145">
        <v>1.0911299999999999</v>
      </c>
      <c r="ET5" s="145">
        <v>1.0911299999999999</v>
      </c>
      <c r="EU5" s="145">
        <v>1.0911299999999999</v>
      </c>
      <c r="EV5" s="145">
        <v>1.0911299999999999</v>
      </c>
      <c r="EW5" s="145">
        <v>1.0911299999999999</v>
      </c>
      <c r="EX5" s="145">
        <v>1.0911299999999999</v>
      </c>
      <c r="EY5" s="145">
        <v>1.0911299999999999</v>
      </c>
      <c r="EZ5" s="145">
        <v>1.0911299999999999</v>
      </c>
      <c r="FA5" s="145">
        <v>1.0911299999999999</v>
      </c>
      <c r="FB5" s="145">
        <v>1.0911299999999999</v>
      </c>
      <c r="FC5" s="145">
        <v>1.0911299999999999</v>
      </c>
      <c r="FD5" s="145">
        <v>1.0911299999999999</v>
      </c>
      <c r="FE5" s="145">
        <v>1.0911299999999999</v>
      </c>
      <c r="FF5" s="145">
        <v>1.0911299999999999</v>
      </c>
      <c r="FG5" s="145">
        <v>1.0911299999999999</v>
      </c>
      <c r="FH5" s="145">
        <v>1.0911299999999999</v>
      </c>
      <c r="FI5" s="145">
        <v>1.0911299999999999</v>
      </c>
      <c r="FJ5" s="145">
        <v>1.09114</v>
      </c>
      <c r="FK5" s="145">
        <v>1.09114</v>
      </c>
      <c r="FL5" s="145">
        <v>1.09114</v>
      </c>
      <c r="FM5" s="145">
        <v>1.09114</v>
      </c>
      <c r="FN5" s="145">
        <v>1.09114</v>
      </c>
      <c r="FO5" s="145">
        <v>1.09114</v>
      </c>
      <c r="FP5" s="145">
        <v>1.09114</v>
      </c>
      <c r="FQ5" s="145">
        <v>1.09114</v>
      </c>
      <c r="FR5" s="145">
        <v>1.09114</v>
      </c>
      <c r="FS5" s="145">
        <v>1.09114</v>
      </c>
      <c r="FT5" s="145">
        <v>1.09114</v>
      </c>
      <c r="FU5" s="145">
        <v>1.0911500000000001</v>
      </c>
      <c r="FV5" s="145">
        <v>1.0911500000000001</v>
      </c>
      <c r="FW5" s="145">
        <v>1.0911500000000001</v>
      </c>
      <c r="FX5" s="145">
        <v>1.0911500000000001</v>
      </c>
      <c r="FY5" s="145">
        <v>1.0911500000000001</v>
      </c>
      <c r="FZ5" s="145">
        <v>1.0911500000000001</v>
      </c>
      <c r="GA5" s="145">
        <v>1.0911500000000001</v>
      </c>
      <c r="GB5" s="145">
        <v>1.0911500000000001</v>
      </c>
      <c r="GC5" s="145">
        <v>1.0911500000000001</v>
      </c>
      <c r="GD5" s="145">
        <v>1.0911599999999999</v>
      </c>
      <c r="GE5" s="145">
        <v>1.0911599999999999</v>
      </c>
      <c r="GF5" s="145">
        <v>1.0911599999999999</v>
      </c>
      <c r="GG5" s="145">
        <v>1.0911599999999999</v>
      </c>
      <c r="GH5" s="145">
        <v>1.0911599999999999</v>
      </c>
      <c r="GI5" s="145">
        <v>1.0911599999999999</v>
      </c>
      <c r="GJ5" s="145">
        <v>1.0911599999999999</v>
      </c>
      <c r="GK5" s="145">
        <v>1.0911599999999999</v>
      </c>
      <c r="GL5" s="145">
        <v>1.0911599999999999</v>
      </c>
      <c r="GM5" s="145">
        <v>1.09117</v>
      </c>
      <c r="GN5" s="145">
        <v>1.09117</v>
      </c>
      <c r="GO5" s="145">
        <v>1.09117</v>
      </c>
      <c r="GP5" s="145">
        <v>1.09117</v>
      </c>
      <c r="GQ5" s="145">
        <v>1.09117</v>
      </c>
      <c r="GR5" s="145">
        <v>1.09117</v>
      </c>
      <c r="GS5" s="145">
        <v>1.09117</v>
      </c>
      <c r="GT5" s="145">
        <v>1.09117</v>
      </c>
    </row>
    <row r="6" spans="1:202">
      <c r="A6" s="145" t="s">
        <v>215</v>
      </c>
      <c r="B6" s="145">
        <v>1.4164000000000001</v>
      </c>
      <c r="C6" s="145">
        <v>1.4164000000000001</v>
      </c>
      <c r="D6" s="145">
        <v>1.4164000000000001</v>
      </c>
      <c r="E6" s="145">
        <v>1.4164000000000001</v>
      </c>
      <c r="F6" s="145">
        <v>1.4164000000000001</v>
      </c>
      <c r="G6" s="145">
        <v>1.4164000000000001</v>
      </c>
      <c r="H6" s="145">
        <v>1.4164000000000001</v>
      </c>
      <c r="I6" s="145">
        <v>1.4164000000000001</v>
      </c>
      <c r="J6" s="145">
        <v>1.4164000000000001</v>
      </c>
      <c r="K6" s="145">
        <v>1.4164000000000001</v>
      </c>
      <c r="L6" s="145">
        <v>1.4164000000000001</v>
      </c>
      <c r="M6" s="145">
        <v>1.4164000000000001</v>
      </c>
      <c r="N6" s="145">
        <v>1.4164000000000001</v>
      </c>
      <c r="O6" s="145">
        <v>1.4164000000000001</v>
      </c>
      <c r="P6" s="145">
        <v>1.4164000000000001</v>
      </c>
      <c r="Q6" s="145">
        <v>1.4164000000000001</v>
      </c>
      <c r="R6" s="145">
        <v>1.4164000000000001</v>
      </c>
      <c r="S6" s="145">
        <v>1.4164000000000001</v>
      </c>
      <c r="T6" s="145">
        <v>1.4164000000000001</v>
      </c>
      <c r="U6" s="145">
        <v>1.4164000000000001</v>
      </c>
      <c r="V6" s="145">
        <v>1.4164000000000001</v>
      </c>
      <c r="W6" s="145">
        <v>1.4164000000000001</v>
      </c>
      <c r="X6" s="145">
        <v>1.4164000000000001</v>
      </c>
      <c r="Y6" s="145">
        <v>1.4164000000000001</v>
      </c>
      <c r="Z6" s="145">
        <v>1.4164000000000001</v>
      </c>
      <c r="AA6" s="145">
        <v>1.4164000000000001</v>
      </c>
      <c r="AB6" s="145">
        <v>1.4164000000000001</v>
      </c>
      <c r="AC6" s="145">
        <v>1.4164000000000001</v>
      </c>
      <c r="AD6" s="145">
        <v>1.4164000000000001</v>
      </c>
      <c r="AE6" s="145">
        <v>1.4164000000000001</v>
      </c>
      <c r="AF6" s="145">
        <v>1.4164000000000001</v>
      </c>
      <c r="AG6" s="145">
        <v>1.4164000000000001</v>
      </c>
      <c r="AH6" s="145">
        <v>1.4164000000000001</v>
      </c>
      <c r="AI6" s="145">
        <v>1.4164000000000001</v>
      </c>
      <c r="AJ6" s="145">
        <v>1.4164000000000001</v>
      </c>
      <c r="AK6" s="145">
        <v>1.4164000000000001</v>
      </c>
      <c r="AL6" s="145">
        <v>1.4164000000000001</v>
      </c>
      <c r="AM6" s="145">
        <v>1.4164000000000001</v>
      </c>
      <c r="AN6" s="145">
        <v>1.4164000000000001</v>
      </c>
      <c r="AO6" s="145">
        <v>1.4164000000000001</v>
      </c>
      <c r="AP6" s="145">
        <v>1.4164000000000001</v>
      </c>
      <c r="AQ6" s="145">
        <v>1.4164000000000001</v>
      </c>
      <c r="AR6" s="145">
        <v>1.4164000000000001</v>
      </c>
      <c r="AS6" s="145">
        <v>1.4164000000000001</v>
      </c>
      <c r="AT6" s="145">
        <v>1.4164000000000001</v>
      </c>
      <c r="AU6" s="145">
        <v>1.4164000000000001</v>
      </c>
      <c r="AV6" s="145">
        <v>1.4164000000000001</v>
      </c>
      <c r="AW6" s="145">
        <v>1.4164000000000001</v>
      </c>
      <c r="AX6" s="145">
        <v>1.4164000000000001</v>
      </c>
      <c r="AY6" s="145">
        <v>1.4164000000000001</v>
      </c>
      <c r="AZ6" s="145">
        <v>1.4164000000000001</v>
      </c>
      <c r="BA6" s="145">
        <v>1.4164000000000001</v>
      </c>
      <c r="BB6" s="145">
        <v>1.4164000000000001</v>
      </c>
      <c r="BC6" s="145">
        <v>1.4164000000000001</v>
      </c>
      <c r="BD6" s="145">
        <v>1.4164000000000001</v>
      </c>
      <c r="BE6" s="145">
        <v>1.4164000000000001</v>
      </c>
      <c r="BF6" s="145">
        <v>1.4164000000000001</v>
      </c>
      <c r="BG6" s="145">
        <v>1.4164000000000001</v>
      </c>
      <c r="BH6" s="145">
        <v>1.4164000000000001</v>
      </c>
      <c r="BI6" s="145">
        <v>1.4164000000000001</v>
      </c>
      <c r="BJ6" s="145">
        <v>1.4164000000000001</v>
      </c>
      <c r="BK6" s="145">
        <v>1.4164000000000001</v>
      </c>
      <c r="BL6" s="145">
        <v>1.4164000000000001</v>
      </c>
      <c r="BM6" s="145">
        <v>1.4164000000000001</v>
      </c>
      <c r="BN6" s="145">
        <v>1.4164000000000001</v>
      </c>
      <c r="BO6" s="145">
        <v>1.4164000000000001</v>
      </c>
      <c r="BP6" s="145">
        <v>1.4164000000000001</v>
      </c>
      <c r="BQ6" s="145">
        <v>1.4164000000000001</v>
      </c>
      <c r="BR6" s="145">
        <v>1.4164000000000001</v>
      </c>
      <c r="BS6" s="145">
        <v>1.4164000000000001</v>
      </c>
      <c r="BT6" s="145">
        <v>1.4164000000000001</v>
      </c>
      <c r="BU6" s="145">
        <v>1.4164000000000001</v>
      </c>
      <c r="BV6" s="145">
        <v>1.4164000000000001</v>
      </c>
      <c r="BW6" s="145">
        <v>1.4164000000000001</v>
      </c>
      <c r="BX6" s="145">
        <v>1.4164000000000001</v>
      </c>
      <c r="BY6" s="145">
        <v>1.4164000000000001</v>
      </c>
      <c r="BZ6" s="145">
        <v>1.4164000000000001</v>
      </c>
      <c r="CA6" s="145">
        <v>1.4164000000000001</v>
      </c>
      <c r="CB6" s="145">
        <v>1.4164000000000001</v>
      </c>
      <c r="CC6" s="145">
        <v>1.4164000000000001</v>
      </c>
      <c r="CD6" s="145">
        <v>1.4164000000000001</v>
      </c>
      <c r="CE6" s="145">
        <v>1.4164000000000001</v>
      </c>
      <c r="CF6" s="145">
        <v>1.4164000000000001</v>
      </c>
      <c r="CG6" s="145">
        <v>1.4164000000000001</v>
      </c>
      <c r="CH6" s="145">
        <v>1.4164000000000001</v>
      </c>
      <c r="CI6" s="145">
        <v>1.4164000000000001</v>
      </c>
      <c r="CJ6" s="145">
        <v>1.4164000000000001</v>
      </c>
      <c r="CK6" s="145">
        <v>1.4164000000000001</v>
      </c>
      <c r="CL6" s="145">
        <v>1.4164000000000001</v>
      </c>
      <c r="CM6" s="145">
        <v>1.4164000000000001</v>
      </c>
      <c r="CN6" s="145">
        <v>1.4164000000000001</v>
      </c>
      <c r="CO6" s="145">
        <v>1.4164000000000001</v>
      </c>
      <c r="CP6" s="145">
        <v>1.4164000000000001</v>
      </c>
      <c r="CQ6" s="145">
        <v>1.4164000000000001</v>
      </c>
      <c r="CR6" s="145">
        <v>1.4164000000000001</v>
      </c>
      <c r="CS6" s="145">
        <v>1.4164000000000001</v>
      </c>
      <c r="CT6" s="145">
        <v>1.4164000000000001</v>
      </c>
      <c r="CU6" s="145">
        <v>1.4164000000000001</v>
      </c>
      <c r="CV6" s="145">
        <v>1.4164000000000001</v>
      </c>
      <c r="CW6" s="145">
        <v>1.4164099999999999</v>
      </c>
      <c r="CX6" s="145">
        <v>1.4164099999999999</v>
      </c>
      <c r="CY6" s="145">
        <v>1.4164099999999999</v>
      </c>
      <c r="CZ6" s="145">
        <v>1.4164099999999999</v>
      </c>
      <c r="DA6" s="145">
        <v>1.4164099999999999</v>
      </c>
      <c r="DB6" s="145">
        <v>1.4164099999999999</v>
      </c>
      <c r="DC6" s="145">
        <v>1.4164099999999999</v>
      </c>
      <c r="DD6" s="145">
        <v>1.4164099999999999</v>
      </c>
      <c r="DE6" s="145">
        <v>1.4164099999999999</v>
      </c>
      <c r="DF6" s="145">
        <v>1.4164099999999999</v>
      </c>
      <c r="DG6" s="145">
        <v>1.4164099999999999</v>
      </c>
      <c r="DH6" s="145">
        <v>1.4164099999999999</v>
      </c>
      <c r="DI6" s="145">
        <v>1.4164099999999999</v>
      </c>
      <c r="DJ6" s="145">
        <v>1.4164099999999999</v>
      </c>
      <c r="DK6" s="145">
        <v>1.4164099999999999</v>
      </c>
      <c r="DL6" s="145">
        <v>1.4164099999999999</v>
      </c>
      <c r="DM6" s="145">
        <v>1.4164099999999999</v>
      </c>
      <c r="DN6" s="145">
        <v>1.4164099999999999</v>
      </c>
      <c r="DO6" s="145">
        <v>1.4164099999999999</v>
      </c>
      <c r="DP6" s="145">
        <v>1.4164099999999999</v>
      </c>
      <c r="DQ6" s="145">
        <v>1.4164099999999999</v>
      </c>
      <c r="DR6" s="145">
        <v>1.41642</v>
      </c>
      <c r="DS6" s="145">
        <v>1.41642</v>
      </c>
      <c r="DT6" s="145">
        <v>1.41642</v>
      </c>
      <c r="DU6" s="145">
        <v>1.41642</v>
      </c>
      <c r="DV6" s="145">
        <v>1.41642</v>
      </c>
      <c r="DW6" s="145">
        <v>1.41642</v>
      </c>
      <c r="DX6" s="145">
        <v>1.41642</v>
      </c>
      <c r="DY6" s="145">
        <v>1.41642</v>
      </c>
      <c r="DZ6" s="145">
        <v>1.4164300000000001</v>
      </c>
      <c r="EA6" s="145">
        <v>1.4164300000000001</v>
      </c>
      <c r="EB6" s="145">
        <v>1.4164300000000001</v>
      </c>
      <c r="EC6" s="145">
        <v>1.4164399999999999</v>
      </c>
      <c r="ED6" s="145">
        <v>1.4164399999999999</v>
      </c>
      <c r="EE6" s="145">
        <v>1.4164399999999999</v>
      </c>
      <c r="EF6" s="145">
        <v>1.41645</v>
      </c>
      <c r="EG6" s="145">
        <v>1.41645</v>
      </c>
      <c r="EH6" s="145">
        <v>1.41645</v>
      </c>
      <c r="EI6" s="145">
        <v>1.4164600000000001</v>
      </c>
      <c r="EJ6" s="145">
        <v>1.4164699999999999</v>
      </c>
      <c r="EK6" s="145">
        <v>1.4164699999999999</v>
      </c>
      <c r="EL6" s="145">
        <v>1.41648</v>
      </c>
      <c r="EM6" s="145">
        <v>1.41649</v>
      </c>
      <c r="EN6" s="145">
        <v>1.41649</v>
      </c>
      <c r="EO6" s="145">
        <v>1.4165000000000001</v>
      </c>
      <c r="EP6" s="145">
        <v>1.4165099999999999</v>
      </c>
      <c r="EQ6" s="145">
        <v>1.41652</v>
      </c>
      <c r="ER6" s="145">
        <v>1.4165300000000001</v>
      </c>
      <c r="ES6" s="145">
        <v>1.41655</v>
      </c>
      <c r="ET6" s="145">
        <v>1.41656</v>
      </c>
      <c r="EU6" s="145">
        <v>1.4165700000000001</v>
      </c>
      <c r="EV6" s="145">
        <v>1.41659</v>
      </c>
      <c r="EW6" s="145">
        <v>1.4166000000000001</v>
      </c>
      <c r="EX6" s="145">
        <v>1.41662</v>
      </c>
      <c r="EY6" s="145">
        <v>1.4166300000000001</v>
      </c>
      <c r="EZ6" s="145">
        <v>1.41665</v>
      </c>
      <c r="FA6" s="145">
        <v>1.4166700000000001</v>
      </c>
      <c r="FB6" s="145">
        <v>1.41669</v>
      </c>
      <c r="FC6" s="145">
        <v>1.4167099999999999</v>
      </c>
      <c r="FD6" s="145">
        <v>1.41673</v>
      </c>
      <c r="FE6" s="145">
        <v>1.41675</v>
      </c>
      <c r="FF6" s="145">
        <v>1.4167799999999999</v>
      </c>
      <c r="FG6" s="145">
        <v>1.4168000000000001</v>
      </c>
      <c r="FH6" s="145">
        <v>1.41683</v>
      </c>
      <c r="FI6" s="145">
        <v>1.4168499999999999</v>
      </c>
      <c r="FJ6" s="145">
        <v>1.4168799999999999</v>
      </c>
      <c r="FK6" s="145">
        <v>1.4169099999999999</v>
      </c>
      <c r="FL6" s="145">
        <v>1.4169400000000001</v>
      </c>
      <c r="FM6" s="145">
        <v>1.4169700000000001</v>
      </c>
      <c r="FN6" s="145">
        <v>1.417</v>
      </c>
      <c r="FO6" s="145">
        <v>1.41703</v>
      </c>
      <c r="FP6" s="145">
        <v>1.41706</v>
      </c>
      <c r="FQ6" s="145">
        <v>1.41709</v>
      </c>
      <c r="FR6" s="145">
        <v>1.41713</v>
      </c>
      <c r="FS6" s="145">
        <v>1.41716</v>
      </c>
      <c r="FT6" s="145">
        <v>1.4171899999999999</v>
      </c>
      <c r="FU6" s="145">
        <v>1.41723</v>
      </c>
      <c r="FV6" s="145">
        <v>1.41726</v>
      </c>
      <c r="FW6" s="145">
        <v>1.4173</v>
      </c>
      <c r="FX6" s="145">
        <v>1.41734</v>
      </c>
      <c r="FY6" s="145">
        <v>1.41737</v>
      </c>
      <c r="FZ6" s="145">
        <v>1.4174100000000001</v>
      </c>
      <c r="GA6" s="145">
        <v>1.4174500000000001</v>
      </c>
      <c r="GB6" s="145">
        <v>1.4174800000000001</v>
      </c>
      <c r="GC6" s="145">
        <v>1.4175199999999999</v>
      </c>
      <c r="GD6" s="145">
        <v>1.4175599999999999</v>
      </c>
      <c r="GE6" s="145">
        <v>1.4175899999999999</v>
      </c>
      <c r="GF6" s="145">
        <v>1.4176299999999999</v>
      </c>
      <c r="GG6" s="145">
        <v>1.41767</v>
      </c>
      <c r="GH6" s="145">
        <v>1.41771</v>
      </c>
      <c r="GI6" s="145">
        <v>1.4177500000000001</v>
      </c>
      <c r="GJ6" s="145">
        <v>1.41778</v>
      </c>
      <c r="GK6" s="145">
        <v>1.4178200000000001</v>
      </c>
      <c r="GL6" s="145">
        <v>1.4178599999999999</v>
      </c>
      <c r="GM6" s="145">
        <v>1.4178900000000001</v>
      </c>
      <c r="GN6" s="145">
        <v>1.4179299999999999</v>
      </c>
      <c r="GO6" s="145">
        <v>1.4179600000000001</v>
      </c>
      <c r="GP6" s="145">
        <v>1.4179999999999999</v>
      </c>
      <c r="GQ6" s="145">
        <v>1.41804</v>
      </c>
      <c r="GR6" s="145">
        <v>1.4180699999999999</v>
      </c>
      <c r="GS6" s="145">
        <v>1.41811</v>
      </c>
      <c r="GT6" s="145">
        <v>1.41814</v>
      </c>
    </row>
    <row r="7" spans="1:202">
      <c r="A7" s="145" t="s">
        <v>216</v>
      </c>
      <c r="B7" s="145">
        <v>0.52827900000000005</v>
      </c>
      <c r="C7" s="145">
        <v>0.52828600000000003</v>
      </c>
      <c r="D7" s="145">
        <v>0.52829899999999996</v>
      </c>
      <c r="E7" s="145">
        <v>0.52831399999999995</v>
      </c>
      <c r="F7" s="145">
        <v>0.52832999999999997</v>
      </c>
      <c r="G7" s="145">
        <v>0.52834599999999998</v>
      </c>
      <c r="H7" s="145">
        <v>0.52836099999999997</v>
      </c>
      <c r="I7" s="145">
        <v>0.52837599999999996</v>
      </c>
      <c r="J7" s="145">
        <v>0.52839100000000006</v>
      </c>
      <c r="K7" s="145">
        <v>0.52840399999999998</v>
      </c>
      <c r="L7" s="145">
        <v>0.52841700000000003</v>
      </c>
      <c r="M7" s="145">
        <v>0.52842900000000004</v>
      </c>
      <c r="N7" s="145">
        <v>0.52844100000000005</v>
      </c>
      <c r="O7" s="145">
        <v>0.52845200000000003</v>
      </c>
      <c r="P7" s="145">
        <v>0.52846400000000004</v>
      </c>
      <c r="Q7" s="145">
        <v>0.52847500000000003</v>
      </c>
      <c r="R7" s="145">
        <v>0.52848700000000004</v>
      </c>
      <c r="S7" s="145">
        <v>0.52849999999999997</v>
      </c>
      <c r="T7" s="145">
        <v>0.52851300000000001</v>
      </c>
      <c r="U7" s="145">
        <v>0.52852600000000005</v>
      </c>
      <c r="V7" s="145">
        <v>0.52854000000000001</v>
      </c>
      <c r="W7" s="145">
        <v>0.52855399999999997</v>
      </c>
      <c r="X7" s="145">
        <v>0.52856899999999996</v>
      </c>
      <c r="Y7" s="145">
        <v>0.52858499999999997</v>
      </c>
      <c r="Z7" s="145">
        <v>0.52860300000000005</v>
      </c>
      <c r="AA7" s="145">
        <v>0.52862200000000004</v>
      </c>
      <c r="AB7" s="145">
        <v>0.52864199999999995</v>
      </c>
      <c r="AC7" s="145">
        <v>0.52866400000000002</v>
      </c>
      <c r="AD7" s="145">
        <v>0.52868800000000005</v>
      </c>
      <c r="AE7" s="145">
        <v>0.52871299999999999</v>
      </c>
      <c r="AF7" s="145">
        <v>0.52873999999999999</v>
      </c>
      <c r="AG7" s="145">
        <v>0.52876800000000002</v>
      </c>
      <c r="AH7" s="145">
        <v>0.52879799999999999</v>
      </c>
      <c r="AI7" s="145">
        <v>0.52883100000000005</v>
      </c>
      <c r="AJ7" s="145">
        <v>0.52886500000000003</v>
      </c>
      <c r="AK7" s="145">
        <v>0.52890099999999995</v>
      </c>
      <c r="AL7" s="145">
        <v>0.52893900000000005</v>
      </c>
      <c r="AM7" s="145">
        <v>0.52897899999999998</v>
      </c>
      <c r="AN7" s="145">
        <v>0.52902199999999999</v>
      </c>
      <c r="AO7" s="145">
        <v>0.52906699999999995</v>
      </c>
      <c r="AP7" s="145">
        <v>0.52911399999999997</v>
      </c>
      <c r="AQ7" s="145">
        <v>0.52916399999999997</v>
      </c>
      <c r="AR7" s="145">
        <v>0.52921600000000002</v>
      </c>
      <c r="AS7" s="145">
        <v>0.52927100000000005</v>
      </c>
      <c r="AT7" s="145">
        <v>0.52932999999999997</v>
      </c>
      <c r="AU7" s="145">
        <v>0.52939099999999994</v>
      </c>
      <c r="AV7" s="145">
        <v>0.52945600000000004</v>
      </c>
      <c r="AW7" s="145">
        <v>0.52952500000000002</v>
      </c>
      <c r="AX7" s="145">
        <v>0.52959800000000001</v>
      </c>
      <c r="AY7" s="145">
        <v>0.52967600000000004</v>
      </c>
      <c r="AZ7" s="145">
        <v>0.52976299999999998</v>
      </c>
      <c r="BA7" s="145">
        <v>0.52985700000000002</v>
      </c>
      <c r="BB7" s="145">
        <v>0.52996100000000002</v>
      </c>
      <c r="BC7" s="145">
        <v>0.53007499999999996</v>
      </c>
      <c r="BD7" s="145">
        <v>0.53041499999999997</v>
      </c>
      <c r="BE7" s="145">
        <v>0.531165</v>
      </c>
      <c r="BF7" s="145">
        <v>0.53114700000000004</v>
      </c>
      <c r="BG7" s="145">
        <v>0.53060799999999997</v>
      </c>
      <c r="BH7" s="145">
        <v>0.53060700000000005</v>
      </c>
      <c r="BI7" s="145">
        <v>0.53084399999999998</v>
      </c>
      <c r="BJ7" s="145">
        <v>0.53120199999999995</v>
      </c>
      <c r="BK7" s="145">
        <v>0.53113699999999997</v>
      </c>
      <c r="BL7" s="145">
        <v>0.53151099999999996</v>
      </c>
      <c r="BM7" s="145">
        <v>0.53196900000000003</v>
      </c>
      <c r="BN7" s="145">
        <v>0.53213699999999997</v>
      </c>
      <c r="BO7" s="145">
        <v>0.53314700000000004</v>
      </c>
      <c r="BP7" s="145">
        <v>0.53334000000000004</v>
      </c>
      <c r="BQ7" s="145">
        <v>0.533196</v>
      </c>
      <c r="BR7" s="145">
        <v>0.53415900000000005</v>
      </c>
      <c r="BS7" s="145">
        <v>0.535273</v>
      </c>
      <c r="BT7" s="145">
        <v>0.53579399999999999</v>
      </c>
      <c r="BU7" s="145">
        <v>0.53613699999999997</v>
      </c>
      <c r="BV7" s="145">
        <v>0.53663099999999997</v>
      </c>
      <c r="BW7" s="145">
        <v>0.53750799999999999</v>
      </c>
      <c r="BX7" s="145">
        <v>0.53816900000000001</v>
      </c>
      <c r="BY7" s="145">
        <v>0.53892499999999999</v>
      </c>
      <c r="BZ7" s="145">
        <v>0.53973300000000002</v>
      </c>
      <c r="CA7" s="145">
        <v>0.54011699999999996</v>
      </c>
      <c r="CB7" s="145">
        <v>0.54150399999999999</v>
      </c>
      <c r="CC7" s="145">
        <v>0.54335100000000003</v>
      </c>
      <c r="CD7" s="145">
        <v>0.54482900000000001</v>
      </c>
      <c r="CE7" s="145">
        <v>0.54551899999999998</v>
      </c>
      <c r="CF7" s="145">
        <v>0.550508</v>
      </c>
      <c r="CG7" s="145">
        <v>0.55469800000000002</v>
      </c>
      <c r="CH7" s="145">
        <v>0.55367299999999997</v>
      </c>
      <c r="CI7" s="145">
        <v>0.55482200000000004</v>
      </c>
      <c r="CJ7" s="145">
        <v>0.55616500000000002</v>
      </c>
      <c r="CK7" s="145">
        <v>0.56343600000000005</v>
      </c>
      <c r="CL7" s="145">
        <v>0.57359899999999997</v>
      </c>
      <c r="CM7" s="145">
        <v>0.58690500000000001</v>
      </c>
      <c r="CN7" s="145">
        <v>0.61138499999999996</v>
      </c>
      <c r="CO7" s="145">
        <v>0.61958999999999997</v>
      </c>
      <c r="CP7" s="145">
        <v>0.62037900000000001</v>
      </c>
      <c r="CQ7" s="145">
        <v>0.63512500000000005</v>
      </c>
      <c r="CR7" s="145">
        <v>0.64693299999999998</v>
      </c>
      <c r="CS7" s="145">
        <v>0.66225500000000004</v>
      </c>
      <c r="CT7" s="145">
        <v>0.70370900000000003</v>
      </c>
      <c r="CU7" s="145">
        <v>0.75358899999999995</v>
      </c>
      <c r="CV7" s="145">
        <v>0.79728600000000005</v>
      </c>
      <c r="CW7" s="145">
        <v>0.85329900000000003</v>
      </c>
      <c r="CX7" s="145">
        <v>0.91395700000000002</v>
      </c>
      <c r="CY7" s="145">
        <v>0.95804900000000004</v>
      </c>
      <c r="CZ7" s="145">
        <v>0.99570599999999998</v>
      </c>
      <c r="DA7" s="145">
        <v>1.05033</v>
      </c>
      <c r="DB7" s="145">
        <v>1.11381</v>
      </c>
      <c r="DC7" s="145">
        <v>1.16581</v>
      </c>
      <c r="DD7" s="145">
        <v>1.2132000000000001</v>
      </c>
      <c r="DE7" s="145">
        <v>1.2704800000000001</v>
      </c>
      <c r="DF7" s="145">
        <v>1.3266800000000001</v>
      </c>
      <c r="DG7" s="145">
        <v>1.3781300000000001</v>
      </c>
      <c r="DH7" s="145">
        <v>1.42717</v>
      </c>
      <c r="DI7" s="145">
        <v>1.4723599999999999</v>
      </c>
      <c r="DJ7" s="145">
        <v>1.5129999999999999</v>
      </c>
      <c r="DK7" s="145">
        <v>1.5537700000000001</v>
      </c>
      <c r="DL7" s="145">
        <v>1.5920799999999999</v>
      </c>
      <c r="DM7" s="145">
        <v>1.6266799999999999</v>
      </c>
      <c r="DN7" s="145">
        <v>1.65924</v>
      </c>
      <c r="DO7" s="145">
        <v>1.6896899999999999</v>
      </c>
      <c r="DP7" s="145">
        <v>1.7171400000000001</v>
      </c>
      <c r="DQ7" s="145">
        <v>1.742</v>
      </c>
      <c r="DR7" s="145">
        <v>1.7640499999999999</v>
      </c>
      <c r="DS7" s="145">
        <v>1.78362</v>
      </c>
      <c r="DT7" s="145">
        <v>1.80124</v>
      </c>
      <c r="DU7" s="145">
        <v>1.8170500000000001</v>
      </c>
      <c r="DV7" s="145">
        <v>1.8314600000000001</v>
      </c>
      <c r="DW7" s="145">
        <v>1.84467</v>
      </c>
      <c r="DX7" s="145">
        <v>1.8567</v>
      </c>
      <c r="DY7" s="145">
        <v>1.8675999999999999</v>
      </c>
      <c r="DZ7" s="145">
        <v>1.8774299999999999</v>
      </c>
      <c r="EA7" s="145">
        <v>1.88628</v>
      </c>
      <c r="EB7" s="145">
        <v>1.8943399999999999</v>
      </c>
      <c r="EC7" s="145">
        <v>1.9017500000000001</v>
      </c>
      <c r="ED7" s="145">
        <v>1.9085700000000001</v>
      </c>
      <c r="EE7" s="145">
        <v>1.9148400000000001</v>
      </c>
      <c r="EF7" s="145">
        <v>1.9206099999999999</v>
      </c>
      <c r="EG7" s="145">
        <v>1.92591</v>
      </c>
      <c r="EH7" s="145">
        <v>1.9307700000000001</v>
      </c>
      <c r="EI7" s="145">
        <v>1.9352199999999999</v>
      </c>
      <c r="EJ7" s="145">
        <v>1.9393199999999999</v>
      </c>
      <c r="EK7" s="145">
        <v>1.9431</v>
      </c>
      <c r="EL7" s="145">
        <v>1.9465600000000001</v>
      </c>
      <c r="EM7" s="145">
        <v>1.9497</v>
      </c>
      <c r="EN7" s="145">
        <v>1.9525600000000001</v>
      </c>
      <c r="EO7" s="145">
        <v>1.9553400000000001</v>
      </c>
      <c r="EP7" s="145">
        <v>1.95818</v>
      </c>
      <c r="EQ7" s="145">
        <v>1.96105</v>
      </c>
      <c r="ER7" s="145">
        <v>1.96397</v>
      </c>
      <c r="ES7" s="145">
        <v>1.9669300000000001</v>
      </c>
      <c r="ET7" s="145">
        <v>1.9699500000000001</v>
      </c>
      <c r="EU7" s="145">
        <v>1.97302</v>
      </c>
      <c r="EV7" s="145">
        <v>1.97611</v>
      </c>
      <c r="EW7" s="145">
        <v>1.9792000000000001</v>
      </c>
      <c r="EX7" s="145">
        <v>1.9822900000000001</v>
      </c>
      <c r="EY7" s="145">
        <v>1.9853799999999999</v>
      </c>
      <c r="EZ7" s="145">
        <v>1.98844</v>
      </c>
      <c r="FA7" s="145">
        <v>1.9914499999999999</v>
      </c>
      <c r="FB7" s="145">
        <v>1.9944</v>
      </c>
      <c r="FC7" s="145">
        <v>1.9972700000000001</v>
      </c>
      <c r="FD7" s="145">
        <v>2.0001000000000002</v>
      </c>
      <c r="FE7" s="145">
        <v>2.0028999999999999</v>
      </c>
      <c r="FF7" s="145">
        <v>2.0056799999999999</v>
      </c>
      <c r="FG7" s="145">
        <v>2.0084599999999999</v>
      </c>
      <c r="FH7" s="145">
        <v>2.0112399999999999</v>
      </c>
      <c r="FI7" s="145">
        <v>2.0140099999999999</v>
      </c>
      <c r="FJ7" s="145">
        <v>2.01681</v>
      </c>
      <c r="FK7" s="145">
        <v>2.01979</v>
      </c>
      <c r="FL7" s="145">
        <v>2.02291</v>
      </c>
      <c r="FM7" s="145">
        <v>2.0261300000000002</v>
      </c>
      <c r="FN7" s="145">
        <v>2.0294500000000002</v>
      </c>
      <c r="FO7" s="145">
        <v>2.0328200000000001</v>
      </c>
      <c r="FP7" s="145">
        <v>2.03626</v>
      </c>
      <c r="FQ7" s="145">
        <v>2.0397500000000002</v>
      </c>
      <c r="FR7" s="145">
        <v>2.0432999999999999</v>
      </c>
      <c r="FS7" s="145">
        <v>2.0468999999999999</v>
      </c>
      <c r="FT7" s="145">
        <v>2.0505399999999998</v>
      </c>
      <c r="FU7" s="145">
        <v>2.0542199999999999</v>
      </c>
      <c r="FV7" s="145">
        <v>2.0579999999999998</v>
      </c>
      <c r="FW7" s="145">
        <v>2.0619100000000001</v>
      </c>
      <c r="FX7" s="145">
        <v>2.0659900000000002</v>
      </c>
      <c r="FY7" s="145">
        <v>2.0702799999999999</v>
      </c>
      <c r="FZ7" s="145">
        <v>2.0747800000000001</v>
      </c>
      <c r="GA7" s="145">
        <v>2.07944</v>
      </c>
      <c r="GB7" s="145">
        <v>2.08426</v>
      </c>
      <c r="GC7" s="145">
        <v>2.0892400000000002</v>
      </c>
      <c r="GD7" s="145">
        <v>2.0943800000000001</v>
      </c>
      <c r="GE7" s="145">
        <v>2.0996700000000001</v>
      </c>
      <c r="GF7" s="145">
        <v>2.1051199999999999</v>
      </c>
      <c r="GG7" s="145">
        <v>2.1107300000000002</v>
      </c>
      <c r="GH7" s="145">
        <v>2.1164999999999998</v>
      </c>
      <c r="GI7" s="145">
        <v>2.1224099999999999</v>
      </c>
      <c r="GJ7" s="145">
        <v>2.1284800000000001</v>
      </c>
      <c r="GK7" s="145">
        <v>2.1347399999999999</v>
      </c>
      <c r="GL7" s="145">
        <v>2.1412100000000001</v>
      </c>
      <c r="GM7" s="145">
        <v>2.1478700000000002</v>
      </c>
      <c r="GN7" s="145">
        <v>2.1547000000000001</v>
      </c>
      <c r="GO7" s="145">
        <v>2.1616499999999998</v>
      </c>
      <c r="GP7" s="145">
        <v>2.1686999999999999</v>
      </c>
      <c r="GQ7" s="145">
        <v>2.1758099999999998</v>
      </c>
      <c r="GR7" s="145">
        <v>2.1829200000000002</v>
      </c>
      <c r="GS7" s="145">
        <v>2.1900499999999998</v>
      </c>
      <c r="GT7" s="145">
        <v>2.1972200000000002</v>
      </c>
    </row>
    <row r="8" spans="1:202">
      <c r="A8" s="145" t="s">
        <v>217</v>
      </c>
      <c r="B8" s="145">
        <v>0.98443800000000004</v>
      </c>
      <c r="C8" s="145">
        <v>0.98662099999999997</v>
      </c>
      <c r="D8" s="145">
        <v>0.98679700000000004</v>
      </c>
      <c r="E8" s="145">
        <v>0.98653299999999999</v>
      </c>
      <c r="F8" s="145">
        <v>0.98622600000000005</v>
      </c>
      <c r="G8" s="145">
        <v>0.98596600000000001</v>
      </c>
      <c r="H8" s="145">
        <v>0.98576299999999994</v>
      </c>
      <c r="I8" s="145">
        <v>0.98560800000000004</v>
      </c>
      <c r="J8" s="145">
        <v>0.98549399999999998</v>
      </c>
      <c r="K8" s="145">
        <v>0.98540799999999995</v>
      </c>
      <c r="L8" s="145">
        <v>0.98534600000000006</v>
      </c>
      <c r="M8" s="145">
        <v>0.98530499999999999</v>
      </c>
      <c r="N8" s="145">
        <v>0.98528000000000004</v>
      </c>
      <c r="O8" s="145">
        <v>0.98527100000000001</v>
      </c>
      <c r="P8" s="145">
        <v>0.98527500000000001</v>
      </c>
      <c r="Q8" s="145">
        <v>0.98529299999999997</v>
      </c>
      <c r="R8" s="145">
        <v>0.98532399999999998</v>
      </c>
      <c r="S8" s="145">
        <v>0.98536800000000002</v>
      </c>
      <c r="T8" s="145">
        <v>0.98536400000000002</v>
      </c>
      <c r="U8" s="145">
        <v>0.98536599999999996</v>
      </c>
      <c r="V8" s="145">
        <v>0.98538000000000003</v>
      </c>
      <c r="W8" s="145">
        <v>0.98540399999999995</v>
      </c>
      <c r="X8" s="145">
        <v>0.98543999999999998</v>
      </c>
      <c r="Y8" s="145">
        <v>0.985487</v>
      </c>
      <c r="Z8" s="145">
        <v>0.98554299999999995</v>
      </c>
      <c r="AA8" s="145">
        <v>0.98560999999999999</v>
      </c>
      <c r="AB8" s="145">
        <v>0.98568500000000003</v>
      </c>
      <c r="AC8" s="145">
        <v>0.98576799999999998</v>
      </c>
      <c r="AD8" s="145">
        <v>0.98585900000000004</v>
      </c>
      <c r="AE8" s="145">
        <v>0.985958</v>
      </c>
      <c r="AF8" s="145">
        <v>0.98622900000000002</v>
      </c>
      <c r="AG8" s="145">
        <v>0.98654500000000001</v>
      </c>
      <c r="AH8" s="145">
        <v>0.98688299999999995</v>
      </c>
      <c r="AI8" s="145">
        <v>0.98724400000000001</v>
      </c>
      <c r="AJ8" s="145">
        <v>0.98762799999999995</v>
      </c>
      <c r="AK8" s="145">
        <v>0.98803600000000003</v>
      </c>
      <c r="AL8" s="145">
        <v>0.98846900000000004</v>
      </c>
      <c r="AM8" s="145">
        <v>0.98892899999999995</v>
      </c>
      <c r="AN8" s="145">
        <v>0.98941500000000004</v>
      </c>
      <c r="AO8" s="145">
        <v>0.98992999999999998</v>
      </c>
      <c r="AP8" s="145">
        <v>0.99047300000000005</v>
      </c>
      <c r="AQ8" s="145">
        <v>0.99104700000000001</v>
      </c>
      <c r="AR8" s="145">
        <v>0.99165300000000001</v>
      </c>
      <c r="AS8" s="145">
        <v>0.99229199999999995</v>
      </c>
      <c r="AT8" s="145">
        <v>0.99296499999999999</v>
      </c>
      <c r="AU8" s="145">
        <v>0.99367399999999995</v>
      </c>
      <c r="AV8" s="145">
        <v>0.99442200000000003</v>
      </c>
      <c r="AW8" s="145">
        <v>0.99521099999999996</v>
      </c>
      <c r="AX8" s="145">
        <v>0.99604400000000004</v>
      </c>
      <c r="AY8" s="145">
        <v>0.99692199999999997</v>
      </c>
      <c r="AZ8" s="145">
        <v>0.99784300000000004</v>
      </c>
      <c r="BA8" s="145">
        <v>0.99880999999999998</v>
      </c>
      <c r="BB8" s="145">
        <v>0.99982700000000002</v>
      </c>
      <c r="BC8" s="145">
        <v>1.0008999999999999</v>
      </c>
      <c r="BD8" s="145">
        <v>1.00342</v>
      </c>
      <c r="BE8" s="145">
        <v>1.0082199999999999</v>
      </c>
      <c r="BF8" s="145">
        <v>1.0084200000000001</v>
      </c>
      <c r="BG8" s="145">
        <v>1.00545</v>
      </c>
      <c r="BH8" s="145">
        <v>1.0057700000000001</v>
      </c>
      <c r="BI8" s="145">
        <v>1.00762</v>
      </c>
      <c r="BJ8" s="145">
        <v>1.0101899999999999</v>
      </c>
      <c r="BK8" s="145">
        <v>1.0102</v>
      </c>
      <c r="BL8" s="145">
        <v>1.01234</v>
      </c>
      <c r="BM8" s="145">
        <v>1.0141199999999999</v>
      </c>
      <c r="BN8" s="145">
        <v>1.0143800000000001</v>
      </c>
      <c r="BO8" s="145">
        <v>1.01884</v>
      </c>
      <c r="BP8" s="145">
        <v>1.01925</v>
      </c>
      <c r="BQ8" s="145">
        <v>1.01891</v>
      </c>
      <c r="BR8" s="145">
        <v>1.0239100000000001</v>
      </c>
      <c r="BS8" s="145">
        <v>1.02884</v>
      </c>
      <c r="BT8" s="145">
        <v>1.0308299999999999</v>
      </c>
      <c r="BU8" s="145">
        <v>1.0324800000000001</v>
      </c>
      <c r="BV8" s="145">
        <v>1.03565</v>
      </c>
      <c r="BW8" s="145">
        <v>1.0409900000000001</v>
      </c>
      <c r="BX8" s="145">
        <v>1.04372</v>
      </c>
      <c r="BY8" s="145">
        <v>1.04535</v>
      </c>
      <c r="BZ8" s="145">
        <v>1.0481799999999999</v>
      </c>
      <c r="CA8" s="145">
        <v>1.0509999999999999</v>
      </c>
      <c r="CB8" s="145">
        <v>1.05826</v>
      </c>
      <c r="CC8" s="145">
        <v>1.0660000000000001</v>
      </c>
      <c r="CD8" s="145">
        <v>1.0725100000000001</v>
      </c>
      <c r="CE8" s="145">
        <v>1.0775999999999999</v>
      </c>
      <c r="CF8" s="145">
        <v>1.0955699999999999</v>
      </c>
      <c r="CG8" s="145">
        <v>1.1091899999999999</v>
      </c>
      <c r="CH8" s="145">
        <v>1.1079699999999999</v>
      </c>
      <c r="CI8" s="145">
        <v>1.1129500000000001</v>
      </c>
      <c r="CJ8" s="145">
        <v>1.1178399999999999</v>
      </c>
      <c r="CK8" s="145">
        <v>1.1372800000000001</v>
      </c>
      <c r="CL8" s="145">
        <v>1.1607700000000001</v>
      </c>
      <c r="CM8" s="145">
        <v>1.1859200000000001</v>
      </c>
      <c r="CN8" s="145">
        <v>1.2052499999999999</v>
      </c>
      <c r="CO8" s="145">
        <v>1.20452</v>
      </c>
      <c r="CP8" s="145">
        <v>1.20461</v>
      </c>
      <c r="CQ8" s="145">
        <v>1.2031400000000001</v>
      </c>
      <c r="CR8" s="145">
        <v>1.20191</v>
      </c>
      <c r="CS8" s="145">
        <v>1.2002900000000001</v>
      </c>
      <c r="CT8" s="145">
        <v>1.1962600000000001</v>
      </c>
      <c r="CU8" s="145">
        <v>1.19171</v>
      </c>
      <c r="CV8" s="145">
        <v>1.1881200000000001</v>
      </c>
      <c r="CW8" s="145">
        <v>1.1841900000000001</v>
      </c>
      <c r="CX8" s="145">
        <v>1.1804399999999999</v>
      </c>
      <c r="CY8" s="145">
        <v>1.17839</v>
      </c>
      <c r="CZ8" s="145">
        <v>1.1774199999999999</v>
      </c>
      <c r="DA8" s="145">
        <v>1.1755899999999999</v>
      </c>
      <c r="DB8" s="145">
        <v>1.17418</v>
      </c>
      <c r="DC8" s="145">
        <v>1.1735800000000001</v>
      </c>
      <c r="DD8" s="145">
        <v>1.17388</v>
      </c>
      <c r="DE8" s="145">
        <v>1.1731799999999999</v>
      </c>
      <c r="DF8" s="145">
        <v>1.1722399999999999</v>
      </c>
      <c r="DG8" s="145">
        <v>1.1711199999999999</v>
      </c>
      <c r="DH8" s="145">
        <v>1.17031</v>
      </c>
      <c r="DI8" s="145">
        <v>1.1699600000000001</v>
      </c>
      <c r="DJ8" s="145">
        <v>1.17073</v>
      </c>
      <c r="DK8" s="145">
        <v>1.17201</v>
      </c>
      <c r="DL8" s="145">
        <v>1.17364</v>
      </c>
      <c r="DM8" s="145">
        <v>1.17381</v>
      </c>
      <c r="DN8" s="145">
        <v>1.1730400000000001</v>
      </c>
      <c r="DO8" s="145">
        <v>1.1722900000000001</v>
      </c>
      <c r="DP8" s="145">
        <v>1.1715800000000001</v>
      </c>
      <c r="DQ8" s="145">
        <v>1.1711800000000001</v>
      </c>
      <c r="DR8" s="145">
        <v>1.17083</v>
      </c>
      <c r="DS8" s="145">
        <v>1.17066</v>
      </c>
      <c r="DT8" s="145">
        <v>1.17058</v>
      </c>
      <c r="DU8" s="145">
        <v>1.17073</v>
      </c>
      <c r="DV8" s="145">
        <v>1.1710400000000001</v>
      </c>
      <c r="DW8" s="145">
        <v>1.17119</v>
      </c>
      <c r="DX8" s="145">
        <v>1.1713100000000001</v>
      </c>
      <c r="DY8" s="145">
        <v>1.1714199999999999</v>
      </c>
      <c r="DZ8" s="145">
        <v>1.1715</v>
      </c>
      <c r="EA8" s="145">
        <v>1.1715800000000001</v>
      </c>
      <c r="EB8" s="145">
        <v>1.17164</v>
      </c>
      <c r="EC8" s="145">
        <v>1.1716899999999999</v>
      </c>
      <c r="ED8" s="145">
        <v>1.17174</v>
      </c>
      <c r="EE8" s="145">
        <v>1.17178</v>
      </c>
      <c r="EF8" s="145">
        <v>1.17181</v>
      </c>
      <c r="EG8" s="145">
        <v>1.17184</v>
      </c>
      <c r="EH8" s="145">
        <v>1.17187</v>
      </c>
      <c r="EI8" s="145">
        <v>1.1718900000000001</v>
      </c>
      <c r="EJ8" s="145">
        <v>1.17191</v>
      </c>
      <c r="EK8" s="145">
        <v>1.1719299999999999</v>
      </c>
      <c r="EL8" s="145">
        <v>1.17195</v>
      </c>
      <c r="EM8" s="145">
        <v>1.1719599999999999</v>
      </c>
      <c r="EN8" s="145">
        <v>1.17197</v>
      </c>
      <c r="EO8" s="145">
        <v>1.17198</v>
      </c>
      <c r="EP8" s="145">
        <v>1.1719900000000001</v>
      </c>
      <c r="EQ8" s="145">
        <v>1.17201</v>
      </c>
      <c r="ER8" s="145">
        <v>1.1720200000000001</v>
      </c>
      <c r="ES8" s="145">
        <v>1.1720299999999999</v>
      </c>
      <c r="ET8" s="145">
        <v>1.17204</v>
      </c>
      <c r="EU8" s="145">
        <v>1.1720600000000001</v>
      </c>
      <c r="EV8" s="145">
        <v>1.1720699999999999</v>
      </c>
      <c r="EW8" s="145">
        <v>1.17208</v>
      </c>
      <c r="EX8" s="145">
        <v>1.1720900000000001</v>
      </c>
      <c r="EY8" s="145">
        <v>1.1720999999999999</v>
      </c>
      <c r="EZ8" s="145">
        <v>1.17211</v>
      </c>
      <c r="FA8" s="145">
        <v>1.1721200000000001</v>
      </c>
      <c r="FB8" s="145">
        <v>1.1721200000000001</v>
      </c>
      <c r="FC8" s="145">
        <v>1.1721299999999999</v>
      </c>
      <c r="FD8" s="145">
        <v>1.1721299999999999</v>
      </c>
      <c r="FE8" s="145">
        <v>1.17214</v>
      </c>
      <c r="FF8" s="145">
        <v>1.17214</v>
      </c>
      <c r="FG8" s="145">
        <v>1.17215</v>
      </c>
      <c r="FH8" s="145">
        <v>1.17215</v>
      </c>
      <c r="FI8" s="145">
        <v>1.17215</v>
      </c>
      <c r="FJ8" s="145">
        <v>1.1721600000000001</v>
      </c>
      <c r="FK8" s="145">
        <v>1.1721600000000001</v>
      </c>
      <c r="FL8" s="145">
        <v>1.1721699999999999</v>
      </c>
      <c r="FM8" s="145">
        <v>1.1721699999999999</v>
      </c>
      <c r="FN8" s="145">
        <v>1.1721699999999999</v>
      </c>
      <c r="FO8" s="145">
        <v>1.17218</v>
      </c>
      <c r="FP8" s="145">
        <v>1.17218</v>
      </c>
      <c r="FQ8" s="145">
        <v>1.17218</v>
      </c>
      <c r="FR8" s="145">
        <v>1.17218</v>
      </c>
      <c r="FS8" s="145">
        <v>1.1721900000000001</v>
      </c>
      <c r="FT8" s="145">
        <v>1.1721900000000001</v>
      </c>
      <c r="FU8" s="145">
        <v>1.1721900000000001</v>
      </c>
      <c r="FV8" s="145">
        <v>1.1721900000000001</v>
      </c>
      <c r="FW8" s="145">
        <v>1.1721900000000001</v>
      </c>
      <c r="FX8" s="145">
        <v>1.1721900000000001</v>
      </c>
      <c r="FY8" s="145">
        <v>1.1721900000000001</v>
      </c>
      <c r="FZ8" s="145">
        <v>1.1721999999999999</v>
      </c>
      <c r="GA8" s="145">
        <v>1.1721999999999999</v>
      </c>
      <c r="GB8" s="145">
        <v>1.1721999999999999</v>
      </c>
      <c r="GC8" s="145">
        <v>1.1721999999999999</v>
      </c>
      <c r="GD8" s="145">
        <v>1.17221</v>
      </c>
      <c r="GE8" s="145">
        <v>1.17221</v>
      </c>
      <c r="GF8" s="145">
        <v>1.17221</v>
      </c>
      <c r="GG8" s="145">
        <v>1.17222</v>
      </c>
      <c r="GH8" s="145">
        <v>1.17222</v>
      </c>
      <c r="GI8" s="145">
        <v>1.1722300000000001</v>
      </c>
      <c r="GJ8" s="145">
        <v>1.1722300000000001</v>
      </c>
      <c r="GK8" s="145">
        <v>1.1722399999999999</v>
      </c>
      <c r="GL8" s="145">
        <v>1.17225</v>
      </c>
      <c r="GM8" s="145">
        <v>1.17225</v>
      </c>
      <c r="GN8" s="145">
        <v>1.1722600000000001</v>
      </c>
      <c r="GO8" s="145">
        <v>1.1722699999999999</v>
      </c>
      <c r="GP8" s="145">
        <v>1.17228</v>
      </c>
      <c r="GQ8" s="145">
        <v>1.1722900000000001</v>
      </c>
      <c r="GR8" s="145">
        <v>1.1722999999999999</v>
      </c>
      <c r="GS8" s="145">
        <v>1.17231</v>
      </c>
      <c r="GT8" s="145">
        <v>1.1723300000000001</v>
      </c>
    </row>
    <row r="9" spans="1:202">
      <c r="A9" s="145" t="s">
        <v>218</v>
      </c>
      <c r="B9" s="145">
        <v>1.34344</v>
      </c>
      <c r="C9" s="145">
        <v>1.34345</v>
      </c>
      <c r="D9" s="145">
        <v>1.3441000000000001</v>
      </c>
      <c r="E9" s="145">
        <v>1.3443799999999999</v>
      </c>
      <c r="F9" s="145">
        <v>1.34453</v>
      </c>
      <c r="G9" s="145">
        <v>1.3446400000000001</v>
      </c>
      <c r="H9" s="145">
        <v>1.34473</v>
      </c>
      <c r="I9" s="145">
        <v>1.3448100000000001</v>
      </c>
      <c r="J9" s="145">
        <v>1.3448800000000001</v>
      </c>
      <c r="K9" s="145">
        <v>1.3449500000000001</v>
      </c>
      <c r="L9" s="145">
        <v>1.3450299999999999</v>
      </c>
      <c r="M9" s="145">
        <v>1.3451</v>
      </c>
      <c r="N9" s="145">
        <v>1.34517</v>
      </c>
      <c r="O9" s="145">
        <v>1.3452500000000001</v>
      </c>
      <c r="P9" s="145">
        <v>1.3453200000000001</v>
      </c>
      <c r="Q9" s="145">
        <v>1.34541</v>
      </c>
      <c r="R9" s="145">
        <v>1.3454999999999999</v>
      </c>
      <c r="S9" s="145">
        <v>1.3455999999999999</v>
      </c>
      <c r="T9" s="145">
        <v>1.34571</v>
      </c>
      <c r="U9" s="145">
        <v>1.34579</v>
      </c>
      <c r="V9" s="145">
        <v>1.34588</v>
      </c>
      <c r="W9" s="145">
        <v>1.34598</v>
      </c>
      <c r="X9" s="145">
        <v>1.34609</v>
      </c>
      <c r="Y9" s="145">
        <v>1.3462099999999999</v>
      </c>
      <c r="Z9" s="145">
        <v>1.3463499999999999</v>
      </c>
      <c r="AA9" s="145">
        <v>1.3465</v>
      </c>
      <c r="AB9" s="145">
        <v>1.34667</v>
      </c>
      <c r="AC9" s="145">
        <v>1.34684</v>
      </c>
      <c r="AD9" s="145">
        <v>1.34704</v>
      </c>
      <c r="AE9" s="145">
        <v>1.3472500000000001</v>
      </c>
      <c r="AF9" s="145">
        <v>1.3474699999999999</v>
      </c>
      <c r="AG9" s="145">
        <v>1.34785</v>
      </c>
      <c r="AH9" s="145">
        <v>1.3483000000000001</v>
      </c>
      <c r="AI9" s="145">
        <v>1.3487800000000001</v>
      </c>
      <c r="AJ9" s="145">
        <v>1.3492999999999999</v>
      </c>
      <c r="AK9" s="145">
        <v>1.34988</v>
      </c>
      <c r="AL9" s="145">
        <v>1.3505</v>
      </c>
      <c r="AM9" s="145">
        <v>1.35118</v>
      </c>
      <c r="AN9" s="145">
        <v>1.3519099999999999</v>
      </c>
      <c r="AO9" s="145">
        <v>1.3527100000000001</v>
      </c>
      <c r="AP9" s="145">
        <v>1.35358</v>
      </c>
      <c r="AQ9" s="145">
        <v>1.3545199999999999</v>
      </c>
      <c r="AR9" s="145">
        <v>1.35554</v>
      </c>
      <c r="AS9" s="145">
        <v>1.3566400000000001</v>
      </c>
      <c r="AT9" s="145">
        <v>1.3578300000000001</v>
      </c>
      <c r="AU9" s="145">
        <v>1.3591200000000001</v>
      </c>
      <c r="AV9" s="145">
        <v>1.36052</v>
      </c>
      <c r="AW9" s="145">
        <v>1.3620300000000001</v>
      </c>
      <c r="AX9" s="145">
        <v>1.36368</v>
      </c>
      <c r="AY9" s="145">
        <v>1.3654599999999999</v>
      </c>
      <c r="AZ9" s="145">
        <v>1.3673900000000001</v>
      </c>
      <c r="BA9" s="145">
        <v>1.3694900000000001</v>
      </c>
      <c r="BB9" s="145">
        <v>1.3717699999999999</v>
      </c>
      <c r="BC9" s="145">
        <v>1.37426</v>
      </c>
      <c r="BD9" s="145">
        <v>1.3807</v>
      </c>
      <c r="BE9" s="145">
        <v>1.39452</v>
      </c>
      <c r="BF9" s="145">
        <v>1.3950100000000001</v>
      </c>
      <c r="BG9" s="145">
        <v>1.3860300000000001</v>
      </c>
      <c r="BH9" s="145">
        <v>1.3867400000000001</v>
      </c>
      <c r="BI9" s="145">
        <v>1.3919699999999999</v>
      </c>
      <c r="BJ9" s="145">
        <v>1.39971</v>
      </c>
      <c r="BK9" s="145">
        <v>1.3995</v>
      </c>
      <c r="BL9" s="145">
        <v>1.4079699999999999</v>
      </c>
      <c r="BM9" s="145">
        <v>1.4185000000000001</v>
      </c>
      <c r="BN9" s="145">
        <v>1.4234</v>
      </c>
      <c r="BO9" s="145">
        <v>1.44665</v>
      </c>
      <c r="BP9" s="145">
        <v>1.4532400000000001</v>
      </c>
      <c r="BQ9" s="145">
        <v>1.4522999999999999</v>
      </c>
      <c r="BR9" s="145">
        <v>1.47638</v>
      </c>
      <c r="BS9" s="145">
        <v>1.5045500000000001</v>
      </c>
      <c r="BT9" s="145">
        <v>1.5195399999999999</v>
      </c>
      <c r="BU9" s="145">
        <v>1.53129</v>
      </c>
      <c r="BV9" s="145">
        <v>1.54741</v>
      </c>
      <c r="BW9" s="145">
        <v>1.57385</v>
      </c>
      <c r="BX9" s="145">
        <v>1.5954699999999999</v>
      </c>
      <c r="BY9" s="145">
        <v>1.6207100000000001</v>
      </c>
      <c r="BZ9" s="145">
        <v>1.6485300000000001</v>
      </c>
      <c r="CA9" s="145">
        <v>1.6656</v>
      </c>
      <c r="CB9" s="145">
        <v>1.7128000000000001</v>
      </c>
      <c r="CC9" s="145">
        <v>1.77633</v>
      </c>
      <c r="CD9" s="145">
        <v>1.8310599999999999</v>
      </c>
      <c r="CE9" s="145">
        <v>1.86189</v>
      </c>
      <c r="CF9" s="145">
        <v>2.0383599999999999</v>
      </c>
      <c r="CG9" s="145">
        <v>2.19651</v>
      </c>
      <c r="CH9" s="145">
        <v>2.17395</v>
      </c>
      <c r="CI9" s="145">
        <v>2.2337600000000002</v>
      </c>
      <c r="CJ9" s="145">
        <v>2.2637200000000002</v>
      </c>
      <c r="CK9" s="145">
        <v>2.2743600000000002</v>
      </c>
      <c r="CL9" s="145">
        <v>2.2875899999999998</v>
      </c>
      <c r="CM9" s="145">
        <v>2.3028</v>
      </c>
      <c r="CN9" s="145">
        <v>2.3263600000000002</v>
      </c>
      <c r="CO9" s="145">
        <v>2.3343799999999999</v>
      </c>
      <c r="CP9" s="145">
        <v>2.3363200000000002</v>
      </c>
      <c r="CQ9" s="145">
        <v>2.3504900000000002</v>
      </c>
      <c r="CR9" s="145">
        <v>2.36273</v>
      </c>
      <c r="CS9" s="145">
        <v>2.3761399999999999</v>
      </c>
      <c r="CT9" s="145">
        <v>2.4070800000000001</v>
      </c>
      <c r="CU9" s="145">
        <v>2.4411999999999998</v>
      </c>
      <c r="CV9" s="145">
        <v>2.4671400000000001</v>
      </c>
      <c r="CW9" s="145">
        <v>2.4982199999999999</v>
      </c>
      <c r="CX9" s="145">
        <v>2.52989</v>
      </c>
      <c r="CY9" s="145">
        <v>2.5483699999999998</v>
      </c>
      <c r="CZ9" s="145">
        <v>2.56318</v>
      </c>
      <c r="DA9" s="145">
        <v>2.5839400000000001</v>
      </c>
      <c r="DB9" s="145">
        <v>2.6134400000000002</v>
      </c>
      <c r="DC9" s="145">
        <v>2.6288100000000001</v>
      </c>
      <c r="DD9" s="145">
        <v>2.64384</v>
      </c>
      <c r="DE9" s="145">
        <v>2.66635</v>
      </c>
      <c r="DF9" s="145">
        <v>2.6906400000000001</v>
      </c>
      <c r="DG9" s="145">
        <v>2.7103199999999998</v>
      </c>
      <c r="DH9" s="145">
        <v>2.73027</v>
      </c>
      <c r="DI9" s="145">
        <v>2.7437100000000001</v>
      </c>
      <c r="DJ9" s="145">
        <v>2.7536200000000002</v>
      </c>
      <c r="DK9" s="145">
        <v>2.7655400000000001</v>
      </c>
      <c r="DL9" s="145">
        <v>2.7761900000000002</v>
      </c>
      <c r="DM9" s="145">
        <v>2.78193</v>
      </c>
      <c r="DN9" s="145">
        <v>2.78607</v>
      </c>
      <c r="DO9" s="145">
        <v>2.78979</v>
      </c>
      <c r="DP9" s="145">
        <v>2.79243</v>
      </c>
      <c r="DQ9" s="145">
        <v>2.7968000000000002</v>
      </c>
      <c r="DR9" s="145">
        <v>2.7981199999999999</v>
      </c>
      <c r="DS9" s="145">
        <v>2.8005300000000002</v>
      </c>
      <c r="DT9" s="145">
        <v>2.8033299999999999</v>
      </c>
      <c r="DU9" s="145">
        <v>2.80287</v>
      </c>
      <c r="DV9" s="145">
        <v>2.8037899999999998</v>
      </c>
      <c r="DW9" s="145">
        <v>2.8043100000000001</v>
      </c>
      <c r="DX9" s="145">
        <v>2.8045800000000001</v>
      </c>
      <c r="DY9" s="145">
        <v>2.8046700000000002</v>
      </c>
      <c r="DZ9" s="145">
        <v>2.8046500000000001</v>
      </c>
      <c r="EA9" s="145">
        <v>2.8045399999999998</v>
      </c>
      <c r="EB9" s="145">
        <v>2.80437</v>
      </c>
      <c r="EC9" s="145">
        <v>2.8041499999999999</v>
      </c>
      <c r="ED9" s="145">
        <v>2.80389</v>
      </c>
      <c r="EE9" s="145">
        <v>2.80362</v>
      </c>
      <c r="EF9" s="145">
        <v>2.8033299999999999</v>
      </c>
      <c r="EG9" s="145">
        <v>2.8030400000000002</v>
      </c>
      <c r="EH9" s="145">
        <v>2.8027500000000001</v>
      </c>
      <c r="EI9" s="145">
        <v>2.80247</v>
      </c>
      <c r="EJ9" s="145">
        <v>2.8022</v>
      </c>
      <c r="EK9" s="145">
        <v>2.8019500000000002</v>
      </c>
      <c r="EL9" s="145">
        <v>2.8017099999999999</v>
      </c>
      <c r="EM9" s="145">
        <v>2.8014999999999999</v>
      </c>
      <c r="EN9" s="145">
        <v>2.8012999999999999</v>
      </c>
      <c r="EO9" s="145">
        <v>2.80111</v>
      </c>
      <c r="EP9" s="145">
        <v>2.8008999999999999</v>
      </c>
      <c r="EQ9" s="145">
        <v>2.8006899999999999</v>
      </c>
      <c r="ER9" s="145">
        <v>2.8004799999999999</v>
      </c>
      <c r="ES9" s="145">
        <v>2.8002699999999998</v>
      </c>
      <c r="ET9" s="145">
        <v>2.8000600000000002</v>
      </c>
      <c r="EU9" s="145">
        <v>2.7998500000000002</v>
      </c>
      <c r="EV9" s="145">
        <v>2.7996599999999998</v>
      </c>
      <c r="EW9" s="145">
        <v>2.7994699999999999</v>
      </c>
      <c r="EX9" s="145">
        <v>2.7993000000000001</v>
      </c>
      <c r="EY9" s="145">
        <v>2.79914</v>
      </c>
      <c r="EZ9" s="145">
        <v>2.7989799999999998</v>
      </c>
      <c r="FA9" s="145">
        <v>2.7988499999999998</v>
      </c>
      <c r="FB9" s="145">
        <v>2.7987199999999999</v>
      </c>
      <c r="FC9" s="145">
        <v>2.79861</v>
      </c>
      <c r="FD9" s="145">
        <v>2.7985199999999999</v>
      </c>
      <c r="FE9" s="145">
        <v>2.7984399999999998</v>
      </c>
      <c r="FF9" s="145">
        <v>2.7983799999999999</v>
      </c>
      <c r="FG9" s="145">
        <v>2.7983500000000001</v>
      </c>
      <c r="FH9" s="145">
        <v>2.79833</v>
      </c>
      <c r="FI9" s="145">
        <v>2.79833</v>
      </c>
      <c r="FJ9" s="145">
        <v>2.79834</v>
      </c>
      <c r="FK9" s="145">
        <v>2.79834</v>
      </c>
      <c r="FL9" s="145">
        <v>2.79833</v>
      </c>
      <c r="FM9" s="145">
        <v>2.79833</v>
      </c>
      <c r="FN9" s="145">
        <v>2.7983099999999999</v>
      </c>
      <c r="FO9" s="145">
        <v>2.7982999999999998</v>
      </c>
      <c r="FP9" s="145">
        <v>2.7982900000000002</v>
      </c>
      <c r="FQ9" s="145">
        <v>2.7982800000000001</v>
      </c>
      <c r="FR9" s="145">
        <v>2.79827</v>
      </c>
      <c r="FS9" s="145">
        <v>2.79827</v>
      </c>
      <c r="FT9" s="145">
        <v>2.7982800000000001</v>
      </c>
      <c r="FU9" s="145">
        <v>2.7982900000000002</v>
      </c>
      <c r="FV9" s="145">
        <v>2.7983199999999999</v>
      </c>
      <c r="FW9" s="145">
        <v>2.7983500000000001</v>
      </c>
      <c r="FX9" s="145">
        <v>2.7984</v>
      </c>
      <c r="FY9" s="145">
        <v>2.79847</v>
      </c>
      <c r="FZ9" s="145">
        <v>2.79854</v>
      </c>
      <c r="GA9" s="145">
        <v>2.7986300000000002</v>
      </c>
      <c r="GB9" s="145">
        <v>2.7987199999999999</v>
      </c>
      <c r="GC9" s="145">
        <v>2.7988300000000002</v>
      </c>
      <c r="GD9" s="145">
        <v>2.79894</v>
      </c>
      <c r="GE9" s="145">
        <v>2.7990499999999998</v>
      </c>
      <c r="GF9" s="145">
        <v>2.7991799999999998</v>
      </c>
      <c r="GG9" s="145">
        <v>2.7993000000000001</v>
      </c>
      <c r="GH9" s="145">
        <v>2.7994400000000002</v>
      </c>
      <c r="GI9" s="145">
        <v>2.7995800000000002</v>
      </c>
      <c r="GJ9" s="145">
        <v>2.7997200000000002</v>
      </c>
      <c r="GK9" s="145">
        <v>2.7998599999999998</v>
      </c>
      <c r="GL9" s="145">
        <v>2.8000099999999999</v>
      </c>
      <c r="GM9" s="145">
        <v>2.80016</v>
      </c>
      <c r="GN9" s="145">
        <v>2.8003200000000001</v>
      </c>
      <c r="GO9" s="145">
        <v>2.8004699999999998</v>
      </c>
      <c r="GP9" s="145">
        <v>2.8006199999999999</v>
      </c>
      <c r="GQ9" s="145">
        <v>2.80077</v>
      </c>
      <c r="GR9" s="145">
        <v>2.80091</v>
      </c>
      <c r="GS9" s="145">
        <v>2.80104</v>
      </c>
      <c r="GT9" s="145">
        <v>2.8011699999999999</v>
      </c>
    </row>
    <row r="10" spans="1:202">
      <c r="A10" s="145" t="s">
        <v>219</v>
      </c>
      <c r="B10" s="145">
        <v>0.929512</v>
      </c>
      <c r="C10" s="145">
        <v>0.93908499999999995</v>
      </c>
      <c r="D10" s="145">
        <v>0.93990700000000005</v>
      </c>
      <c r="E10" s="145">
        <v>0.938801</v>
      </c>
      <c r="F10" s="145">
        <v>0.937496</v>
      </c>
      <c r="G10" s="145">
        <v>0.93637800000000004</v>
      </c>
      <c r="H10" s="145">
        <v>0.93549899999999997</v>
      </c>
      <c r="I10" s="145">
        <v>0.93483000000000005</v>
      </c>
      <c r="J10" s="145">
        <v>0.93433100000000002</v>
      </c>
      <c r="K10" s="145">
        <v>0.93395700000000004</v>
      </c>
      <c r="L10" s="145">
        <v>0.93368799999999996</v>
      </c>
      <c r="M10" s="145">
        <v>0.93350599999999995</v>
      </c>
      <c r="N10" s="145">
        <v>0.93339799999999995</v>
      </c>
      <c r="O10" s="145">
        <v>0.93335800000000002</v>
      </c>
      <c r="P10" s="145">
        <v>0.93338100000000002</v>
      </c>
      <c r="Q10" s="145">
        <v>0.93346300000000004</v>
      </c>
      <c r="R10" s="145">
        <v>0.93360299999999996</v>
      </c>
      <c r="S10" s="145">
        <v>0.93379999999999996</v>
      </c>
      <c r="T10" s="145">
        <v>0.93378700000000003</v>
      </c>
      <c r="U10" s="145">
        <v>0.93379900000000005</v>
      </c>
      <c r="V10" s="145">
        <v>0.93386199999999997</v>
      </c>
      <c r="W10" s="145">
        <v>0.933975</v>
      </c>
      <c r="X10" s="145">
        <v>0.93413800000000002</v>
      </c>
      <c r="Y10" s="145">
        <v>0.93434799999999996</v>
      </c>
      <c r="Z10" s="145">
        <v>0.93460399999999999</v>
      </c>
      <c r="AA10" s="145">
        <v>0.93490200000000001</v>
      </c>
      <c r="AB10" s="145">
        <v>0.93523900000000004</v>
      </c>
      <c r="AC10" s="145">
        <v>0.93561399999999995</v>
      </c>
      <c r="AD10" s="145">
        <v>0.936025</v>
      </c>
      <c r="AE10" s="145">
        <v>0.936469</v>
      </c>
      <c r="AF10" s="145">
        <v>0.93767800000000001</v>
      </c>
      <c r="AG10" s="145">
        <v>0.93909200000000004</v>
      </c>
      <c r="AH10" s="145">
        <v>0.94060900000000003</v>
      </c>
      <c r="AI10" s="145">
        <v>0.94223100000000004</v>
      </c>
      <c r="AJ10" s="145">
        <v>0.94396400000000003</v>
      </c>
      <c r="AK10" s="145">
        <v>0.94581199999999999</v>
      </c>
      <c r="AL10" s="145">
        <v>0.94777900000000004</v>
      </c>
      <c r="AM10" s="145">
        <v>0.94987200000000005</v>
      </c>
      <c r="AN10" s="145">
        <v>0.95209600000000005</v>
      </c>
      <c r="AO10" s="145">
        <v>0.954457</v>
      </c>
      <c r="AP10" s="145">
        <v>0.95696099999999995</v>
      </c>
      <c r="AQ10" s="145">
        <v>0.959615</v>
      </c>
      <c r="AR10" s="145">
        <v>0.96242499999999997</v>
      </c>
      <c r="AS10" s="145">
        <v>0.96540000000000004</v>
      </c>
      <c r="AT10" s="145">
        <v>0.96854899999999999</v>
      </c>
      <c r="AU10" s="145">
        <v>0.97188399999999997</v>
      </c>
      <c r="AV10" s="145">
        <v>0.97541500000000003</v>
      </c>
      <c r="AW10" s="145">
        <v>0.97915799999999997</v>
      </c>
      <c r="AX10" s="145">
        <v>0.983128</v>
      </c>
      <c r="AY10" s="145">
        <v>0.98733599999999999</v>
      </c>
      <c r="AZ10" s="145">
        <v>0.99177700000000002</v>
      </c>
      <c r="BA10" s="145">
        <v>0.99646800000000002</v>
      </c>
      <c r="BB10" s="145">
        <v>1.00143</v>
      </c>
      <c r="BC10" s="145">
        <v>1.00668</v>
      </c>
      <c r="BD10" s="145">
        <v>1.01875</v>
      </c>
      <c r="BE10" s="145">
        <v>1.04173</v>
      </c>
      <c r="BF10" s="145">
        <v>1.0434399999999999</v>
      </c>
      <c r="BG10" s="145">
        <v>1.0301400000000001</v>
      </c>
      <c r="BH10" s="145">
        <v>1.0321100000000001</v>
      </c>
      <c r="BI10" s="145">
        <v>1.04135</v>
      </c>
      <c r="BJ10" s="145">
        <v>1.0541400000000001</v>
      </c>
      <c r="BK10" s="145">
        <v>1.0547500000000001</v>
      </c>
      <c r="BL10" s="145">
        <v>1.0688</v>
      </c>
      <c r="BM10" s="145">
        <v>1.08579</v>
      </c>
      <c r="BN10" s="145">
        <v>1.0936300000000001</v>
      </c>
      <c r="BO10" s="145">
        <v>1.1234900000000001</v>
      </c>
      <c r="BP10" s="145">
        <v>1.13245</v>
      </c>
      <c r="BQ10" s="145">
        <v>1.1327100000000001</v>
      </c>
      <c r="BR10" s="145">
        <v>1.1621699999999999</v>
      </c>
      <c r="BS10" s="145">
        <v>1.19482</v>
      </c>
      <c r="BT10" s="145">
        <v>1.21017</v>
      </c>
      <c r="BU10" s="145">
        <v>1.2196100000000001</v>
      </c>
      <c r="BV10" s="145">
        <v>1.23427</v>
      </c>
      <c r="BW10" s="145">
        <v>1.25881</v>
      </c>
      <c r="BX10" s="145">
        <v>1.2809200000000001</v>
      </c>
      <c r="BY10" s="145">
        <v>1.30583</v>
      </c>
      <c r="BZ10" s="145">
        <v>1.33049</v>
      </c>
      <c r="CA10" s="145">
        <v>1.3463400000000001</v>
      </c>
      <c r="CB10" s="145">
        <v>1.38131</v>
      </c>
      <c r="CC10" s="145">
        <v>1.42642</v>
      </c>
      <c r="CD10" s="145">
        <v>1.4658800000000001</v>
      </c>
      <c r="CE10" s="145">
        <v>1.4912099999999999</v>
      </c>
      <c r="CF10" s="145">
        <v>1.58196</v>
      </c>
      <c r="CG10" s="145">
        <v>1.6507099999999999</v>
      </c>
      <c r="CH10" s="145">
        <v>1.6508700000000001</v>
      </c>
      <c r="CI10" s="145">
        <v>1.6597599999999999</v>
      </c>
      <c r="CJ10" s="145">
        <v>1.6616500000000001</v>
      </c>
      <c r="CK10" s="145">
        <v>1.66892</v>
      </c>
      <c r="CL10" s="145">
        <v>1.67886</v>
      </c>
      <c r="CM10" s="145">
        <v>1.6913499999999999</v>
      </c>
      <c r="CN10" s="145">
        <v>1.7132700000000001</v>
      </c>
      <c r="CO10" s="145">
        <v>1.7201200000000001</v>
      </c>
      <c r="CP10" s="145">
        <v>1.7195199999999999</v>
      </c>
      <c r="CQ10" s="145">
        <v>1.7298</v>
      </c>
      <c r="CR10" s="145">
        <v>1.73776</v>
      </c>
      <c r="CS10" s="145">
        <v>1.7491099999999999</v>
      </c>
      <c r="CT10" s="145">
        <v>1.77922</v>
      </c>
      <c r="CU10" s="145">
        <v>1.8137799999999999</v>
      </c>
      <c r="CV10" s="145">
        <v>1.8421700000000001</v>
      </c>
      <c r="CW10" s="145">
        <v>1.8749100000000001</v>
      </c>
      <c r="CX10" s="145">
        <v>1.9075599999999999</v>
      </c>
      <c r="CY10" s="145">
        <v>1.92594</v>
      </c>
      <c r="CZ10" s="145">
        <v>1.9352400000000001</v>
      </c>
      <c r="DA10" s="145">
        <v>1.95092</v>
      </c>
      <c r="DB10" s="145">
        <v>1.9634100000000001</v>
      </c>
      <c r="DC10" s="145">
        <v>1.9699599999999999</v>
      </c>
      <c r="DD10" s="145">
        <v>1.9700500000000001</v>
      </c>
      <c r="DE10" s="145">
        <v>1.97864</v>
      </c>
      <c r="DF10" s="145">
        <v>1.9866999999999999</v>
      </c>
      <c r="DG10" s="145">
        <v>1.9945900000000001</v>
      </c>
      <c r="DH10" s="145">
        <v>2.0023300000000002</v>
      </c>
      <c r="DI10" s="145">
        <v>2.01315</v>
      </c>
      <c r="DJ10" s="145">
        <v>2.0215000000000001</v>
      </c>
      <c r="DK10" s="145">
        <v>2.0315799999999999</v>
      </c>
      <c r="DL10" s="145">
        <v>2.0409199999999998</v>
      </c>
      <c r="DM10" s="145">
        <v>2.0459700000000001</v>
      </c>
      <c r="DN10" s="145">
        <v>2.0484800000000001</v>
      </c>
      <c r="DO10" s="145">
        <v>2.0525799999999998</v>
      </c>
      <c r="DP10" s="145">
        <v>2.0569700000000002</v>
      </c>
      <c r="DQ10" s="145">
        <v>2.0605500000000001</v>
      </c>
      <c r="DR10" s="145">
        <v>2.0647600000000002</v>
      </c>
      <c r="DS10" s="145">
        <v>2.0694300000000001</v>
      </c>
      <c r="DT10" s="145">
        <v>2.07687</v>
      </c>
      <c r="DU10" s="145">
        <v>2.0817199999999998</v>
      </c>
      <c r="DV10" s="145">
        <v>2.0830799999999998</v>
      </c>
      <c r="DW10" s="145">
        <v>2.0854499999999998</v>
      </c>
      <c r="DX10" s="145">
        <v>2.08745</v>
      </c>
      <c r="DY10" s="145">
        <v>2.0891500000000001</v>
      </c>
      <c r="DZ10" s="145">
        <v>2.0905900000000002</v>
      </c>
      <c r="EA10" s="145">
        <v>2.0918000000000001</v>
      </c>
      <c r="EB10" s="145">
        <v>2.0928300000000002</v>
      </c>
      <c r="EC10" s="145">
        <v>2.09368</v>
      </c>
      <c r="ED10" s="145">
        <v>2.0943999999999998</v>
      </c>
      <c r="EE10" s="145">
        <v>2.0949900000000001</v>
      </c>
      <c r="EF10" s="145">
        <v>2.0954899999999999</v>
      </c>
      <c r="EG10" s="145">
        <v>2.0958999999999999</v>
      </c>
      <c r="EH10" s="145">
        <v>2.0962399999999999</v>
      </c>
      <c r="EI10" s="145">
        <v>2.0965199999999999</v>
      </c>
      <c r="EJ10" s="145">
        <v>2.09674</v>
      </c>
      <c r="EK10" s="145">
        <v>2.09693</v>
      </c>
      <c r="EL10" s="145">
        <v>2.0970800000000001</v>
      </c>
      <c r="EM10" s="145">
        <v>2.09721</v>
      </c>
      <c r="EN10" s="145">
        <v>2.0973099999999998</v>
      </c>
      <c r="EO10" s="145">
        <v>2.0973700000000002</v>
      </c>
      <c r="EP10" s="145">
        <v>2.09741</v>
      </c>
      <c r="EQ10" s="145">
        <v>2.0974200000000001</v>
      </c>
      <c r="ER10" s="145">
        <v>2.0973999999999999</v>
      </c>
      <c r="ES10" s="145">
        <v>2.0973700000000002</v>
      </c>
      <c r="ET10" s="145">
        <v>2.0973299999999999</v>
      </c>
      <c r="EU10" s="145">
        <v>2.09728</v>
      </c>
      <c r="EV10" s="145">
        <v>2.0972200000000001</v>
      </c>
      <c r="EW10" s="145">
        <v>2.0971600000000001</v>
      </c>
      <c r="EX10" s="145">
        <v>2.0971000000000002</v>
      </c>
      <c r="EY10" s="145">
        <v>2.0970399999999998</v>
      </c>
      <c r="EZ10" s="145">
        <v>2.0969799999999998</v>
      </c>
      <c r="FA10" s="145">
        <v>2.0969199999999999</v>
      </c>
      <c r="FB10" s="145">
        <v>2.09687</v>
      </c>
      <c r="FC10" s="145">
        <v>2.0968300000000002</v>
      </c>
      <c r="FD10" s="145">
        <v>2.0967899999999999</v>
      </c>
      <c r="FE10" s="145">
        <v>2.0967600000000002</v>
      </c>
      <c r="FF10" s="145">
        <v>2.09673</v>
      </c>
      <c r="FG10" s="145">
        <v>2.0967099999999999</v>
      </c>
      <c r="FH10" s="145">
        <v>2.0966999999999998</v>
      </c>
      <c r="FI10" s="145">
        <v>2.0966900000000002</v>
      </c>
      <c r="FJ10" s="145">
        <v>2.0966900000000002</v>
      </c>
      <c r="FK10" s="145">
        <v>2.0966800000000001</v>
      </c>
      <c r="FL10" s="145">
        <v>2.09666</v>
      </c>
      <c r="FM10" s="145">
        <v>2.0966499999999999</v>
      </c>
      <c r="FN10" s="145">
        <v>2.0966399999999998</v>
      </c>
      <c r="FO10" s="145">
        <v>2.0966300000000002</v>
      </c>
      <c r="FP10" s="145">
        <v>2.0966300000000002</v>
      </c>
      <c r="FQ10" s="145">
        <v>2.0966300000000002</v>
      </c>
      <c r="FR10" s="145">
        <v>2.0966300000000002</v>
      </c>
      <c r="FS10" s="145">
        <v>2.0966399999999998</v>
      </c>
      <c r="FT10" s="145">
        <v>2.0966499999999999</v>
      </c>
      <c r="FU10" s="145">
        <v>2.09667</v>
      </c>
      <c r="FV10" s="145">
        <v>2.0966999999999998</v>
      </c>
      <c r="FW10" s="145">
        <v>2.0967199999999999</v>
      </c>
      <c r="FX10" s="145">
        <v>2.0967500000000001</v>
      </c>
      <c r="FY10" s="145">
        <v>2.0967799999999999</v>
      </c>
      <c r="FZ10" s="145">
        <v>2.0968100000000001</v>
      </c>
      <c r="GA10" s="145">
        <v>2.0968399999999998</v>
      </c>
      <c r="GB10" s="145">
        <v>2.0968800000000001</v>
      </c>
      <c r="GC10" s="145">
        <v>2.0969099999999998</v>
      </c>
      <c r="GD10" s="145">
        <v>2.0969500000000001</v>
      </c>
      <c r="GE10" s="145">
        <v>2.0969899999999999</v>
      </c>
      <c r="GF10" s="145">
        <v>2.0970200000000001</v>
      </c>
      <c r="GG10" s="145">
        <v>2.0970599999999999</v>
      </c>
      <c r="GH10" s="145">
        <v>2.0971000000000002</v>
      </c>
      <c r="GI10" s="145">
        <v>2.0971299999999999</v>
      </c>
      <c r="GJ10" s="145">
        <v>2.0971700000000002</v>
      </c>
      <c r="GK10" s="145">
        <v>2.0972</v>
      </c>
      <c r="GL10" s="145">
        <v>2.0972200000000001</v>
      </c>
      <c r="GM10" s="145">
        <v>2.0972400000000002</v>
      </c>
      <c r="GN10" s="145">
        <v>2.0972599999999999</v>
      </c>
      <c r="GO10" s="145">
        <v>2.09727</v>
      </c>
      <c r="GP10" s="145">
        <v>2.09728</v>
      </c>
      <c r="GQ10" s="145">
        <v>2.0972900000000001</v>
      </c>
      <c r="GR10" s="145">
        <v>2.0973000000000002</v>
      </c>
      <c r="GS10" s="145">
        <v>2.0973000000000002</v>
      </c>
      <c r="GT10" s="145">
        <v>2.0972900000000001</v>
      </c>
    </row>
    <row r="11" spans="1:202">
      <c r="A11" s="145" t="s">
        <v>220</v>
      </c>
      <c r="B11" s="145">
        <v>1.4251100000000001</v>
      </c>
      <c r="C11" s="145">
        <v>1.44441</v>
      </c>
      <c r="D11" s="145">
        <v>1.44947</v>
      </c>
      <c r="E11" s="145">
        <v>1.4505699999999999</v>
      </c>
      <c r="F11" s="145">
        <v>1.4505399999999999</v>
      </c>
      <c r="G11" s="145">
        <v>1.45025</v>
      </c>
      <c r="H11" s="145">
        <v>1.4499500000000001</v>
      </c>
      <c r="I11" s="145">
        <v>1.44973</v>
      </c>
      <c r="J11" s="145">
        <v>1.4496</v>
      </c>
      <c r="K11" s="145">
        <v>1.4495400000000001</v>
      </c>
      <c r="L11" s="145">
        <v>1.4495499999999999</v>
      </c>
      <c r="M11" s="145">
        <v>1.44963</v>
      </c>
      <c r="N11" s="145">
        <v>1.4497899999999999</v>
      </c>
      <c r="O11" s="145">
        <v>1.4500299999999999</v>
      </c>
      <c r="P11" s="145">
        <v>1.4503699999999999</v>
      </c>
      <c r="Q11" s="145">
        <v>1.4508000000000001</v>
      </c>
      <c r="R11" s="145">
        <v>1.45133</v>
      </c>
      <c r="S11" s="145">
        <v>1.4519899999999999</v>
      </c>
      <c r="T11" s="145">
        <v>1.4520599999999999</v>
      </c>
      <c r="U11" s="145">
        <v>1.45218</v>
      </c>
      <c r="V11" s="145">
        <v>1.45241</v>
      </c>
      <c r="W11" s="145">
        <v>1.45275</v>
      </c>
      <c r="X11" s="145">
        <v>1.4532099999999999</v>
      </c>
      <c r="Y11" s="145">
        <v>1.4537899999999999</v>
      </c>
      <c r="Z11" s="145">
        <v>1.45448</v>
      </c>
      <c r="AA11" s="145">
        <v>1.4552799999999999</v>
      </c>
      <c r="AB11" s="145">
        <v>1.45618</v>
      </c>
      <c r="AC11" s="145">
        <v>1.4571700000000001</v>
      </c>
      <c r="AD11" s="145">
        <v>1.4582599999999999</v>
      </c>
      <c r="AE11" s="145">
        <v>1.45943</v>
      </c>
      <c r="AF11" s="145">
        <v>1.46261</v>
      </c>
      <c r="AG11" s="145">
        <v>1.46634</v>
      </c>
      <c r="AH11" s="145">
        <v>1.47034</v>
      </c>
      <c r="AI11" s="145">
        <v>1.4746300000000001</v>
      </c>
      <c r="AJ11" s="145">
        <v>1.47922</v>
      </c>
      <c r="AK11" s="145">
        <v>1.4841200000000001</v>
      </c>
      <c r="AL11" s="145">
        <v>1.48935</v>
      </c>
      <c r="AM11" s="145">
        <v>1.49492</v>
      </c>
      <c r="AN11" s="145">
        <v>1.5008600000000001</v>
      </c>
      <c r="AO11" s="145">
        <v>1.5071699999999999</v>
      </c>
      <c r="AP11" s="145">
        <v>1.51387</v>
      </c>
      <c r="AQ11" s="145">
        <v>1.5209999999999999</v>
      </c>
      <c r="AR11" s="145">
        <v>1.5285500000000001</v>
      </c>
      <c r="AS11" s="145">
        <v>1.53657</v>
      </c>
      <c r="AT11" s="145">
        <v>1.5450699999999999</v>
      </c>
      <c r="AU11" s="145">
        <v>1.55409</v>
      </c>
      <c r="AV11" s="145">
        <v>1.5636699999999999</v>
      </c>
      <c r="AW11" s="145">
        <v>1.5738399999999999</v>
      </c>
      <c r="AX11" s="145">
        <v>1.58464</v>
      </c>
      <c r="AY11" s="145">
        <v>1.5961099999999999</v>
      </c>
      <c r="AZ11" s="145">
        <v>1.60825</v>
      </c>
      <c r="BA11" s="145">
        <v>1.6210800000000001</v>
      </c>
      <c r="BB11" s="145">
        <v>1.6346799999999999</v>
      </c>
      <c r="BC11" s="145">
        <v>1.6491</v>
      </c>
      <c r="BD11" s="145">
        <v>1.6812</v>
      </c>
      <c r="BE11" s="145">
        <v>1.7410399999999999</v>
      </c>
      <c r="BF11" s="145">
        <v>1.7470699999999999</v>
      </c>
      <c r="BG11" s="145">
        <v>1.7147300000000001</v>
      </c>
      <c r="BH11" s="145">
        <v>1.72109</v>
      </c>
      <c r="BI11" s="145">
        <v>1.74604</v>
      </c>
      <c r="BJ11" s="145">
        <v>1.7799700000000001</v>
      </c>
      <c r="BK11" s="145">
        <v>1.78302</v>
      </c>
      <c r="BL11" s="145">
        <v>1.8195300000000001</v>
      </c>
      <c r="BM11" s="145">
        <v>1.8630599999999999</v>
      </c>
      <c r="BN11" s="145">
        <v>1.8848499999999999</v>
      </c>
      <c r="BO11" s="145">
        <v>1.9583900000000001</v>
      </c>
      <c r="BP11" s="145">
        <v>1.98123</v>
      </c>
      <c r="BQ11" s="145">
        <v>1.9847699999999999</v>
      </c>
      <c r="BR11" s="145">
        <v>2.0549599999999999</v>
      </c>
      <c r="BS11" s="145">
        <v>2.1285699999999999</v>
      </c>
      <c r="BT11" s="145">
        <v>2.17008</v>
      </c>
      <c r="BU11" s="145">
        <v>2.202</v>
      </c>
      <c r="BV11" s="145">
        <v>2.2345600000000001</v>
      </c>
      <c r="BW11" s="145">
        <v>2.2777699999999999</v>
      </c>
      <c r="BX11" s="145">
        <v>2.3138000000000001</v>
      </c>
      <c r="BY11" s="145">
        <v>2.3551799999999998</v>
      </c>
      <c r="BZ11" s="145">
        <v>2.39167</v>
      </c>
      <c r="CA11" s="145">
        <v>2.40835</v>
      </c>
      <c r="CB11" s="145">
        <v>2.4481899999999999</v>
      </c>
      <c r="CC11" s="145">
        <v>2.4933999999999998</v>
      </c>
      <c r="CD11" s="145">
        <v>2.5237099999999999</v>
      </c>
      <c r="CE11" s="145">
        <v>2.5362100000000001</v>
      </c>
      <c r="CF11" s="145">
        <v>2.6046999999999998</v>
      </c>
      <c r="CG11" s="145">
        <v>2.6418699999999999</v>
      </c>
      <c r="CH11" s="145">
        <v>2.6283400000000001</v>
      </c>
      <c r="CI11" s="145">
        <v>2.6345000000000001</v>
      </c>
      <c r="CJ11" s="145">
        <v>2.6422400000000001</v>
      </c>
      <c r="CK11" s="145">
        <v>2.6825899999999998</v>
      </c>
      <c r="CL11" s="145">
        <v>2.7168999999999999</v>
      </c>
      <c r="CM11" s="145">
        <v>2.74187</v>
      </c>
      <c r="CN11" s="145">
        <v>2.7617699999999998</v>
      </c>
      <c r="CO11" s="145">
        <v>2.7646899999999999</v>
      </c>
      <c r="CP11" s="145">
        <v>2.76451</v>
      </c>
      <c r="CQ11" s="145">
        <v>2.76878</v>
      </c>
      <c r="CR11" s="145">
        <v>2.7711700000000001</v>
      </c>
      <c r="CS11" s="145">
        <v>2.7728799999999998</v>
      </c>
      <c r="CT11" s="145">
        <v>2.7751000000000001</v>
      </c>
      <c r="CU11" s="145">
        <v>2.7759299999999998</v>
      </c>
      <c r="CV11" s="145">
        <v>2.77616</v>
      </c>
      <c r="CW11" s="145">
        <v>2.7762899999999999</v>
      </c>
      <c r="CX11" s="145">
        <v>2.7763300000000002</v>
      </c>
      <c r="CY11" s="145">
        <v>2.7763399999999998</v>
      </c>
      <c r="CZ11" s="145">
        <v>2.7763499999999999</v>
      </c>
      <c r="DA11" s="145">
        <v>2.7763499999999999</v>
      </c>
      <c r="DB11" s="145">
        <v>2.7763599999999999</v>
      </c>
      <c r="DC11" s="145">
        <v>2.7763599999999999</v>
      </c>
      <c r="DD11" s="145">
        <v>2.7763599999999999</v>
      </c>
      <c r="DE11" s="145">
        <v>2.7763599999999999</v>
      </c>
      <c r="DF11" s="145">
        <v>2.7763599999999999</v>
      </c>
      <c r="DG11" s="145">
        <v>2.7763599999999999</v>
      </c>
      <c r="DH11" s="145">
        <v>2.7763599999999999</v>
      </c>
      <c r="DI11" s="145">
        <v>2.7763599999999999</v>
      </c>
      <c r="DJ11" s="145">
        <v>2.7763599999999999</v>
      </c>
      <c r="DK11" s="145">
        <v>2.7763599999999999</v>
      </c>
      <c r="DL11" s="145">
        <v>2.7763599999999999</v>
      </c>
      <c r="DM11" s="145">
        <v>2.7763599999999999</v>
      </c>
      <c r="DN11" s="145">
        <v>2.7763599999999999</v>
      </c>
      <c r="DO11" s="145">
        <v>2.7763599999999999</v>
      </c>
      <c r="DP11" s="145">
        <v>2.7763599999999999</v>
      </c>
      <c r="DQ11" s="145">
        <v>2.7763599999999999</v>
      </c>
      <c r="DR11" s="145">
        <v>2.7763599999999999</v>
      </c>
      <c r="DS11" s="145">
        <v>2.7763599999999999</v>
      </c>
      <c r="DT11" s="145">
        <v>2.7763599999999999</v>
      </c>
      <c r="DU11" s="145">
        <v>2.7763599999999999</v>
      </c>
      <c r="DV11" s="145">
        <v>2.7763599999999999</v>
      </c>
      <c r="DW11" s="145">
        <v>2.7763599999999999</v>
      </c>
      <c r="DX11" s="145">
        <v>2.7763599999999999</v>
      </c>
      <c r="DY11" s="145">
        <v>2.7763599999999999</v>
      </c>
      <c r="DZ11" s="145">
        <v>2.7763599999999999</v>
      </c>
      <c r="EA11" s="145">
        <v>2.7763599999999999</v>
      </c>
      <c r="EB11" s="145">
        <v>2.7763599999999999</v>
      </c>
      <c r="EC11" s="145">
        <v>2.7763599999999999</v>
      </c>
      <c r="ED11" s="145">
        <v>2.7763599999999999</v>
      </c>
      <c r="EE11" s="145">
        <v>2.7763599999999999</v>
      </c>
      <c r="EF11" s="145">
        <v>2.7763599999999999</v>
      </c>
      <c r="EG11" s="145">
        <v>2.7763599999999999</v>
      </c>
      <c r="EH11" s="145">
        <v>2.7763599999999999</v>
      </c>
      <c r="EI11" s="145">
        <v>2.7763599999999999</v>
      </c>
      <c r="EJ11" s="145">
        <v>2.7763599999999999</v>
      </c>
      <c r="EK11" s="145">
        <v>2.7763599999999999</v>
      </c>
      <c r="EL11" s="145">
        <v>2.7763599999999999</v>
      </c>
      <c r="EM11" s="145">
        <v>2.7763599999999999</v>
      </c>
      <c r="EN11" s="145">
        <v>2.7763599999999999</v>
      </c>
      <c r="EO11" s="145">
        <v>2.7763599999999999</v>
      </c>
      <c r="EP11" s="145">
        <v>2.7763599999999999</v>
      </c>
      <c r="EQ11" s="145">
        <v>2.7763599999999999</v>
      </c>
      <c r="ER11" s="145">
        <v>2.7763599999999999</v>
      </c>
      <c r="ES11" s="145">
        <v>2.7763599999999999</v>
      </c>
      <c r="ET11" s="145">
        <v>2.7763599999999999</v>
      </c>
      <c r="EU11" s="145">
        <v>2.7763599999999999</v>
      </c>
      <c r="EV11" s="145">
        <v>2.7763599999999999</v>
      </c>
      <c r="EW11" s="145">
        <v>2.7763599999999999</v>
      </c>
      <c r="EX11" s="145">
        <v>2.7763599999999999</v>
      </c>
      <c r="EY11" s="145">
        <v>2.7763599999999999</v>
      </c>
      <c r="EZ11" s="145">
        <v>2.7763599999999999</v>
      </c>
      <c r="FA11" s="145">
        <v>2.7763599999999999</v>
      </c>
      <c r="FB11" s="145">
        <v>2.7763599999999999</v>
      </c>
      <c r="FC11" s="145">
        <v>2.7763599999999999</v>
      </c>
      <c r="FD11" s="145">
        <v>2.7763599999999999</v>
      </c>
      <c r="FE11" s="145">
        <v>2.7763599999999999</v>
      </c>
      <c r="FF11" s="145">
        <v>2.7763599999999999</v>
      </c>
      <c r="FG11" s="145">
        <v>2.7763599999999999</v>
      </c>
      <c r="FH11" s="145">
        <v>2.7763599999999999</v>
      </c>
      <c r="FI11" s="145">
        <v>2.7763599999999999</v>
      </c>
      <c r="FJ11" s="145">
        <v>2.7763599999999999</v>
      </c>
      <c r="FK11" s="145">
        <v>2.7763599999999999</v>
      </c>
      <c r="FL11" s="145">
        <v>2.7763599999999999</v>
      </c>
      <c r="FM11" s="145">
        <v>2.7763599999999999</v>
      </c>
      <c r="FN11" s="145">
        <v>2.7763599999999999</v>
      </c>
      <c r="FO11" s="145">
        <v>2.7763599999999999</v>
      </c>
      <c r="FP11" s="145">
        <v>2.7763599999999999</v>
      </c>
      <c r="FQ11" s="145">
        <v>2.7763599999999999</v>
      </c>
      <c r="FR11" s="145">
        <v>2.7763599999999999</v>
      </c>
      <c r="FS11" s="145">
        <v>2.7763599999999999</v>
      </c>
      <c r="FT11" s="145">
        <v>2.7763599999999999</v>
      </c>
      <c r="FU11" s="145">
        <v>2.7763599999999999</v>
      </c>
      <c r="FV11" s="145">
        <v>2.7763599999999999</v>
      </c>
      <c r="FW11" s="145">
        <v>2.7763599999999999</v>
      </c>
      <c r="FX11" s="145">
        <v>2.7763599999999999</v>
      </c>
      <c r="FY11" s="145">
        <v>2.7763599999999999</v>
      </c>
      <c r="FZ11" s="145">
        <v>2.7763599999999999</v>
      </c>
      <c r="GA11" s="145">
        <v>2.7763599999999999</v>
      </c>
      <c r="GB11" s="145">
        <v>2.7763599999999999</v>
      </c>
      <c r="GC11" s="145">
        <v>2.7763599999999999</v>
      </c>
      <c r="GD11" s="145">
        <v>2.7763599999999999</v>
      </c>
      <c r="GE11" s="145">
        <v>2.7763599999999999</v>
      </c>
      <c r="GF11" s="145">
        <v>2.7763599999999999</v>
      </c>
      <c r="GG11" s="145">
        <v>2.7763599999999999</v>
      </c>
      <c r="GH11" s="145">
        <v>2.7763599999999999</v>
      </c>
      <c r="GI11" s="145">
        <v>2.7763599999999999</v>
      </c>
      <c r="GJ11" s="145">
        <v>2.7763599999999999</v>
      </c>
      <c r="GK11" s="145">
        <v>2.7763599999999999</v>
      </c>
      <c r="GL11" s="145">
        <v>2.7763599999999999</v>
      </c>
      <c r="GM11" s="145">
        <v>2.7763599999999999</v>
      </c>
      <c r="GN11" s="145">
        <v>2.7763599999999999</v>
      </c>
      <c r="GO11" s="145">
        <v>2.7763599999999999</v>
      </c>
      <c r="GP11" s="145">
        <v>2.7763599999999999</v>
      </c>
      <c r="GQ11" s="145">
        <v>2.7763599999999999</v>
      </c>
      <c r="GR11" s="145">
        <v>2.7763599999999999</v>
      </c>
      <c r="GS11" s="145">
        <v>2.7763599999999999</v>
      </c>
      <c r="GT11" s="145">
        <v>2.7763599999999999</v>
      </c>
    </row>
    <row r="12" spans="1:202">
      <c r="A12" s="145" t="s">
        <v>221</v>
      </c>
      <c r="B12" s="145">
        <v>3.94929</v>
      </c>
      <c r="C12" s="145">
        <v>3.9492699999999998</v>
      </c>
      <c r="D12" s="145">
        <v>3.9491800000000001</v>
      </c>
      <c r="E12" s="145">
        <v>3.9491100000000001</v>
      </c>
      <c r="F12" s="145">
        <v>3.9490799999999999</v>
      </c>
      <c r="G12" s="145">
        <v>3.9491100000000001</v>
      </c>
      <c r="H12" s="145">
        <v>3.9491800000000001</v>
      </c>
      <c r="I12" s="145">
        <v>3.94929</v>
      </c>
      <c r="J12" s="145">
        <v>3.94943</v>
      </c>
      <c r="K12" s="145">
        <v>3.9496000000000002</v>
      </c>
      <c r="L12" s="145">
        <v>3.94977</v>
      </c>
      <c r="M12" s="145">
        <v>3.9499499999999999</v>
      </c>
      <c r="N12" s="145">
        <v>3.9501300000000001</v>
      </c>
      <c r="O12" s="145">
        <v>3.9502999999999999</v>
      </c>
      <c r="P12" s="145">
        <v>3.9504600000000001</v>
      </c>
      <c r="Q12" s="145">
        <v>3.9506199999999998</v>
      </c>
      <c r="R12" s="145">
        <v>3.9507500000000002</v>
      </c>
      <c r="S12" s="145">
        <v>3.9508800000000002</v>
      </c>
      <c r="T12" s="145">
        <v>3.95099</v>
      </c>
      <c r="U12" s="145">
        <v>3.9510999999999998</v>
      </c>
      <c r="V12" s="145">
        <v>3.9512100000000001</v>
      </c>
      <c r="W12" s="145">
        <v>3.9513199999999999</v>
      </c>
      <c r="X12" s="145">
        <v>3.9514300000000002</v>
      </c>
      <c r="Y12" s="145">
        <v>3.9515400000000001</v>
      </c>
      <c r="Z12" s="145">
        <v>3.95167</v>
      </c>
      <c r="AA12" s="145">
        <v>3.95181</v>
      </c>
      <c r="AB12" s="145">
        <v>3.9519700000000002</v>
      </c>
      <c r="AC12" s="145">
        <v>3.95214</v>
      </c>
      <c r="AD12" s="145">
        <v>3.9523299999999999</v>
      </c>
      <c r="AE12" s="145">
        <v>3.95255</v>
      </c>
      <c r="AF12" s="145">
        <v>3.9527899999999998</v>
      </c>
      <c r="AG12" s="145">
        <v>3.9530599999999998</v>
      </c>
      <c r="AH12" s="145">
        <v>3.9533700000000001</v>
      </c>
      <c r="AI12" s="145">
        <v>3.9537</v>
      </c>
      <c r="AJ12" s="145">
        <v>3.9540799999999998</v>
      </c>
      <c r="AK12" s="145">
        <v>3.9544899999999998</v>
      </c>
      <c r="AL12" s="145">
        <v>3.9549500000000002</v>
      </c>
      <c r="AM12" s="145">
        <v>3.9554499999999999</v>
      </c>
      <c r="AN12" s="145">
        <v>3.95601</v>
      </c>
      <c r="AO12" s="145">
        <v>3.95661</v>
      </c>
      <c r="AP12" s="145">
        <v>3.9572799999999999</v>
      </c>
      <c r="AQ12" s="145">
        <v>3.9580000000000002</v>
      </c>
      <c r="AR12" s="145">
        <v>3.95879</v>
      </c>
      <c r="AS12" s="145">
        <v>3.9596499999999999</v>
      </c>
      <c r="AT12" s="145">
        <v>3.9605800000000002</v>
      </c>
      <c r="AU12" s="145">
        <v>3.9615800000000001</v>
      </c>
      <c r="AV12" s="145">
        <v>3.96265</v>
      </c>
      <c r="AW12" s="145">
        <v>3.9638</v>
      </c>
      <c r="AX12" s="145">
        <v>3.96502</v>
      </c>
      <c r="AY12" s="145">
        <v>3.96631</v>
      </c>
      <c r="AZ12" s="145">
        <v>3.96759</v>
      </c>
      <c r="BA12" s="145">
        <v>3.96889</v>
      </c>
      <c r="BB12" s="145">
        <v>3.97018</v>
      </c>
      <c r="BC12" s="145">
        <v>3.9714499999999999</v>
      </c>
      <c r="BD12" s="145">
        <v>3.97268</v>
      </c>
      <c r="BE12" s="145">
        <v>3.9739</v>
      </c>
      <c r="BF12" s="145">
        <v>3.9750999999999999</v>
      </c>
      <c r="BG12" s="145">
        <v>3.9761799999999998</v>
      </c>
      <c r="BH12" s="145">
        <v>3.9770699999999999</v>
      </c>
      <c r="BI12" s="145">
        <v>3.9778699999999998</v>
      </c>
      <c r="BJ12" s="145">
        <v>3.97864</v>
      </c>
      <c r="BK12" s="145">
        <v>3.9794900000000002</v>
      </c>
      <c r="BL12" s="145">
        <v>3.9807299999999999</v>
      </c>
      <c r="BM12" s="145">
        <v>3.9824099999999998</v>
      </c>
      <c r="BN12" s="145">
        <v>3.9837199999999999</v>
      </c>
      <c r="BO12" s="145">
        <v>3.9845199999999998</v>
      </c>
      <c r="BP12" s="145">
        <v>3.9856699999999998</v>
      </c>
      <c r="BQ12" s="145">
        <v>3.98691</v>
      </c>
      <c r="BR12" s="145">
        <v>3.98821</v>
      </c>
      <c r="BS12" s="145">
        <v>3.9895800000000001</v>
      </c>
      <c r="BT12" s="145">
        <v>3.9909300000000001</v>
      </c>
      <c r="BU12" s="145">
        <v>3.99214</v>
      </c>
      <c r="BV12" s="145">
        <v>3.9926699999999999</v>
      </c>
      <c r="BW12" s="145">
        <v>3.9927100000000002</v>
      </c>
      <c r="BX12" s="145">
        <v>3.9931299999999998</v>
      </c>
      <c r="BY12" s="145">
        <v>3.9941900000000001</v>
      </c>
      <c r="BZ12" s="145">
        <v>3.9948600000000001</v>
      </c>
      <c r="CA12" s="145">
        <v>3.9947400000000002</v>
      </c>
      <c r="CB12" s="145">
        <v>3.9937800000000001</v>
      </c>
      <c r="CC12" s="145">
        <v>3.9931999999999999</v>
      </c>
      <c r="CD12" s="145">
        <v>3.9924599999999999</v>
      </c>
      <c r="CE12" s="145">
        <v>3.99153</v>
      </c>
      <c r="CF12" s="145">
        <v>3.99153</v>
      </c>
      <c r="CG12" s="145">
        <v>3.9919099999999998</v>
      </c>
      <c r="CH12" s="145">
        <v>3.9923600000000001</v>
      </c>
      <c r="CI12" s="145">
        <v>3.9931999999999999</v>
      </c>
      <c r="CJ12" s="145">
        <v>3.9942899999999999</v>
      </c>
      <c r="CK12" s="145">
        <v>3.9952100000000002</v>
      </c>
      <c r="CL12" s="145">
        <v>3.9961899999999999</v>
      </c>
      <c r="CM12" s="145">
        <v>4.00162</v>
      </c>
      <c r="CN12" s="145">
        <v>4.0034200000000002</v>
      </c>
      <c r="CO12" s="145">
        <v>4.00373</v>
      </c>
      <c r="CP12" s="145">
        <v>4.0073999999999996</v>
      </c>
      <c r="CQ12" s="145">
        <v>4.0074800000000002</v>
      </c>
      <c r="CR12" s="145">
        <v>4.0058600000000002</v>
      </c>
      <c r="CS12" s="145">
        <v>4.0038200000000002</v>
      </c>
      <c r="CT12" s="145">
        <v>4.0017100000000001</v>
      </c>
      <c r="CU12" s="145">
        <v>3.9989699999999999</v>
      </c>
      <c r="CV12" s="145">
        <v>3.9971700000000001</v>
      </c>
      <c r="CW12" s="145">
        <v>3.9973800000000002</v>
      </c>
      <c r="CX12" s="145">
        <v>3.9988700000000001</v>
      </c>
      <c r="CY12" s="145">
        <v>3.9999699999999998</v>
      </c>
      <c r="CZ12" s="145">
        <v>4.0008299999999997</v>
      </c>
      <c r="DA12" s="145">
        <v>4.0021199999999997</v>
      </c>
      <c r="DB12" s="145">
        <v>4.00387</v>
      </c>
      <c r="DC12" s="145">
        <v>4.0064700000000002</v>
      </c>
      <c r="DD12" s="145">
        <v>4.01004</v>
      </c>
      <c r="DE12" s="145">
        <v>4.0140700000000002</v>
      </c>
      <c r="DF12" s="145">
        <v>4.0180800000000003</v>
      </c>
      <c r="DG12" s="145">
        <v>4.0218400000000001</v>
      </c>
      <c r="DH12" s="145">
        <v>4.0259499999999999</v>
      </c>
      <c r="DI12" s="145">
        <v>4.0308999999999999</v>
      </c>
      <c r="DJ12" s="145">
        <v>4.0365500000000001</v>
      </c>
      <c r="DK12" s="145">
        <v>4.0424699999999998</v>
      </c>
      <c r="DL12" s="145">
        <v>4.0475099999999999</v>
      </c>
      <c r="DM12" s="145">
        <v>4.05199</v>
      </c>
      <c r="DN12" s="145">
        <v>4.0565199999999999</v>
      </c>
      <c r="DO12" s="145">
        <v>4.0603199999999999</v>
      </c>
      <c r="DP12" s="145">
        <v>4.06379</v>
      </c>
      <c r="DQ12" s="145">
        <v>4.0659700000000001</v>
      </c>
      <c r="DR12" s="145">
        <v>4.0654300000000001</v>
      </c>
      <c r="DS12" s="145">
        <v>4.0653600000000001</v>
      </c>
      <c r="DT12" s="145">
        <v>4.0659000000000001</v>
      </c>
      <c r="DU12" s="145">
        <v>4.0621</v>
      </c>
      <c r="DV12" s="145">
        <v>4.0567900000000003</v>
      </c>
      <c r="DW12" s="145">
        <v>4.0536399999999997</v>
      </c>
      <c r="DX12" s="145">
        <v>4.0512800000000002</v>
      </c>
      <c r="DY12" s="145">
        <v>4.0493100000000002</v>
      </c>
      <c r="DZ12" s="145">
        <v>4.0476000000000001</v>
      </c>
      <c r="EA12" s="145">
        <v>4.0460900000000004</v>
      </c>
      <c r="EB12" s="145">
        <v>4.0448000000000004</v>
      </c>
      <c r="EC12" s="145">
        <v>4.0437599999999998</v>
      </c>
      <c r="ED12" s="145">
        <v>4.04298</v>
      </c>
      <c r="EE12" s="145">
        <v>4.0424499999999997</v>
      </c>
      <c r="EF12" s="145">
        <v>4.0421399999999998</v>
      </c>
      <c r="EG12" s="145">
        <v>4.0420400000000001</v>
      </c>
      <c r="EH12" s="145">
        <v>4.0421300000000002</v>
      </c>
      <c r="EI12" s="145">
        <v>4.0423799999999996</v>
      </c>
      <c r="EJ12" s="145">
        <v>4.04277</v>
      </c>
      <c r="EK12" s="145">
        <v>4.0432699999999997</v>
      </c>
      <c r="EL12" s="145">
        <v>4.0438499999999999</v>
      </c>
      <c r="EM12" s="145">
        <v>4.0445000000000002</v>
      </c>
      <c r="EN12" s="145">
        <v>4.0451800000000002</v>
      </c>
      <c r="EO12" s="145">
        <v>4.0458699999999999</v>
      </c>
      <c r="EP12" s="145">
        <v>4.0465299999999997</v>
      </c>
      <c r="EQ12" s="145">
        <v>4.0471599999999999</v>
      </c>
      <c r="ER12" s="145">
        <v>4.0477299999999996</v>
      </c>
      <c r="ES12" s="145">
        <v>4.0482199999999997</v>
      </c>
      <c r="ET12" s="145">
        <v>4.0486300000000002</v>
      </c>
      <c r="EU12" s="145">
        <v>4.0489499999999996</v>
      </c>
      <c r="EV12" s="145">
        <v>4.0491799999999998</v>
      </c>
      <c r="EW12" s="145">
        <v>4.0493100000000002</v>
      </c>
      <c r="EX12" s="145">
        <v>4.0493600000000001</v>
      </c>
      <c r="EY12" s="145">
        <v>4.0493199999999998</v>
      </c>
      <c r="EZ12" s="145">
        <v>4.0492100000000004</v>
      </c>
      <c r="FA12" s="145">
        <v>4.0490199999999996</v>
      </c>
      <c r="FB12" s="145">
        <v>4.0487799999999998</v>
      </c>
      <c r="FC12" s="145">
        <v>4.0484999999999998</v>
      </c>
      <c r="FD12" s="145">
        <v>4.0481800000000003</v>
      </c>
      <c r="FE12" s="145">
        <v>4.0478300000000003</v>
      </c>
      <c r="FF12" s="145">
        <v>4.0474800000000002</v>
      </c>
      <c r="FG12" s="145">
        <v>4.04711</v>
      </c>
      <c r="FH12" s="145">
        <v>4.0467500000000003</v>
      </c>
      <c r="FI12" s="145">
        <v>4.0464000000000002</v>
      </c>
      <c r="FJ12" s="145">
        <v>4.0460500000000001</v>
      </c>
      <c r="FK12" s="145">
        <v>4.0457200000000002</v>
      </c>
      <c r="FL12" s="145">
        <v>4.0453900000000003</v>
      </c>
      <c r="FM12" s="145">
        <v>4.0450699999999999</v>
      </c>
      <c r="FN12" s="145">
        <v>4.0447600000000001</v>
      </c>
      <c r="FO12" s="145">
        <v>4.0444599999999999</v>
      </c>
      <c r="FP12" s="145">
        <v>4.0441700000000003</v>
      </c>
      <c r="FQ12" s="145">
        <v>4.0438799999999997</v>
      </c>
      <c r="FR12" s="145">
        <v>4.0436100000000001</v>
      </c>
      <c r="FS12" s="145">
        <v>4.0433500000000002</v>
      </c>
      <c r="FT12" s="145">
        <v>4.0430999999999999</v>
      </c>
      <c r="FU12" s="145">
        <v>4.0428699999999997</v>
      </c>
      <c r="FV12" s="145">
        <v>4.0426700000000002</v>
      </c>
      <c r="FW12" s="145">
        <v>4.0424800000000003</v>
      </c>
      <c r="FX12" s="145">
        <v>4.0423099999999996</v>
      </c>
      <c r="FY12" s="145">
        <v>4.04216</v>
      </c>
      <c r="FZ12" s="145">
        <v>4.0420299999999996</v>
      </c>
      <c r="GA12" s="145">
        <v>4.0419099999999997</v>
      </c>
      <c r="GB12" s="145">
        <v>4.0418000000000003</v>
      </c>
      <c r="GC12" s="145">
        <v>4.0416999999999996</v>
      </c>
      <c r="GD12" s="145">
        <v>4.0416100000000004</v>
      </c>
      <c r="GE12" s="145">
        <v>4.0415299999999998</v>
      </c>
      <c r="GF12" s="145">
        <v>4.0414599999999998</v>
      </c>
      <c r="GG12" s="145">
        <v>4.0414000000000003</v>
      </c>
      <c r="GH12" s="145">
        <v>4.0413399999999999</v>
      </c>
      <c r="GI12" s="145">
        <v>4.0412800000000004</v>
      </c>
      <c r="GJ12" s="145">
        <v>4.0412299999999997</v>
      </c>
      <c r="GK12" s="145">
        <v>4.0411799999999998</v>
      </c>
      <c r="GL12" s="145">
        <v>4.0411299999999999</v>
      </c>
      <c r="GM12" s="145">
        <v>4.0410899999999996</v>
      </c>
      <c r="GN12" s="145">
        <v>4.0410399999999997</v>
      </c>
      <c r="GO12" s="145">
        <v>4.0410000000000004</v>
      </c>
      <c r="GP12" s="145">
        <v>4.0409600000000001</v>
      </c>
      <c r="GQ12" s="145">
        <v>4.0409199999999998</v>
      </c>
      <c r="GR12" s="145">
        <v>4.04087</v>
      </c>
      <c r="GS12" s="145">
        <v>4.0408299999999997</v>
      </c>
      <c r="GT12" s="145">
        <v>4.0407799999999998</v>
      </c>
    </row>
    <row r="13" spans="1:202">
      <c r="A13" s="145" t="s">
        <v>222</v>
      </c>
      <c r="B13" s="145">
        <v>2.5307499999999998</v>
      </c>
      <c r="C13" s="145">
        <v>2.53071</v>
      </c>
      <c r="D13" s="145">
        <v>2.5307200000000001</v>
      </c>
      <c r="E13" s="145">
        <v>2.5307300000000001</v>
      </c>
      <c r="F13" s="145">
        <v>2.5307400000000002</v>
      </c>
      <c r="G13" s="145">
        <v>2.5307499999999998</v>
      </c>
      <c r="H13" s="145">
        <v>2.5307599999999999</v>
      </c>
      <c r="I13" s="145">
        <v>2.5307599999999999</v>
      </c>
      <c r="J13" s="145">
        <v>2.53077</v>
      </c>
      <c r="K13" s="145">
        <v>2.53077</v>
      </c>
      <c r="L13" s="145">
        <v>2.53078</v>
      </c>
      <c r="M13" s="145">
        <v>2.53078</v>
      </c>
      <c r="N13" s="145">
        <v>2.53078</v>
      </c>
      <c r="O13" s="145">
        <v>2.53078</v>
      </c>
      <c r="P13" s="145">
        <v>2.53078</v>
      </c>
      <c r="Q13" s="145">
        <v>2.53078</v>
      </c>
      <c r="R13" s="145">
        <v>2.53078</v>
      </c>
      <c r="S13" s="145">
        <v>2.53078</v>
      </c>
      <c r="T13" s="145">
        <v>2.53078</v>
      </c>
      <c r="U13" s="145">
        <v>2.53078</v>
      </c>
      <c r="V13" s="145">
        <v>2.5307900000000001</v>
      </c>
      <c r="W13" s="145">
        <v>2.5307900000000001</v>
      </c>
      <c r="X13" s="145">
        <v>2.5307900000000001</v>
      </c>
      <c r="Y13" s="145">
        <v>2.5307900000000001</v>
      </c>
      <c r="Z13" s="145">
        <v>2.5307900000000001</v>
      </c>
      <c r="AA13" s="145">
        <v>2.5307900000000001</v>
      </c>
      <c r="AB13" s="145">
        <v>2.53078</v>
      </c>
      <c r="AC13" s="145">
        <v>2.53078</v>
      </c>
      <c r="AD13" s="145">
        <v>2.53078</v>
      </c>
      <c r="AE13" s="145">
        <v>2.53078</v>
      </c>
      <c r="AF13" s="145">
        <v>2.53078</v>
      </c>
      <c r="AG13" s="145">
        <v>2.53078</v>
      </c>
      <c r="AH13" s="145">
        <v>2.53078</v>
      </c>
      <c r="AI13" s="145">
        <v>2.53078</v>
      </c>
      <c r="AJ13" s="145">
        <v>2.53078</v>
      </c>
      <c r="AK13" s="145">
        <v>2.53077</v>
      </c>
      <c r="AL13" s="145">
        <v>2.53077</v>
      </c>
      <c r="AM13" s="145">
        <v>2.53077</v>
      </c>
      <c r="AN13" s="145">
        <v>2.53077</v>
      </c>
      <c r="AO13" s="145">
        <v>2.53077</v>
      </c>
      <c r="AP13" s="145">
        <v>2.5307599999999999</v>
      </c>
      <c r="AQ13" s="145">
        <v>2.5307599999999999</v>
      </c>
      <c r="AR13" s="145">
        <v>2.5307599999999999</v>
      </c>
      <c r="AS13" s="145">
        <v>2.5307499999999998</v>
      </c>
      <c r="AT13" s="145">
        <v>2.5307499999999998</v>
      </c>
      <c r="AU13" s="145">
        <v>2.5307400000000002</v>
      </c>
      <c r="AV13" s="145">
        <v>2.5307400000000002</v>
      </c>
      <c r="AW13" s="145">
        <v>2.5307300000000001</v>
      </c>
      <c r="AX13" s="145">
        <v>2.5307300000000001</v>
      </c>
      <c r="AY13" s="145">
        <v>2.5307200000000001</v>
      </c>
      <c r="AZ13" s="145">
        <v>2.53071</v>
      </c>
      <c r="BA13" s="145">
        <v>2.5306999999999999</v>
      </c>
      <c r="BB13" s="145">
        <v>2.5306999999999999</v>
      </c>
      <c r="BC13" s="145">
        <v>2.5306899999999999</v>
      </c>
      <c r="BD13" s="145">
        <v>2.5306799999999998</v>
      </c>
      <c r="BE13" s="145">
        <v>2.5306700000000002</v>
      </c>
      <c r="BF13" s="145">
        <v>2.5306700000000002</v>
      </c>
      <c r="BG13" s="145">
        <v>2.5306600000000001</v>
      </c>
      <c r="BH13" s="145">
        <v>2.5306600000000001</v>
      </c>
      <c r="BI13" s="145">
        <v>2.5306500000000001</v>
      </c>
      <c r="BJ13" s="145">
        <v>2.5306500000000001</v>
      </c>
      <c r="BK13" s="145">
        <v>2.53064</v>
      </c>
      <c r="BL13" s="145">
        <v>2.5306500000000001</v>
      </c>
      <c r="BM13" s="145">
        <v>2.5306500000000001</v>
      </c>
      <c r="BN13" s="145">
        <v>2.5306299999999999</v>
      </c>
      <c r="BO13" s="145">
        <v>2.5306299999999999</v>
      </c>
      <c r="BP13" s="145">
        <v>2.5306299999999999</v>
      </c>
      <c r="BQ13" s="145">
        <v>2.5306299999999999</v>
      </c>
      <c r="BR13" s="145">
        <v>2.5306299999999999</v>
      </c>
      <c r="BS13" s="145">
        <v>2.5306199999999999</v>
      </c>
      <c r="BT13" s="145">
        <v>2.5306199999999999</v>
      </c>
      <c r="BU13" s="145">
        <v>2.5306000000000002</v>
      </c>
      <c r="BV13" s="145">
        <v>2.5305900000000001</v>
      </c>
      <c r="BW13" s="145">
        <v>2.53057</v>
      </c>
      <c r="BX13" s="145">
        <v>2.5305900000000001</v>
      </c>
      <c r="BY13" s="145">
        <v>2.5305800000000001</v>
      </c>
      <c r="BZ13" s="145">
        <v>2.53057</v>
      </c>
      <c r="CA13" s="145">
        <v>2.5305499999999999</v>
      </c>
      <c r="CB13" s="145">
        <v>2.5305499999999999</v>
      </c>
      <c r="CC13" s="145">
        <v>2.5305499999999999</v>
      </c>
      <c r="CD13" s="145">
        <v>2.5305499999999999</v>
      </c>
      <c r="CE13" s="145">
        <v>2.5305399999999998</v>
      </c>
      <c r="CF13" s="145">
        <v>2.5305399999999998</v>
      </c>
      <c r="CG13" s="145">
        <v>2.5305200000000001</v>
      </c>
      <c r="CH13" s="145">
        <v>2.53051</v>
      </c>
      <c r="CI13" s="145">
        <v>2.53051</v>
      </c>
      <c r="CJ13" s="145">
        <v>2.5304899999999999</v>
      </c>
      <c r="CK13" s="145">
        <v>2.5304700000000002</v>
      </c>
      <c r="CL13" s="145">
        <v>2.5304600000000002</v>
      </c>
      <c r="CM13" s="145">
        <v>2.53043</v>
      </c>
      <c r="CN13" s="145">
        <v>2.5304000000000002</v>
      </c>
      <c r="CO13" s="145">
        <v>2.5304099999999998</v>
      </c>
      <c r="CP13" s="145">
        <v>2.53037</v>
      </c>
      <c r="CQ13" s="145">
        <v>2.5303800000000001</v>
      </c>
      <c r="CR13" s="145">
        <v>2.5303900000000001</v>
      </c>
      <c r="CS13" s="145">
        <v>2.5304000000000002</v>
      </c>
      <c r="CT13" s="145">
        <v>2.5304199999999999</v>
      </c>
      <c r="CU13" s="145">
        <v>2.53044</v>
      </c>
      <c r="CV13" s="145">
        <v>2.5304700000000002</v>
      </c>
      <c r="CW13" s="145">
        <v>2.5304799999999998</v>
      </c>
      <c r="CX13" s="145">
        <v>2.5304700000000002</v>
      </c>
      <c r="CY13" s="145">
        <v>2.5304500000000001</v>
      </c>
      <c r="CZ13" s="145">
        <v>2.5304500000000001</v>
      </c>
      <c r="DA13" s="145">
        <v>2.5304500000000001</v>
      </c>
      <c r="DB13" s="145">
        <v>2.5304500000000001</v>
      </c>
      <c r="DC13" s="145">
        <v>2.5304500000000001</v>
      </c>
      <c r="DD13" s="145">
        <v>2.53044</v>
      </c>
      <c r="DE13" s="145">
        <v>2.5304000000000002</v>
      </c>
      <c r="DF13" s="145">
        <v>2.5303599999999999</v>
      </c>
      <c r="DG13" s="145">
        <v>2.5303200000000001</v>
      </c>
      <c r="DH13" s="145">
        <v>2.5303300000000002</v>
      </c>
      <c r="DI13" s="145">
        <v>2.5303100000000001</v>
      </c>
      <c r="DJ13" s="145">
        <v>2.5303100000000001</v>
      </c>
      <c r="DK13" s="145">
        <v>2.5302899999999999</v>
      </c>
      <c r="DL13" s="145">
        <v>2.5302500000000001</v>
      </c>
      <c r="DM13" s="145">
        <v>2.5302099999999998</v>
      </c>
      <c r="DN13" s="145">
        <v>2.5301800000000001</v>
      </c>
      <c r="DO13" s="145">
        <v>2.5301200000000001</v>
      </c>
      <c r="DP13" s="145">
        <v>2.5300799999999999</v>
      </c>
      <c r="DQ13" s="145">
        <v>2.5300400000000001</v>
      </c>
      <c r="DR13" s="145">
        <v>2.5300099999999999</v>
      </c>
      <c r="DS13" s="145">
        <v>2.5300099999999999</v>
      </c>
      <c r="DT13" s="145">
        <v>2.5300099999999999</v>
      </c>
      <c r="DU13" s="145">
        <v>2.53003</v>
      </c>
      <c r="DV13" s="145">
        <v>2.5300699999999998</v>
      </c>
      <c r="DW13" s="145">
        <v>2.53009</v>
      </c>
      <c r="DX13" s="145">
        <v>2.5301100000000001</v>
      </c>
      <c r="DY13" s="145">
        <v>2.5301300000000002</v>
      </c>
      <c r="DZ13" s="145">
        <v>2.5301499999999999</v>
      </c>
      <c r="EA13" s="145">
        <v>2.53016</v>
      </c>
      <c r="EB13" s="145">
        <v>2.5301800000000001</v>
      </c>
      <c r="EC13" s="145">
        <v>2.5301900000000002</v>
      </c>
      <c r="ED13" s="145">
        <v>2.5301999999999998</v>
      </c>
      <c r="EE13" s="145">
        <v>2.5302099999999998</v>
      </c>
      <c r="EF13" s="145">
        <v>2.5302099999999998</v>
      </c>
      <c r="EG13" s="145">
        <v>2.5302199999999999</v>
      </c>
      <c r="EH13" s="145">
        <v>2.5302199999999999</v>
      </c>
      <c r="EI13" s="145">
        <v>2.5302199999999999</v>
      </c>
      <c r="EJ13" s="145">
        <v>2.5302199999999999</v>
      </c>
      <c r="EK13" s="145">
        <v>2.5302199999999999</v>
      </c>
      <c r="EL13" s="145">
        <v>2.5302099999999998</v>
      </c>
      <c r="EM13" s="145">
        <v>2.5302099999999998</v>
      </c>
      <c r="EN13" s="145">
        <v>2.5302099999999998</v>
      </c>
      <c r="EO13" s="145">
        <v>2.5301999999999998</v>
      </c>
      <c r="EP13" s="145">
        <v>2.5301900000000002</v>
      </c>
      <c r="EQ13" s="145">
        <v>2.5301900000000002</v>
      </c>
      <c r="ER13" s="145">
        <v>2.5301800000000001</v>
      </c>
      <c r="ES13" s="145">
        <v>2.5301800000000001</v>
      </c>
      <c r="ET13" s="145">
        <v>2.53017</v>
      </c>
      <c r="EU13" s="145">
        <v>2.53017</v>
      </c>
      <c r="EV13" s="145">
        <v>2.53017</v>
      </c>
      <c r="EW13" s="145">
        <v>2.53016</v>
      </c>
      <c r="EX13" s="145">
        <v>2.53016</v>
      </c>
      <c r="EY13" s="145">
        <v>2.53016</v>
      </c>
      <c r="EZ13" s="145">
        <v>2.53016</v>
      </c>
      <c r="FA13" s="145">
        <v>2.53016</v>
      </c>
      <c r="FB13" s="145">
        <v>2.53016</v>
      </c>
      <c r="FC13" s="145">
        <v>2.53017</v>
      </c>
      <c r="FD13" s="145">
        <v>2.53017</v>
      </c>
      <c r="FE13" s="145">
        <v>2.53017</v>
      </c>
      <c r="FF13" s="145">
        <v>2.53017</v>
      </c>
      <c r="FG13" s="145">
        <v>2.5301800000000001</v>
      </c>
      <c r="FH13" s="145">
        <v>2.5301800000000001</v>
      </c>
      <c r="FI13" s="145">
        <v>2.5301800000000001</v>
      </c>
      <c r="FJ13" s="145">
        <v>2.5301900000000002</v>
      </c>
      <c r="FK13" s="145">
        <v>2.5301900000000002</v>
      </c>
      <c r="FL13" s="145">
        <v>2.5301900000000002</v>
      </c>
      <c r="FM13" s="145">
        <v>2.5301900000000002</v>
      </c>
      <c r="FN13" s="145">
        <v>2.5301999999999998</v>
      </c>
      <c r="FO13" s="145">
        <v>2.5301999999999998</v>
      </c>
      <c r="FP13" s="145">
        <v>2.5301999999999998</v>
      </c>
      <c r="FQ13" s="145">
        <v>2.5301999999999998</v>
      </c>
      <c r="FR13" s="145">
        <v>2.5302099999999998</v>
      </c>
      <c r="FS13" s="145">
        <v>2.5302099999999998</v>
      </c>
      <c r="FT13" s="145">
        <v>2.5302099999999998</v>
      </c>
      <c r="FU13" s="145">
        <v>2.5302099999999998</v>
      </c>
      <c r="FV13" s="145">
        <v>2.5302199999999999</v>
      </c>
      <c r="FW13" s="145">
        <v>2.5302199999999999</v>
      </c>
      <c r="FX13" s="145">
        <v>2.5302199999999999</v>
      </c>
      <c r="FY13" s="145">
        <v>2.5302199999999999</v>
      </c>
      <c r="FZ13" s="145">
        <v>2.5302199999999999</v>
      </c>
      <c r="GA13" s="145">
        <v>2.5302199999999999</v>
      </c>
      <c r="GB13" s="145">
        <v>2.53023</v>
      </c>
      <c r="GC13" s="145">
        <v>2.53023</v>
      </c>
      <c r="GD13" s="145">
        <v>2.53023</v>
      </c>
      <c r="GE13" s="145">
        <v>2.53023</v>
      </c>
      <c r="GF13" s="145">
        <v>2.53023</v>
      </c>
      <c r="GG13" s="145">
        <v>2.53023</v>
      </c>
      <c r="GH13" s="145">
        <v>2.53023</v>
      </c>
      <c r="GI13" s="145">
        <v>2.53024</v>
      </c>
      <c r="GJ13" s="145">
        <v>2.53024</v>
      </c>
      <c r="GK13" s="145">
        <v>2.53024</v>
      </c>
      <c r="GL13" s="145">
        <v>2.53024</v>
      </c>
      <c r="GM13" s="145">
        <v>2.53024</v>
      </c>
      <c r="GN13" s="145">
        <v>2.53024</v>
      </c>
      <c r="GO13" s="145">
        <v>2.53024</v>
      </c>
      <c r="GP13" s="145">
        <v>2.5302500000000001</v>
      </c>
      <c r="GQ13" s="145">
        <v>2.5302500000000001</v>
      </c>
      <c r="GR13" s="145">
        <v>2.5302500000000001</v>
      </c>
      <c r="GS13" s="145">
        <v>2.5302500000000001</v>
      </c>
      <c r="GT13" s="145">
        <v>2.5302500000000001</v>
      </c>
    </row>
    <row r="14" spans="1:202">
      <c r="A14" s="145" t="s">
        <v>223</v>
      </c>
      <c r="B14" s="145">
        <v>1.1625000000000001</v>
      </c>
      <c r="C14" s="145">
        <v>1.1332599999999999</v>
      </c>
      <c r="D14" s="145">
        <v>1.2225600000000001</v>
      </c>
      <c r="E14" s="145">
        <v>1.19974</v>
      </c>
      <c r="F14" s="145">
        <v>1.15988</v>
      </c>
      <c r="G14" s="145">
        <v>1.1224000000000001</v>
      </c>
      <c r="H14" s="145">
        <v>1.09277</v>
      </c>
      <c r="I14" s="145">
        <v>1.0706599999999999</v>
      </c>
      <c r="J14" s="145">
        <v>1.0543800000000001</v>
      </c>
      <c r="K14" s="145">
        <v>1.0423199999999999</v>
      </c>
      <c r="L14" s="145">
        <v>1.0332300000000001</v>
      </c>
      <c r="M14" s="145">
        <v>1.0262899999999999</v>
      </c>
      <c r="N14" s="145">
        <v>1.02091</v>
      </c>
      <c r="O14" s="145">
        <v>1.0166900000000001</v>
      </c>
      <c r="P14" s="145">
        <v>1.01336</v>
      </c>
      <c r="Q14" s="145">
        <v>1.0107299999999999</v>
      </c>
      <c r="R14" s="145">
        <v>1.00864</v>
      </c>
      <c r="S14" s="145">
        <v>1.0069900000000001</v>
      </c>
      <c r="T14" s="145">
        <v>1.0057700000000001</v>
      </c>
      <c r="U14" s="145">
        <v>1.0043800000000001</v>
      </c>
      <c r="V14" s="145">
        <v>1.0033300000000001</v>
      </c>
      <c r="W14" s="145">
        <v>1.0026200000000001</v>
      </c>
      <c r="X14" s="145">
        <v>1.0022</v>
      </c>
      <c r="Y14" s="145">
        <v>1.00207</v>
      </c>
      <c r="Z14" s="145">
        <v>1.0021899999999999</v>
      </c>
      <c r="AA14" s="145">
        <v>1.0025500000000001</v>
      </c>
      <c r="AB14" s="145">
        <v>1.00315</v>
      </c>
      <c r="AC14" s="145">
        <v>1.0039800000000001</v>
      </c>
      <c r="AD14" s="145">
        <v>1.00505</v>
      </c>
      <c r="AE14" s="145">
        <v>1.00637</v>
      </c>
      <c r="AF14" s="145">
        <v>1.0079400000000001</v>
      </c>
      <c r="AG14" s="145">
        <v>1.0098</v>
      </c>
      <c r="AH14" s="145">
        <v>1.0119400000000001</v>
      </c>
      <c r="AI14" s="145">
        <v>1.01441</v>
      </c>
      <c r="AJ14" s="145">
        <v>1.0172300000000001</v>
      </c>
      <c r="AK14" s="145">
        <v>1.02041</v>
      </c>
      <c r="AL14" s="145">
        <v>1.024</v>
      </c>
      <c r="AM14" s="145">
        <v>1.0280100000000001</v>
      </c>
      <c r="AN14" s="145">
        <v>1.0325</v>
      </c>
      <c r="AO14" s="145">
        <v>1.0375000000000001</v>
      </c>
      <c r="AP14" s="145">
        <v>1.04305</v>
      </c>
      <c r="AQ14" s="145">
        <v>1.04921</v>
      </c>
      <c r="AR14" s="145">
        <v>1.0560400000000001</v>
      </c>
      <c r="AS14" s="145">
        <v>1.06358</v>
      </c>
      <c r="AT14" s="145">
        <v>1.07192</v>
      </c>
      <c r="AU14" s="145">
        <v>1.0810900000000001</v>
      </c>
      <c r="AV14" s="145">
        <v>1.09118</v>
      </c>
      <c r="AW14" s="145">
        <v>1.10225</v>
      </c>
      <c r="AX14" s="145">
        <v>1.11436</v>
      </c>
      <c r="AY14" s="145">
        <v>1.12738</v>
      </c>
      <c r="AZ14" s="145">
        <v>1.1420600000000001</v>
      </c>
      <c r="BA14" s="145">
        <v>1.1578999999999999</v>
      </c>
      <c r="BB14" s="145">
        <v>1.17422</v>
      </c>
      <c r="BC14" s="145">
        <v>1.19085</v>
      </c>
      <c r="BD14" s="145">
        <v>1.20756</v>
      </c>
      <c r="BE14" s="145">
        <v>1.2241</v>
      </c>
      <c r="BF14" s="145">
        <v>1.24024</v>
      </c>
      <c r="BG14" s="145">
        <v>1.2560800000000001</v>
      </c>
      <c r="BH14" s="145">
        <v>1.2714700000000001</v>
      </c>
      <c r="BI14" s="145">
        <v>1.28525</v>
      </c>
      <c r="BJ14" s="145">
        <v>1.29792</v>
      </c>
      <c r="BK14" s="145">
        <v>1.3105500000000001</v>
      </c>
      <c r="BL14" s="145">
        <v>1.3279399999999999</v>
      </c>
      <c r="BM14" s="145">
        <v>1.3343499999999999</v>
      </c>
      <c r="BN14" s="145">
        <v>1.35053</v>
      </c>
      <c r="BO14" s="145">
        <v>1.39245</v>
      </c>
      <c r="BP14" s="145">
        <v>1.4113800000000001</v>
      </c>
      <c r="BQ14" s="145">
        <v>1.4284600000000001</v>
      </c>
      <c r="BR14" s="145">
        <v>1.4481299999999999</v>
      </c>
      <c r="BS14" s="145">
        <v>1.44276</v>
      </c>
      <c r="BT14" s="145">
        <v>1.47742</v>
      </c>
      <c r="BU14" s="145">
        <v>1.4767300000000001</v>
      </c>
      <c r="BV14" s="145">
        <v>1.5182500000000001</v>
      </c>
      <c r="BW14" s="145">
        <v>1.5403800000000001</v>
      </c>
      <c r="BX14" s="145">
        <v>1.57003</v>
      </c>
      <c r="BY14" s="145">
        <v>1.54009</v>
      </c>
      <c r="BZ14" s="145">
        <v>1.55915</v>
      </c>
      <c r="CA14" s="145">
        <v>1.58169</v>
      </c>
      <c r="CB14" s="145">
        <v>1.60554</v>
      </c>
      <c r="CC14" s="145">
        <v>1.59484</v>
      </c>
      <c r="CD14" s="145">
        <v>1.5786899999999999</v>
      </c>
      <c r="CE14" s="145">
        <v>1.56752</v>
      </c>
      <c r="CF14" s="145">
        <v>1.55749</v>
      </c>
      <c r="CG14" s="145">
        <v>1.5409999999999999</v>
      </c>
      <c r="CH14" s="145">
        <v>1.5510200000000001</v>
      </c>
      <c r="CI14" s="145">
        <v>1.5500100000000001</v>
      </c>
      <c r="CJ14" s="145">
        <v>1.5362899999999999</v>
      </c>
      <c r="CK14" s="145">
        <v>1.5490200000000001</v>
      </c>
      <c r="CL14" s="145">
        <v>1.5645199999999999</v>
      </c>
      <c r="CM14" s="145">
        <v>1.6025400000000001</v>
      </c>
      <c r="CN14" s="145">
        <v>1.60182</v>
      </c>
      <c r="CO14" s="145">
        <v>1.6500600000000001</v>
      </c>
      <c r="CP14" s="145">
        <v>1.6719299999999999</v>
      </c>
      <c r="CQ14" s="145">
        <v>1.7003600000000001</v>
      </c>
      <c r="CR14" s="145">
        <v>1.67801</v>
      </c>
      <c r="CS14" s="145">
        <v>1.67004</v>
      </c>
      <c r="CT14" s="145">
        <v>1.6566099999999999</v>
      </c>
      <c r="CU14" s="145">
        <v>1.6246400000000001</v>
      </c>
      <c r="CV14" s="145">
        <v>1.6129800000000001</v>
      </c>
      <c r="CW14" s="145">
        <v>1.5851</v>
      </c>
      <c r="CX14" s="145">
        <v>1.5726899999999999</v>
      </c>
      <c r="CY14" s="145">
        <v>1.5863100000000001</v>
      </c>
      <c r="CZ14" s="145">
        <v>1.6077699999999999</v>
      </c>
      <c r="DA14" s="145">
        <v>1.61267</v>
      </c>
      <c r="DB14" s="145">
        <v>1.6288800000000001</v>
      </c>
      <c r="DC14" s="145">
        <v>1.64378</v>
      </c>
      <c r="DD14" s="145">
        <v>1.6571800000000001</v>
      </c>
      <c r="DE14" s="145">
        <v>1.6807000000000001</v>
      </c>
      <c r="DF14" s="145">
        <v>1.76007</v>
      </c>
      <c r="DG14" s="145">
        <v>1.8231200000000001</v>
      </c>
      <c r="DH14" s="145">
        <v>1.8788800000000001</v>
      </c>
      <c r="DI14" s="145">
        <v>1.87222</v>
      </c>
      <c r="DJ14" s="145">
        <v>1.93204</v>
      </c>
      <c r="DK14" s="145">
        <v>1.9639500000000001</v>
      </c>
      <c r="DL14" s="145">
        <v>2.0450699999999999</v>
      </c>
      <c r="DM14" s="145">
        <v>2.1395</v>
      </c>
      <c r="DN14" s="145">
        <v>2.21672</v>
      </c>
      <c r="DO14" s="145">
        <v>2.2664</v>
      </c>
      <c r="DP14" s="145">
        <v>2.4012500000000001</v>
      </c>
      <c r="DQ14" s="145">
        <v>2.5058799999999999</v>
      </c>
      <c r="DR14" s="145">
        <v>2.5490900000000001</v>
      </c>
      <c r="DS14" s="145">
        <v>2.5490499999999998</v>
      </c>
      <c r="DT14" s="145">
        <v>2.54901</v>
      </c>
      <c r="DU14" s="145">
        <v>2.54901</v>
      </c>
      <c r="DV14" s="145">
        <v>2.5490400000000002</v>
      </c>
      <c r="DW14" s="145">
        <v>2.5490599999999999</v>
      </c>
      <c r="DX14" s="145">
        <v>2.54908</v>
      </c>
      <c r="DY14" s="145">
        <v>2.5490900000000001</v>
      </c>
      <c r="DZ14" s="145">
        <v>2.5491100000000002</v>
      </c>
      <c r="EA14" s="145">
        <v>2.53348</v>
      </c>
      <c r="EB14" s="145">
        <v>2.4979200000000001</v>
      </c>
      <c r="EC14" s="145">
        <v>2.4610500000000002</v>
      </c>
      <c r="ED14" s="145">
        <v>2.4245800000000002</v>
      </c>
      <c r="EE14" s="145">
        <v>2.3899400000000002</v>
      </c>
      <c r="EF14" s="145">
        <v>2.3579500000000002</v>
      </c>
      <c r="EG14" s="145">
        <v>2.3292999999999999</v>
      </c>
      <c r="EH14" s="145">
        <v>2.3043200000000001</v>
      </c>
      <c r="EI14" s="145">
        <v>2.2833100000000002</v>
      </c>
      <c r="EJ14" s="145">
        <v>2.2664499999999999</v>
      </c>
      <c r="EK14" s="145">
        <v>2.25359</v>
      </c>
      <c r="EL14" s="145">
        <v>2.2444799999999998</v>
      </c>
      <c r="EM14" s="145">
        <v>2.23889</v>
      </c>
      <c r="EN14" s="145">
        <v>2.2364999999999999</v>
      </c>
      <c r="EO14" s="145">
        <v>2.23706</v>
      </c>
      <c r="EP14" s="145">
        <v>2.2418999999999998</v>
      </c>
      <c r="EQ14" s="145">
        <v>2.2484099999999998</v>
      </c>
      <c r="ER14" s="145">
        <v>2.2565900000000001</v>
      </c>
      <c r="ES14" s="145">
        <v>2.2658800000000001</v>
      </c>
      <c r="ET14" s="145">
        <v>2.27597</v>
      </c>
      <c r="EU14" s="145">
        <v>2.2863699999999998</v>
      </c>
      <c r="EV14" s="145">
        <v>2.2966299999999999</v>
      </c>
      <c r="EW14" s="145">
        <v>2.3063799999999999</v>
      </c>
      <c r="EX14" s="145">
        <v>2.31535</v>
      </c>
      <c r="EY14" s="145">
        <v>2.32334</v>
      </c>
      <c r="EZ14" s="145">
        <v>2.3300299999999998</v>
      </c>
      <c r="FA14" s="145">
        <v>2.3353000000000002</v>
      </c>
      <c r="FB14" s="145">
        <v>2.339</v>
      </c>
      <c r="FC14" s="145">
        <v>2.34117</v>
      </c>
      <c r="FD14" s="145">
        <v>2.3418700000000001</v>
      </c>
      <c r="FE14" s="145">
        <v>2.3411900000000001</v>
      </c>
      <c r="FF14" s="145">
        <v>2.3391500000000001</v>
      </c>
      <c r="FG14" s="145">
        <v>2.3359100000000002</v>
      </c>
      <c r="FH14" s="145">
        <v>2.33162</v>
      </c>
      <c r="FI14" s="145">
        <v>2.32633</v>
      </c>
      <c r="FJ14" s="145">
        <v>2.3200599999999998</v>
      </c>
      <c r="FK14" s="145">
        <v>2.3143799999999999</v>
      </c>
      <c r="FL14" s="145">
        <v>2.3081100000000001</v>
      </c>
      <c r="FM14" s="145">
        <v>2.3012899999999998</v>
      </c>
      <c r="FN14" s="145">
        <v>2.294</v>
      </c>
      <c r="FO14" s="145">
        <v>2.2863000000000002</v>
      </c>
      <c r="FP14" s="145">
        <v>2.2781899999999999</v>
      </c>
      <c r="FQ14" s="145">
        <v>2.2696800000000001</v>
      </c>
      <c r="FR14" s="145">
        <v>2.2608199999999998</v>
      </c>
      <c r="FS14" s="145">
        <v>2.2517499999999999</v>
      </c>
      <c r="FT14" s="145">
        <v>2.2425000000000002</v>
      </c>
      <c r="FU14" s="145">
        <v>2.23319</v>
      </c>
      <c r="FV14" s="145">
        <v>2.2239900000000001</v>
      </c>
      <c r="FW14" s="145">
        <v>2.2149899999999998</v>
      </c>
      <c r="FX14" s="145">
        <v>2.2061999999999999</v>
      </c>
      <c r="FY14" s="145">
        <v>2.19773</v>
      </c>
      <c r="FZ14" s="145">
        <v>2.18954</v>
      </c>
      <c r="GA14" s="145">
        <v>2.18153</v>
      </c>
      <c r="GB14" s="145">
        <v>2.1737000000000002</v>
      </c>
      <c r="GC14" s="145">
        <v>2.1660499999999998</v>
      </c>
      <c r="GD14" s="145">
        <v>2.15862</v>
      </c>
      <c r="GE14" s="145">
        <v>2.1514799999999998</v>
      </c>
      <c r="GF14" s="145">
        <v>2.1445799999999999</v>
      </c>
      <c r="GG14" s="145">
        <v>2.13794</v>
      </c>
      <c r="GH14" s="145">
        <v>2.1315</v>
      </c>
      <c r="GI14" s="145">
        <v>2.1252</v>
      </c>
      <c r="GJ14" s="145">
        <v>2.1189800000000001</v>
      </c>
      <c r="GK14" s="145">
        <v>2.1129500000000001</v>
      </c>
      <c r="GL14" s="145">
        <v>2.1070600000000002</v>
      </c>
      <c r="GM14" s="145">
        <v>2.1012499999999998</v>
      </c>
      <c r="GN14" s="145">
        <v>2.09545</v>
      </c>
      <c r="GO14" s="145">
        <v>2.08961</v>
      </c>
      <c r="GP14" s="145">
        <v>2.0836999999999999</v>
      </c>
      <c r="GQ14" s="145">
        <v>2.0777199999999998</v>
      </c>
      <c r="GR14" s="145">
        <v>2.0716100000000002</v>
      </c>
      <c r="GS14" s="145">
        <v>2.0653999999999999</v>
      </c>
      <c r="GT14" s="145">
        <v>2.0592000000000001</v>
      </c>
    </row>
    <row r="15" spans="1:202">
      <c r="A15" s="145" t="s">
        <v>224</v>
      </c>
      <c r="B15" s="145">
        <v>1.7282299999999999</v>
      </c>
      <c r="C15" s="145">
        <v>1.73231</v>
      </c>
      <c r="D15" s="145">
        <v>1.71953</v>
      </c>
      <c r="E15" s="145">
        <v>1.7218500000000001</v>
      </c>
      <c r="F15" s="145">
        <v>1.7270799999999999</v>
      </c>
      <c r="G15" s="145">
        <v>1.73231</v>
      </c>
      <c r="H15" s="145">
        <v>1.7365200000000001</v>
      </c>
      <c r="I15" s="145">
        <v>1.73967</v>
      </c>
      <c r="J15" s="145">
        <v>1.7419800000000001</v>
      </c>
      <c r="K15" s="145">
        <v>1.7436799999999999</v>
      </c>
      <c r="L15" s="145">
        <v>1.74495</v>
      </c>
      <c r="M15" s="145">
        <v>1.74542</v>
      </c>
      <c r="N15" s="145">
        <v>1.74542</v>
      </c>
      <c r="O15" s="145">
        <v>1.74543</v>
      </c>
      <c r="P15" s="145">
        <v>1.74543</v>
      </c>
      <c r="Q15" s="145">
        <v>1.74543</v>
      </c>
      <c r="R15" s="145">
        <v>1.74543</v>
      </c>
      <c r="S15" s="145">
        <v>1.74543</v>
      </c>
      <c r="T15" s="145">
        <v>1.74543</v>
      </c>
      <c r="U15" s="145">
        <v>1.74543</v>
      </c>
      <c r="V15" s="145">
        <v>1.74543</v>
      </c>
      <c r="W15" s="145">
        <v>1.74543</v>
      </c>
      <c r="X15" s="145">
        <v>1.74543</v>
      </c>
      <c r="Y15" s="145">
        <v>1.74543</v>
      </c>
      <c r="Z15" s="145">
        <v>1.74543</v>
      </c>
      <c r="AA15" s="145">
        <v>1.74543</v>
      </c>
      <c r="AB15" s="145">
        <v>1.74543</v>
      </c>
      <c r="AC15" s="145">
        <v>1.74543</v>
      </c>
      <c r="AD15" s="145">
        <v>1.74543</v>
      </c>
      <c r="AE15" s="145">
        <v>1.74543</v>
      </c>
      <c r="AF15" s="145">
        <v>1.74543</v>
      </c>
      <c r="AG15" s="145">
        <v>1.74543</v>
      </c>
      <c r="AH15" s="145">
        <v>1.74543</v>
      </c>
      <c r="AI15" s="145">
        <v>1.74542</v>
      </c>
      <c r="AJ15" s="145">
        <v>1.74542</v>
      </c>
      <c r="AK15" s="145">
        <v>1.7452700000000001</v>
      </c>
      <c r="AL15" s="145">
        <v>1.7445600000000001</v>
      </c>
      <c r="AM15" s="145">
        <v>1.74376</v>
      </c>
      <c r="AN15" s="145">
        <v>1.7428900000000001</v>
      </c>
      <c r="AO15" s="145">
        <v>1.74193</v>
      </c>
      <c r="AP15" s="145">
        <v>1.7408699999999999</v>
      </c>
      <c r="AQ15" s="145">
        <v>1.7397100000000001</v>
      </c>
      <c r="AR15" s="145">
        <v>1.73844</v>
      </c>
      <c r="AS15" s="145">
        <v>1.73706</v>
      </c>
      <c r="AT15" s="145">
        <v>1.73556</v>
      </c>
      <c r="AU15" s="145">
        <v>1.73394</v>
      </c>
      <c r="AV15" s="145">
        <v>1.7322</v>
      </c>
      <c r="AW15" s="145">
        <v>1.7303200000000001</v>
      </c>
      <c r="AX15" s="145">
        <v>1.7283200000000001</v>
      </c>
      <c r="AY15" s="145">
        <v>1.7262200000000001</v>
      </c>
      <c r="AZ15" s="145">
        <v>1.7239199999999999</v>
      </c>
      <c r="BA15" s="145">
        <v>1.7215100000000001</v>
      </c>
      <c r="BB15" s="145">
        <v>1.71913</v>
      </c>
      <c r="BC15" s="145">
        <v>1.7168099999999999</v>
      </c>
      <c r="BD15" s="145">
        <v>1.71461</v>
      </c>
      <c r="BE15" s="145">
        <v>1.71255</v>
      </c>
      <c r="BF15" s="145">
        <v>1.7106600000000001</v>
      </c>
      <c r="BG15" s="145">
        <v>1.7089300000000001</v>
      </c>
      <c r="BH15" s="145">
        <v>1.7073400000000001</v>
      </c>
      <c r="BI15" s="145">
        <v>1.70607</v>
      </c>
      <c r="BJ15" s="145">
        <v>1.7050099999999999</v>
      </c>
      <c r="BK15" s="145">
        <v>1.7039899999999999</v>
      </c>
      <c r="BL15" s="145">
        <v>1.70235</v>
      </c>
      <c r="BM15" s="145">
        <v>1.7019899999999999</v>
      </c>
      <c r="BN15" s="145">
        <v>1.7002699999999999</v>
      </c>
      <c r="BO15" s="145">
        <v>1.6958500000000001</v>
      </c>
      <c r="BP15" s="145">
        <v>1.6947399999999999</v>
      </c>
      <c r="BQ15" s="145">
        <v>1.6937199999999999</v>
      </c>
      <c r="BR15" s="145">
        <v>1.69238</v>
      </c>
      <c r="BS15" s="145">
        <v>1.69364</v>
      </c>
      <c r="BT15" s="145">
        <v>1.69028</v>
      </c>
      <c r="BU15" s="145">
        <v>1.6918599999999999</v>
      </c>
      <c r="BV15" s="145">
        <v>1.6893400000000001</v>
      </c>
      <c r="BW15" s="145">
        <v>1.6882999999999999</v>
      </c>
      <c r="BX15" s="145">
        <v>1.6861200000000001</v>
      </c>
      <c r="BY15" s="145">
        <v>1.6895100000000001</v>
      </c>
      <c r="BZ15" s="145">
        <v>1.6879999999999999</v>
      </c>
      <c r="CA15" s="145">
        <v>1.6862900000000001</v>
      </c>
      <c r="CB15" s="145">
        <v>1.6843999999999999</v>
      </c>
      <c r="CC15" s="145">
        <v>1.6858599999999999</v>
      </c>
      <c r="CD15" s="145">
        <v>1.6873499999999999</v>
      </c>
      <c r="CE15" s="145">
        <v>1.68781</v>
      </c>
      <c r="CF15" s="145">
        <v>1.68791</v>
      </c>
      <c r="CG15" s="145">
        <v>1.6885300000000001</v>
      </c>
      <c r="CH15" s="145">
        <v>1.6862600000000001</v>
      </c>
      <c r="CI15" s="145">
        <v>1.6849400000000001</v>
      </c>
      <c r="CJ15" s="145">
        <v>1.68489</v>
      </c>
      <c r="CK15" s="145">
        <v>1.68201</v>
      </c>
      <c r="CL15" s="145">
        <v>1.6792800000000001</v>
      </c>
      <c r="CM15" s="145">
        <v>1.67493</v>
      </c>
      <c r="CN15" s="145">
        <v>1.6752800000000001</v>
      </c>
      <c r="CO15" s="145">
        <v>1.6710400000000001</v>
      </c>
      <c r="CP15" s="145">
        <v>1.6711</v>
      </c>
      <c r="CQ15" s="145">
        <v>1.6718</v>
      </c>
      <c r="CR15" s="145">
        <v>1.67733</v>
      </c>
      <c r="CS15" s="145">
        <v>1.6808399999999999</v>
      </c>
      <c r="CT15" s="145">
        <v>1.68415</v>
      </c>
      <c r="CU15" s="145">
        <v>1.6883999999999999</v>
      </c>
      <c r="CV15" s="145">
        <v>1.69034</v>
      </c>
      <c r="CW15" s="145">
        <v>1.6932199999999999</v>
      </c>
      <c r="CX15" s="145">
        <v>1.69442</v>
      </c>
      <c r="CY15" s="145">
        <v>1.6934800000000001</v>
      </c>
      <c r="CZ15" s="145">
        <v>1.6922999999999999</v>
      </c>
      <c r="DA15" s="145">
        <v>1.6931</v>
      </c>
      <c r="DB15" s="145">
        <v>1.69354</v>
      </c>
      <c r="DC15" s="145">
        <v>1.6942999999999999</v>
      </c>
      <c r="DD15" s="145">
        <v>1.69478</v>
      </c>
      <c r="DE15" s="145">
        <v>1.6939599999999999</v>
      </c>
      <c r="DF15" s="145">
        <v>1.6890400000000001</v>
      </c>
      <c r="DG15" s="145">
        <v>1.6852499999999999</v>
      </c>
      <c r="DH15" s="145">
        <v>1.6818</v>
      </c>
      <c r="DI15" s="145">
        <v>1.6819900000000001</v>
      </c>
      <c r="DJ15" s="145">
        <v>1.67781</v>
      </c>
      <c r="DK15" s="145">
        <v>1.67564</v>
      </c>
      <c r="DL15" s="145">
        <v>1.67056</v>
      </c>
      <c r="DM15" s="145">
        <v>1.66553</v>
      </c>
      <c r="DN15" s="145">
        <v>1.66239</v>
      </c>
      <c r="DO15" s="145">
        <v>1.661</v>
      </c>
      <c r="DP15" s="145">
        <v>1.65534</v>
      </c>
      <c r="DQ15" s="145">
        <v>1.65229</v>
      </c>
      <c r="DR15" s="145">
        <v>1.6512899999999999</v>
      </c>
      <c r="DS15" s="145">
        <v>1.64845</v>
      </c>
      <c r="DT15" s="145">
        <v>1.64713</v>
      </c>
      <c r="DU15" s="145">
        <v>1.6504300000000001</v>
      </c>
      <c r="DV15" s="145">
        <v>1.65506</v>
      </c>
      <c r="DW15" s="145">
        <v>1.65788</v>
      </c>
      <c r="DX15" s="145">
        <v>1.6607400000000001</v>
      </c>
      <c r="DY15" s="145">
        <v>1.6635599999999999</v>
      </c>
      <c r="DZ15" s="145">
        <v>1.66615</v>
      </c>
      <c r="EA15" s="145">
        <v>1.66845</v>
      </c>
      <c r="EB15" s="145">
        <v>1.6704399999999999</v>
      </c>
      <c r="EC15" s="145">
        <v>1.6722999999999999</v>
      </c>
      <c r="ED15" s="145">
        <v>1.6738999999999999</v>
      </c>
      <c r="EE15" s="145">
        <v>1.67519</v>
      </c>
      <c r="EF15" s="145">
        <v>1.6761900000000001</v>
      </c>
      <c r="EG15" s="145">
        <v>1.67689</v>
      </c>
      <c r="EH15" s="145">
        <v>1.6773400000000001</v>
      </c>
      <c r="EI15" s="145">
        <v>1.67754</v>
      </c>
      <c r="EJ15" s="145">
        <v>1.6775199999999999</v>
      </c>
      <c r="EK15" s="145">
        <v>1.6773199999999999</v>
      </c>
      <c r="EL15" s="145">
        <v>1.6769700000000001</v>
      </c>
      <c r="EM15" s="145">
        <v>1.67649</v>
      </c>
      <c r="EN15" s="145">
        <v>1.67591</v>
      </c>
      <c r="EO15" s="145">
        <v>1.67527</v>
      </c>
      <c r="EP15" s="145">
        <v>1.6745000000000001</v>
      </c>
      <c r="EQ15" s="145">
        <v>1.67374</v>
      </c>
      <c r="ER15" s="145">
        <v>1.673</v>
      </c>
      <c r="ES15" s="145">
        <v>1.67231</v>
      </c>
      <c r="ET15" s="145">
        <v>1.6716800000000001</v>
      </c>
      <c r="EU15" s="145">
        <v>1.67113</v>
      </c>
      <c r="EV15" s="145">
        <v>1.6706700000000001</v>
      </c>
      <c r="EW15" s="145">
        <v>1.67031</v>
      </c>
      <c r="EX15" s="145">
        <v>1.67005</v>
      </c>
      <c r="EY15" s="145">
        <v>1.6698900000000001</v>
      </c>
      <c r="EZ15" s="145">
        <v>1.6698299999999999</v>
      </c>
      <c r="FA15" s="145">
        <v>1.6698500000000001</v>
      </c>
      <c r="FB15" s="145">
        <v>1.6699600000000001</v>
      </c>
      <c r="FC15" s="145">
        <v>1.6701299999999999</v>
      </c>
      <c r="FD15" s="145">
        <v>1.67035</v>
      </c>
      <c r="FE15" s="145">
        <v>1.67062</v>
      </c>
      <c r="FF15" s="145">
        <v>1.67092</v>
      </c>
      <c r="FG15" s="145">
        <v>1.6712400000000001</v>
      </c>
      <c r="FH15" s="145">
        <v>1.6715599999999999</v>
      </c>
      <c r="FI15" s="145">
        <v>1.6718999999999999</v>
      </c>
      <c r="FJ15" s="145">
        <v>1.6722399999999999</v>
      </c>
      <c r="FK15" s="145">
        <v>1.6725099999999999</v>
      </c>
      <c r="FL15" s="145">
        <v>1.6727700000000001</v>
      </c>
      <c r="FM15" s="145">
        <v>1.67302</v>
      </c>
      <c r="FN15" s="145">
        <v>1.67327</v>
      </c>
      <c r="FO15" s="145">
        <v>1.6735100000000001</v>
      </c>
      <c r="FP15" s="145">
        <v>1.67374</v>
      </c>
      <c r="FQ15" s="145">
        <v>1.67398</v>
      </c>
      <c r="FR15" s="145">
        <v>1.67421</v>
      </c>
      <c r="FS15" s="145">
        <v>1.6744300000000001</v>
      </c>
      <c r="FT15" s="145">
        <v>1.67465</v>
      </c>
      <c r="FU15" s="145">
        <v>1.6748499999999999</v>
      </c>
      <c r="FV15" s="145">
        <v>1.67503</v>
      </c>
      <c r="FW15" s="145">
        <v>1.6752</v>
      </c>
      <c r="FX15" s="145">
        <v>1.6753400000000001</v>
      </c>
      <c r="FY15" s="145">
        <v>1.67547</v>
      </c>
      <c r="FZ15" s="145">
        <v>1.6755800000000001</v>
      </c>
      <c r="GA15" s="145">
        <v>1.6756899999999999</v>
      </c>
      <c r="GB15" s="145">
        <v>1.67578</v>
      </c>
      <c r="GC15" s="145">
        <v>1.67588</v>
      </c>
      <c r="GD15" s="145">
        <v>1.67597</v>
      </c>
      <c r="GE15" s="145">
        <v>1.67605</v>
      </c>
      <c r="GF15" s="145">
        <v>1.6761299999999999</v>
      </c>
      <c r="GG15" s="145">
        <v>1.6761999999999999</v>
      </c>
      <c r="GH15" s="145">
        <v>1.6762699999999999</v>
      </c>
      <c r="GI15" s="145">
        <v>1.6763399999999999</v>
      </c>
      <c r="GJ15" s="145">
        <v>1.67641</v>
      </c>
      <c r="GK15" s="145">
        <v>1.67649</v>
      </c>
      <c r="GL15" s="145">
        <v>1.6765699999999999</v>
      </c>
      <c r="GM15" s="145">
        <v>1.67665</v>
      </c>
      <c r="GN15" s="145">
        <v>1.6767399999999999</v>
      </c>
      <c r="GO15" s="145">
        <v>1.67685</v>
      </c>
      <c r="GP15" s="145">
        <v>1.67696</v>
      </c>
      <c r="GQ15" s="145">
        <v>1.67709</v>
      </c>
      <c r="GR15" s="145">
        <v>1.6772199999999999</v>
      </c>
      <c r="GS15" s="145">
        <v>1.67737</v>
      </c>
      <c r="GT15" s="145">
        <v>1.6775199999999999</v>
      </c>
    </row>
    <row r="16" spans="1:202">
      <c r="A16" s="145" t="s">
        <v>225</v>
      </c>
      <c r="B16" s="145">
        <v>3.7266599999999999</v>
      </c>
      <c r="C16" s="145">
        <v>3.69096</v>
      </c>
      <c r="D16" s="145">
        <v>3.68886</v>
      </c>
      <c r="E16" s="145">
        <v>3.6972499999999999</v>
      </c>
      <c r="F16" s="145">
        <v>3.7075499999999999</v>
      </c>
      <c r="G16" s="145">
        <v>3.7162299999999999</v>
      </c>
      <c r="H16" s="145">
        <v>3.7227600000000001</v>
      </c>
      <c r="I16" s="145">
        <v>3.7275</v>
      </c>
      <c r="J16" s="145">
        <v>3.73095</v>
      </c>
      <c r="K16" s="145">
        <v>3.7335199999999999</v>
      </c>
      <c r="L16" s="145">
        <v>3.7354500000000002</v>
      </c>
      <c r="M16" s="145">
        <v>3.7369500000000002</v>
      </c>
      <c r="N16" s="145">
        <v>3.7381099999999998</v>
      </c>
      <c r="O16" s="145">
        <v>3.7390300000000001</v>
      </c>
      <c r="P16" s="145">
        <v>3.73976</v>
      </c>
      <c r="Q16" s="145">
        <v>3.7403400000000002</v>
      </c>
      <c r="R16" s="145">
        <v>3.74078</v>
      </c>
      <c r="S16" s="145">
        <v>3.7411300000000001</v>
      </c>
      <c r="T16" s="145">
        <v>3.74166</v>
      </c>
      <c r="U16" s="145">
        <v>3.74207</v>
      </c>
      <c r="V16" s="145">
        <v>3.7423500000000001</v>
      </c>
      <c r="W16" s="145">
        <v>3.7424900000000001</v>
      </c>
      <c r="X16" s="145">
        <v>3.7425199999999998</v>
      </c>
      <c r="Y16" s="145">
        <v>3.7424300000000001</v>
      </c>
      <c r="Z16" s="145">
        <v>3.7422300000000002</v>
      </c>
      <c r="AA16" s="145">
        <v>3.74193</v>
      </c>
      <c r="AB16" s="145">
        <v>3.7415099999999999</v>
      </c>
      <c r="AC16" s="145">
        <v>3.74098</v>
      </c>
      <c r="AD16" s="145">
        <v>3.7403200000000001</v>
      </c>
      <c r="AE16" s="145">
        <v>3.7395299999999998</v>
      </c>
      <c r="AF16" s="145">
        <v>3.7385999999999999</v>
      </c>
      <c r="AG16" s="145">
        <v>3.7375099999999999</v>
      </c>
      <c r="AH16" s="145">
        <v>3.73624</v>
      </c>
      <c r="AI16" s="145">
        <v>3.7347800000000002</v>
      </c>
      <c r="AJ16" s="145">
        <v>3.7330999999999999</v>
      </c>
      <c r="AK16" s="145">
        <v>3.7311899999999998</v>
      </c>
      <c r="AL16" s="145">
        <v>3.7290199999999998</v>
      </c>
      <c r="AM16" s="145">
        <v>3.7265600000000001</v>
      </c>
      <c r="AN16" s="145">
        <v>3.72377</v>
      </c>
      <c r="AO16" s="145">
        <v>3.7206199999999998</v>
      </c>
      <c r="AP16" s="145">
        <v>3.71705</v>
      </c>
      <c r="AQ16" s="145">
        <v>3.7130100000000001</v>
      </c>
      <c r="AR16" s="145">
        <v>3.70845</v>
      </c>
      <c r="AS16" s="145">
        <v>3.7032799999999999</v>
      </c>
      <c r="AT16" s="145">
        <v>3.6974300000000002</v>
      </c>
      <c r="AU16" s="145">
        <v>3.69082</v>
      </c>
      <c r="AV16" s="145">
        <v>3.6833499999999999</v>
      </c>
      <c r="AW16" s="145">
        <v>3.6749000000000001</v>
      </c>
      <c r="AX16" s="145">
        <v>3.6653799999999999</v>
      </c>
      <c r="AY16" s="145">
        <v>3.6535600000000001</v>
      </c>
      <c r="AZ16" s="145">
        <v>3.64032</v>
      </c>
      <c r="BA16" s="145">
        <v>3.6261100000000002</v>
      </c>
      <c r="BB16" s="145">
        <v>3.6109300000000002</v>
      </c>
      <c r="BC16" s="145">
        <v>3.5952799999999998</v>
      </c>
      <c r="BD16" s="145">
        <v>3.5797699999999999</v>
      </c>
      <c r="BE16" s="145">
        <v>3.5645500000000001</v>
      </c>
      <c r="BF16" s="145">
        <v>3.5478399999999999</v>
      </c>
      <c r="BG16" s="145">
        <v>3.53145</v>
      </c>
      <c r="BH16" s="145">
        <v>3.5186099999999998</v>
      </c>
      <c r="BI16" s="145">
        <v>3.5081000000000002</v>
      </c>
      <c r="BJ16" s="145">
        <v>3.49899</v>
      </c>
      <c r="BK16" s="145">
        <v>3.48732</v>
      </c>
      <c r="BL16" s="145">
        <v>3.4876299999999998</v>
      </c>
      <c r="BM16" s="145">
        <v>3.4615200000000002</v>
      </c>
      <c r="BN16" s="145">
        <v>3.4001700000000001</v>
      </c>
      <c r="BO16" s="145">
        <v>3.3870300000000002</v>
      </c>
      <c r="BP16" s="145">
        <v>3.3694700000000002</v>
      </c>
      <c r="BQ16" s="145">
        <v>3.3468100000000001</v>
      </c>
      <c r="BR16" s="145">
        <v>3.3569200000000001</v>
      </c>
      <c r="BS16" s="145">
        <v>3.3050299999999999</v>
      </c>
      <c r="BT16" s="145">
        <v>3.3055400000000001</v>
      </c>
      <c r="BU16" s="145">
        <v>3.2261600000000001</v>
      </c>
      <c r="BV16" s="145">
        <v>3.1889400000000001</v>
      </c>
      <c r="BW16" s="145">
        <v>3.1678299999999999</v>
      </c>
      <c r="BX16" s="145">
        <v>3.2436799999999999</v>
      </c>
      <c r="BY16" s="145">
        <v>3.2007099999999999</v>
      </c>
      <c r="BZ16" s="145">
        <v>3.1428099999999999</v>
      </c>
      <c r="CA16" s="145">
        <v>3.0924499999999999</v>
      </c>
      <c r="CB16" s="145">
        <v>3.14425</v>
      </c>
      <c r="CC16" s="145">
        <v>3.18188</v>
      </c>
      <c r="CD16" s="145">
        <v>3.2038799999999998</v>
      </c>
      <c r="CE16" s="145">
        <v>3.2388699999999999</v>
      </c>
      <c r="CF16" s="145">
        <v>3.25888</v>
      </c>
      <c r="CG16" s="145">
        <v>3.2254</v>
      </c>
      <c r="CH16" s="145">
        <v>3.2172399999999999</v>
      </c>
      <c r="CI16" s="145">
        <v>3.22193</v>
      </c>
      <c r="CJ16" s="145">
        <v>3.17014</v>
      </c>
      <c r="CK16" s="145">
        <v>3.1229300000000002</v>
      </c>
      <c r="CL16" s="145">
        <v>3.1161400000000001</v>
      </c>
      <c r="CM16" s="145">
        <v>2.9784999999999999</v>
      </c>
      <c r="CN16" s="145">
        <v>2.8190300000000001</v>
      </c>
      <c r="CO16" s="145">
        <v>2.8738299999999999</v>
      </c>
      <c r="CP16" s="145">
        <v>2.7115800000000001</v>
      </c>
      <c r="CQ16" s="145">
        <v>2.7827899999999999</v>
      </c>
      <c r="CR16" s="145">
        <v>2.8550599999999999</v>
      </c>
      <c r="CS16" s="145">
        <v>2.9350000000000001</v>
      </c>
      <c r="CT16" s="145">
        <v>3.0220500000000001</v>
      </c>
      <c r="CU16" s="145">
        <v>3.0909499999999999</v>
      </c>
      <c r="CV16" s="145">
        <v>3.1844800000000002</v>
      </c>
      <c r="CW16" s="145">
        <v>3.2034600000000002</v>
      </c>
      <c r="CX16" s="145">
        <v>3.1345200000000002</v>
      </c>
      <c r="CY16" s="145">
        <v>3.06046</v>
      </c>
      <c r="CZ16" s="145">
        <v>3.04338</v>
      </c>
      <c r="DA16" s="145">
        <v>3.0065599999999999</v>
      </c>
      <c r="DB16" s="145">
        <v>2.9794900000000002</v>
      </c>
      <c r="DC16" s="145">
        <v>2.9444599999999999</v>
      </c>
      <c r="DD16" s="145">
        <v>2.851</v>
      </c>
      <c r="DE16" s="145">
        <v>2.60161</v>
      </c>
      <c r="DF16" s="145">
        <v>2.4177399999999998</v>
      </c>
      <c r="DG16" s="145">
        <v>2.3271700000000002</v>
      </c>
      <c r="DH16" s="145">
        <v>2.4294199999999999</v>
      </c>
      <c r="DI16" s="145">
        <v>2.3333200000000001</v>
      </c>
      <c r="DJ16" s="145">
        <v>2.2869299999999999</v>
      </c>
      <c r="DK16" s="145">
        <v>2.10134</v>
      </c>
      <c r="DL16" s="145">
        <v>1.9462600000000001</v>
      </c>
      <c r="DM16" s="145">
        <v>1.9219900000000001</v>
      </c>
      <c r="DN16" s="145">
        <v>1.9477199999999999</v>
      </c>
      <c r="DO16" s="145">
        <v>1.8132200000000001</v>
      </c>
      <c r="DP16" s="145">
        <v>1.7621599999999999</v>
      </c>
      <c r="DQ16" s="145">
        <v>1.7617700000000001</v>
      </c>
      <c r="DR16" s="145">
        <v>1.81271</v>
      </c>
      <c r="DS16" s="145">
        <v>1.9012</v>
      </c>
      <c r="DT16" s="145">
        <v>1.9509099999999999</v>
      </c>
      <c r="DU16" s="145">
        <v>2.09938</v>
      </c>
      <c r="DV16" s="145">
        <v>2.23813</v>
      </c>
      <c r="DW16" s="145">
        <v>2.2968799999999998</v>
      </c>
      <c r="DX16" s="145">
        <v>2.3291499999999998</v>
      </c>
      <c r="DY16" s="145">
        <v>2.3508599999999999</v>
      </c>
      <c r="DZ16" s="145">
        <v>2.3677899999999998</v>
      </c>
      <c r="EA16" s="145">
        <v>2.38253</v>
      </c>
      <c r="EB16" s="145">
        <v>2.4017300000000001</v>
      </c>
      <c r="EC16" s="145">
        <v>2.41865</v>
      </c>
      <c r="ED16" s="145">
        <v>2.4302299999999999</v>
      </c>
      <c r="EE16" s="145">
        <v>2.4360599999999999</v>
      </c>
      <c r="EF16" s="145">
        <v>2.4363000000000001</v>
      </c>
      <c r="EG16" s="145">
        <v>2.4318399999999998</v>
      </c>
      <c r="EH16" s="145">
        <v>2.4231699999999998</v>
      </c>
      <c r="EI16" s="145">
        <v>2.4108999999999998</v>
      </c>
      <c r="EJ16" s="145">
        <v>2.3961000000000001</v>
      </c>
      <c r="EK16" s="145">
        <v>2.3797700000000002</v>
      </c>
      <c r="EL16" s="145">
        <v>2.3626800000000001</v>
      </c>
      <c r="EM16" s="145">
        <v>2.3454799999999998</v>
      </c>
      <c r="EN16" s="145">
        <v>2.32768</v>
      </c>
      <c r="EO16" s="145">
        <v>2.3073800000000002</v>
      </c>
      <c r="EP16" s="145">
        <v>2.2900399999999999</v>
      </c>
      <c r="EQ16" s="145">
        <v>2.2755700000000001</v>
      </c>
      <c r="ER16" s="145">
        <v>2.2641800000000001</v>
      </c>
      <c r="ES16" s="145">
        <v>2.2555399999999999</v>
      </c>
      <c r="ET16" s="145">
        <v>2.2496499999999999</v>
      </c>
      <c r="EU16" s="145">
        <v>2.2465199999999999</v>
      </c>
      <c r="EV16" s="145">
        <v>2.2459099999999999</v>
      </c>
      <c r="EW16" s="145">
        <v>2.24736</v>
      </c>
      <c r="EX16" s="145">
        <v>2.25054</v>
      </c>
      <c r="EY16" s="145">
        <v>2.25542</v>
      </c>
      <c r="EZ16" s="145">
        <v>2.2617799999999999</v>
      </c>
      <c r="FA16" s="145">
        <v>2.2693699999999999</v>
      </c>
      <c r="FB16" s="145">
        <v>2.2776900000000002</v>
      </c>
      <c r="FC16" s="145">
        <v>2.2863899999999999</v>
      </c>
      <c r="FD16" s="145">
        <v>2.2952400000000002</v>
      </c>
      <c r="FE16" s="145">
        <v>2.3042699999999998</v>
      </c>
      <c r="FF16" s="145">
        <v>2.31324</v>
      </c>
      <c r="FG16" s="145">
        <v>2.3220299999999998</v>
      </c>
      <c r="FH16" s="145">
        <v>2.3306900000000002</v>
      </c>
      <c r="FI16" s="145">
        <v>2.3390499999999999</v>
      </c>
      <c r="FJ16" s="145">
        <v>2.3443000000000001</v>
      </c>
      <c r="FK16" s="145">
        <v>2.3495200000000001</v>
      </c>
      <c r="FL16" s="145">
        <v>2.3550300000000002</v>
      </c>
      <c r="FM16" s="145">
        <v>2.36077</v>
      </c>
      <c r="FN16" s="145">
        <v>2.3666399999999999</v>
      </c>
      <c r="FO16" s="145">
        <v>2.3725999999999998</v>
      </c>
      <c r="FP16" s="145">
        <v>2.3784399999999999</v>
      </c>
      <c r="FQ16" s="145">
        <v>2.3842599999999998</v>
      </c>
      <c r="FR16" s="145">
        <v>2.39005</v>
      </c>
      <c r="FS16" s="145">
        <v>2.39574</v>
      </c>
      <c r="FT16" s="145">
        <v>2.4010699999999998</v>
      </c>
      <c r="FU16" s="145">
        <v>2.4058299999999999</v>
      </c>
      <c r="FV16" s="145">
        <v>2.41005</v>
      </c>
      <c r="FW16" s="145">
        <v>2.4139400000000002</v>
      </c>
      <c r="FX16" s="145">
        <v>2.41744</v>
      </c>
      <c r="FY16" s="145">
        <v>2.4208799999999999</v>
      </c>
      <c r="FZ16" s="145">
        <v>2.4245199999999998</v>
      </c>
      <c r="GA16" s="145">
        <v>2.4282900000000001</v>
      </c>
      <c r="GB16" s="145">
        <v>2.4321100000000002</v>
      </c>
      <c r="GC16" s="145">
        <v>2.4358599999999999</v>
      </c>
      <c r="GD16" s="145">
        <v>2.43967</v>
      </c>
      <c r="GE16" s="145">
        <v>2.44347</v>
      </c>
      <c r="GF16" s="145">
        <v>2.4471099999999999</v>
      </c>
      <c r="GG16" s="145">
        <v>2.45078</v>
      </c>
      <c r="GH16" s="145">
        <v>2.4546700000000001</v>
      </c>
      <c r="GI16" s="145">
        <v>2.45878</v>
      </c>
      <c r="GJ16" s="145">
        <v>2.4628399999999999</v>
      </c>
      <c r="GK16" s="145">
        <v>2.4670000000000001</v>
      </c>
      <c r="GL16" s="145">
        <v>2.4714700000000001</v>
      </c>
      <c r="GM16" s="145">
        <v>2.4763099999999998</v>
      </c>
      <c r="GN16" s="145">
        <v>2.48156</v>
      </c>
      <c r="GO16" s="145">
        <v>2.48712</v>
      </c>
      <c r="GP16" s="145">
        <v>2.4929199999999998</v>
      </c>
      <c r="GQ16" s="145">
        <v>2.49899</v>
      </c>
      <c r="GR16" s="145">
        <v>2.50509</v>
      </c>
      <c r="GS16" s="145">
        <v>2.5109699999999999</v>
      </c>
      <c r="GT16" s="145">
        <v>2.5165799999999998</v>
      </c>
    </row>
    <row r="17" spans="1:202">
      <c r="A17" s="145" t="s">
        <v>226</v>
      </c>
      <c r="B17" s="145">
        <v>3.1796199999999999</v>
      </c>
      <c r="C17" s="145">
        <v>3.1809400000000001</v>
      </c>
      <c r="D17" s="145">
        <v>3.1838299999999999</v>
      </c>
      <c r="E17" s="145">
        <v>3.1855899999999999</v>
      </c>
      <c r="F17" s="145">
        <v>3.18547</v>
      </c>
      <c r="G17" s="145">
        <v>3.1834600000000002</v>
      </c>
      <c r="H17" s="145">
        <v>3.1797900000000001</v>
      </c>
      <c r="I17" s="145">
        <v>3.17483</v>
      </c>
      <c r="J17" s="145">
        <v>3.1689699999999998</v>
      </c>
      <c r="K17" s="145">
        <v>3.1625800000000002</v>
      </c>
      <c r="L17" s="145">
        <v>3.1559900000000001</v>
      </c>
      <c r="M17" s="145">
        <v>3.1495000000000002</v>
      </c>
      <c r="N17" s="145">
        <v>3.1433900000000001</v>
      </c>
      <c r="O17" s="145">
        <v>3.1378599999999999</v>
      </c>
      <c r="P17" s="145">
        <v>3.1331099999999998</v>
      </c>
      <c r="Q17" s="145">
        <v>3.1292300000000002</v>
      </c>
      <c r="R17" s="145">
        <v>3.12629</v>
      </c>
      <c r="S17" s="145">
        <v>3.1242999999999999</v>
      </c>
      <c r="T17" s="145">
        <v>3.1229499999999999</v>
      </c>
      <c r="U17" s="145">
        <v>3.12181</v>
      </c>
      <c r="V17" s="145">
        <v>3.1209099999999999</v>
      </c>
      <c r="W17" s="145">
        <v>3.1202100000000002</v>
      </c>
      <c r="X17" s="145">
        <v>3.1196899999999999</v>
      </c>
      <c r="Y17" s="145">
        <v>3.1193</v>
      </c>
      <c r="Z17" s="145">
        <v>3.11903</v>
      </c>
      <c r="AA17" s="145">
        <v>3.1188500000000001</v>
      </c>
      <c r="AB17" s="145">
        <v>3.1187800000000001</v>
      </c>
      <c r="AC17" s="145">
        <v>3.1187399999999998</v>
      </c>
      <c r="AD17" s="145">
        <v>3.1186699999999998</v>
      </c>
      <c r="AE17" s="145">
        <v>3.1185999999999998</v>
      </c>
      <c r="AF17" s="145">
        <v>3.1185700000000001</v>
      </c>
      <c r="AG17" s="145">
        <v>3.1186699999999998</v>
      </c>
      <c r="AH17" s="145">
        <v>3.1189800000000001</v>
      </c>
      <c r="AI17" s="145">
        <v>3.1196000000000002</v>
      </c>
      <c r="AJ17" s="145">
        <v>3.12059</v>
      </c>
      <c r="AK17" s="145">
        <v>3.1220400000000001</v>
      </c>
      <c r="AL17" s="145">
        <v>3.1240199999999998</v>
      </c>
      <c r="AM17" s="145">
        <v>3.1265900000000002</v>
      </c>
      <c r="AN17" s="145">
        <v>3.1297999999999999</v>
      </c>
      <c r="AO17" s="145">
        <v>3.1337000000000002</v>
      </c>
      <c r="AP17" s="145">
        <v>3.1383299999999998</v>
      </c>
      <c r="AQ17" s="145">
        <v>3.1437400000000002</v>
      </c>
      <c r="AR17" s="145">
        <v>3.1499700000000002</v>
      </c>
      <c r="AS17" s="145">
        <v>3.1570800000000001</v>
      </c>
      <c r="AT17" s="145">
        <v>3.1650999999999998</v>
      </c>
      <c r="AU17" s="145">
        <v>3.1741100000000002</v>
      </c>
      <c r="AV17" s="145">
        <v>3.1841499999999998</v>
      </c>
      <c r="AW17" s="145">
        <v>3.19529</v>
      </c>
      <c r="AX17" s="145">
        <v>3.2076199999999999</v>
      </c>
      <c r="AY17" s="145">
        <v>3.2212200000000002</v>
      </c>
      <c r="AZ17" s="145">
        <v>3.2360899999999999</v>
      </c>
      <c r="BA17" s="145">
        <v>3.2502</v>
      </c>
      <c r="BB17" s="145">
        <v>3.2684099999999998</v>
      </c>
      <c r="BC17" s="145">
        <v>3.2836699999999999</v>
      </c>
      <c r="BD17" s="145">
        <v>3.2948200000000001</v>
      </c>
      <c r="BE17" s="145">
        <v>3.31101</v>
      </c>
      <c r="BF17" s="145">
        <v>3.32978</v>
      </c>
      <c r="BG17" s="145">
        <v>3.3502100000000001</v>
      </c>
      <c r="BH17" s="145">
        <v>3.37201</v>
      </c>
      <c r="BI17" s="145">
        <v>3.3951799999999999</v>
      </c>
      <c r="BJ17" s="145">
        <v>3.41987</v>
      </c>
      <c r="BK17" s="145">
        <v>3.4552200000000002</v>
      </c>
      <c r="BL17" s="145">
        <v>3.4983200000000001</v>
      </c>
      <c r="BM17" s="145">
        <v>3.5391400000000002</v>
      </c>
      <c r="BN17" s="145">
        <v>3.5723199999999999</v>
      </c>
      <c r="BO17" s="145">
        <v>3.6052900000000001</v>
      </c>
      <c r="BP17" s="145">
        <v>3.6487099999999999</v>
      </c>
      <c r="BQ17" s="145">
        <v>3.69835</v>
      </c>
      <c r="BR17" s="145">
        <v>3.7493500000000002</v>
      </c>
      <c r="BS17" s="145">
        <v>3.7969300000000001</v>
      </c>
      <c r="BT17" s="145">
        <v>3.8432499999999998</v>
      </c>
      <c r="BU17" s="145">
        <v>3.92645</v>
      </c>
      <c r="BV17" s="145">
        <v>3.9949300000000001</v>
      </c>
      <c r="BW17" s="145">
        <v>4.0202</v>
      </c>
      <c r="BX17" s="145">
        <v>4.08162</v>
      </c>
      <c r="BY17" s="145">
        <v>4.1746499999999997</v>
      </c>
      <c r="BZ17" s="145">
        <v>4.2513399999999999</v>
      </c>
      <c r="CA17" s="145">
        <v>4.3011900000000001</v>
      </c>
      <c r="CB17" s="145">
        <v>4.3405100000000001</v>
      </c>
      <c r="CC17" s="145">
        <v>4.40442</v>
      </c>
      <c r="CD17" s="145">
        <v>4.4832400000000003</v>
      </c>
      <c r="CE17" s="145">
        <v>4.5665899999999997</v>
      </c>
      <c r="CF17" s="145">
        <v>4.6563499999999998</v>
      </c>
      <c r="CG17" s="145">
        <v>4.7224399999999997</v>
      </c>
      <c r="CH17" s="145">
        <v>4.79176</v>
      </c>
      <c r="CI17" s="145">
        <v>4.8924399999999997</v>
      </c>
      <c r="CJ17" s="145">
        <v>5.0160999999999998</v>
      </c>
      <c r="CK17" s="145">
        <v>5.1282100000000002</v>
      </c>
      <c r="CL17" s="145">
        <v>5.2374099999999997</v>
      </c>
      <c r="CM17" s="145">
        <v>5.3881899999999998</v>
      </c>
      <c r="CN17" s="145">
        <v>5.5278099999999997</v>
      </c>
      <c r="CO17" s="145">
        <v>5.6592099999999999</v>
      </c>
      <c r="CP17" s="145">
        <v>5.8510400000000002</v>
      </c>
      <c r="CQ17" s="145">
        <v>5.9878299999999998</v>
      </c>
      <c r="CR17" s="145">
        <v>6.1039300000000001</v>
      </c>
      <c r="CS17" s="145">
        <v>6.2674200000000004</v>
      </c>
      <c r="CT17" s="145">
        <v>6.3982999999999999</v>
      </c>
      <c r="CU17" s="145">
        <v>6.5333600000000001</v>
      </c>
      <c r="CV17" s="145">
        <v>6.6896300000000002</v>
      </c>
      <c r="CW17" s="145">
        <v>6.8513599999999997</v>
      </c>
      <c r="CX17" s="145">
        <v>7.0097399999999999</v>
      </c>
      <c r="CY17" s="145">
        <v>7.1578600000000003</v>
      </c>
      <c r="CZ17" s="145">
        <v>7.2955899999999998</v>
      </c>
      <c r="DA17" s="145">
        <v>7.43729</v>
      </c>
      <c r="DB17" s="145">
        <v>7.5940200000000004</v>
      </c>
      <c r="DC17" s="145">
        <v>7.7923600000000004</v>
      </c>
      <c r="DD17" s="145">
        <v>8.0203000000000007</v>
      </c>
      <c r="DE17" s="145">
        <v>8.2227200000000007</v>
      </c>
      <c r="DF17" s="145">
        <v>8.3890600000000006</v>
      </c>
      <c r="DG17" s="145">
        <v>8.5480900000000002</v>
      </c>
      <c r="DH17" s="145">
        <v>8.6980500000000003</v>
      </c>
      <c r="DI17" s="145">
        <v>8.8648600000000002</v>
      </c>
      <c r="DJ17" s="145">
        <v>9.0306099999999994</v>
      </c>
      <c r="DK17" s="145">
        <v>9.1853499999999997</v>
      </c>
      <c r="DL17" s="145">
        <v>9.2968700000000002</v>
      </c>
      <c r="DM17" s="145">
        <v>9.3690599999999993</v>
      </c>
      <c r="DN17" s="145">
        <v>9.4285800000000002</v>
      </c>
      <c r="DO17" s="145">
        <v>9.4743899999999996</v>
      </c>
      <c r="DP17" s="145">
        <v>9.4974500000000006</v>
      </c>
      <c r="DQ17" s="145">
        <v>9.5130400000000002</v>
      </c>
      <c r="DR17" s="145">
        <v>9.4961599999999997</v>
      </c>
      <c r="DS17" s="145">
        <v>9.4841499999999996</v>
      </c>
      <c r="DT17" s="145">
        <v>9.5247100000000007</v>
      </c>
      <c r="DU17" s="145">
        <v>9.5760900000000007</v>
      </c>
      <c r="DV17" s="145">
        <v>9.6260300000000001</v>
      </c>
      <c r="DW17" s="145">
        <v>9.6748100000000008</v>
      </c>
      <c r="DX17" s="145">
        <v>9.7225999999999999</v>
      </c>
      <c r="DY17" s="145">
        <v>9.7686600000000006</v>
      </c>
      <c r="DZ17" s="145">
        <v>9.8121299999999998</v>
      </c>
      <c r="EA17" s="145">
        <v>9.8523300000000003</v>
      </c>
      <c r="EB17" s="145">
        <v>9.8887300000000007</v>
      </c>
      <c r="EC17" s="145">
        <v>9.9210999999999991</v>
      </c>
      <c r="ED17" s="145">
        <v>9.9494699999999998</v>
      </c>
      <c r="EE17" s="145">
        <v>9.9740099999999998</v>
      </c>
      <c r="EF17" s="145">
        <v>9.99498</v>
      </c>
      <c r="EG17" s="145">
        <v>10.012700000000001</v>
      </c>
      <c r="EH17" s="145">
        <v>10.0276</v>
      </c>
      <c r="EI17" s="145">
        <v>10.039999999999999</v>
      </c>
      <c r="EJ17" s="145">
        <v>10.0502</v>
      </c>
      <c r="EK17" s="145">
        <v>10.0586</v>
      </c>
      <c r="EL17" s="145">
        <v>10.0655</v>
      </c>
      <c r="EM17" s="145">
        <v>10.071099999999999</v>
      </c>
      <c r="EN17" s="145">
        <v>10.0756</v>
      </c>
      <c r="EO17" s="145">
        <v>10.0793</v>
      </c>
      <c r="EP17" s="145">
        <v>10.0822</v>
      </c>
      <c r="EQ17" s="145">
        <v>10.0845</v>
      </c>
      <c r="ER17" s="145">
        <v>10.086399999999999</v>
      </c>
      <c r="ES17" s="145">
        <v>10.087899999999999</v>
      </c>
      <c r="ET17" s="145">
        <v>10.0891</v>
      </c>
      <c r="EU17" s="145">
        <v>10.0901</v>
      </c>
      <c r="EV17" s="145">
        <v>10.0909</v>
      </c>
      <c r="EW17" s="145">
        <v>10.0915</v>
      </c>
      <c r="EX17" s="145">
        <v>10.092000000000001</v>
      </c>
      <c r="EY17" s="145">
        <v>10.0924</v>
      </c>
      <c r="EZ17" s="145">
        <v>10.0928</v>
      </c>
      <c r="FA17" s="145">
        <v>10.0931</v>
      </c>
      <c r="FB17" s="145">
        <v>10.093299999999999</v>
      </c>
      <c r="FC17" s="145">
        <v>10.093500000000001</v>
      </c>
      <c r="FD17" s="145">
        <v>10.0936</v>
      </c>
      <c r="FE17" s="145">
        <v>10.0938</v>
      </c>
      <c r="FF17" s="145">
        <v>10.0939</v>
      </c>
      <c r="FG17" s="145">
        <v>10.0939</v>
      </c>
      <c r="FH17" s="145">
        <v>10.093999999999999</v>
      </c>
      <c r="FI17" s="145">
        <v>10.094099999999999</v>
      </c>
      <c r="FJ17" s="145">
        <v>10.094099999999999</v>
      </c>
      <c r="FK17" s="145">
        <v>10.094200000000001</v>
      </c>
      <c r="FL17" s="145">
        <v>10.094200000000001</v>
      </c>
      <c r="FM17" s="145">
        <v>10.094200000000001</v>
      </c>
      <c r="FN17" s="145">
        <v>10.0943</v>
      </c>
      <c r="FO17" s="145">
        <v>10.0943</v>
      </c>
      <c r="FP17" s="145">
        <v>10.0943</v>
      </c>
      <c r="FQ17" s="145">
        <v>10.0943</v>
      </c>
      <c r="FR17" s="145">
        <v>10.0943</v>
      </c>
      <c r="FS17" s="145">
        <v>10.0943</v>
      </c>
      <c r="FT17" s="145">
        <v>10.0943</v>
      </c>
      <c r="FU17" s="145">
        <v>10.0943</v>
      </c>
      <c r="FV17" s="145">
        <v>10.094200000000001</v>
      </c>
      <c r="FW17" s="145">
        <v>10.094200000000001</v>
      </c>
      <c r="FX17" s="145">
        <v>10.094200000000001</v>
      </c>
      <c r="FY17" s="145">
        <v>10.094200000000001</v>
      </c>
      <c r="FZ17" s="145">
        <v>10.094099999999999</v>
      </c>
      <c r="GA17" s="145">
        <v>10.094099999999999</v>
      </c>
      <c r="GB17" s="145">
        <v>10.093999999999999</v>
      </c>
      <c r="GC17" s="145">
        <v>10.093999999999999</v>
      </c>
      <c r="GD17" s="145">
        <v>10.0939</v>
      </c>
      <c r="GE17" s="145">
        <v>10.0939</v>
      </c>
      <c r="GF17" s="145">
        <v>10.0938</v>
      </c>
      <c r="GG17" s="145">
        <v>10.0937</v>
      </c>
      <c r="GH17" s="145">
        <v>10.0937</v>
      </c>
      <c r="GI17" s="145">
        <v>10.0936</v>
      </c>
      <c r="GJ17" s="145">
        <v>10.093500000000001</v>
      </c>
      <c r="GK17" s="145">
        <v>10.093299999999999</v>
      </c>
      <c r="GL17" s="145">
        <v>10.0932</v>
      </c>
      <c r="GM17" s="145">
        <v>10.0931</v>
      </c>
      <c r="GN17" s="145">
        <v>10.0929</v>
      </c>
      <c r="GO17" s="145">
        <v>10.0928</v>
      </c>
      <c r="GP17" s="145">
        <v>10.092599999999999</v>
      </c>
      <c r="GQ17" s="145">
        <v>10.0924</v>
      </c>
      <c r="GR17" s="145">
        <v>10.0921</v>
      </c>
      <c r="GS17" s="145">
        <v>10.091900000000001</v>
      </c>
      <c r="GT17" s="145">
        <v>10.0916</v>
      </c>
    </row>
    <row r="18" spans="1:202">
      <c r="A18" s="145" t="s">
        <v>227</v>
      </c>
      <c r="B18" s="145">
        <v>1.0158100000000001</v>
      </c>
      <c r="C18" s="145">
        <v>1.0670999999999999</v>
      </c>
      <c r="D18" s="145">
        <v>1.06488</v>
      </c>
      <c r="E18" s="145">
        <v>1.0540400000000001</v>
      </c>
      <c r="F18" s="145">
        <v>1.0434099999999999</v>
      </c>
      <c r="G18" s="145">
        <v>1.03461</v>
      </c>
      <c r="H18" s="145">
        <v>1.0276099999999999</v>
      </c>
      <c r="I18" s="145">
        <v>1.02206</v>
      </c>
      <c r="J18" s="145">
        <v>1.0176499999999999</v>
      </c>
      <c r="K18" s="145">
        <v>1.0140899999999999</v>
      </c>
      <c r="L18" s="145">
        <v>1.0112099999999999</v>
      </c>
      <c r="M18" s="145">
        <v>1.00885</v>
      </c>
      <c r="N18" s="145">
        <v>1.0069399999999999</v>
      </c>
      <c r="O18" s="145">
        <v>1.00539</v>
      </c>
      <c r="P18" s="145">
        <v>1.0041500000000001</v>
      </c>
      <c r="Q18" s="145">
        <v>1.00318</v>
      </c>
      <c r="R18" s="145">
        <v>1.00244</v>
      </c>
      <c r="S18" s="145">
        <v>1.0019</v>
      </c>
      <c r="T18" s="145">
        <v>1.0011099999999999</v>
      </c>
      <c r="U18" s="145">
        <v>1.0004200000000001</v>
      </c>
      <c r="V18" s="145">
        <v>0.99985800000000002</v>
      </c>
      <c r="W18" s="145">
        <v>0.99938899999999997</v>
      </c>
      <c r="X18" s="145">
        <v>0.99899199999999999</v>
      </c>
      <c r="Y18" s="145">
        <v>0.99864799999999998</v>
      </c>
      <c r="Z18" s="145">
        <v>0.99834500000000004</v>
      </c>
      <c r="AA18" s="145">
        <v>0.99807199999999996</v>
      </c>
      <c r="AB18" s="145">
        <v>0.99782300000000002</v>
      </c>
      <c r="AC18" s="145">
        <v>0.99757799999999996</v>
      </c>
      <c r="AD18" s="145">
        <v>0.997332</v>
      </c>
      <c r="AE18" s="145">
        <v>0.99709199999999998</v>
      </c>
      <c r="AF18" s="145">
        <v>0.99686900000000001</v>
      </c>
      <c r="AG18" s="145">
        <v>0.99667499999999998</v>
      </c>
      <c r="AH18" s="145">
        <v>0.99651999999999996</v>
      </c>
      <c r="AI18" s="145">
        <v>0.99641299999999999</v>
      </c>
      <c r="AJ18" s="145">
        <v>0.99636400000000003</v>
      </c>
      <c r="AK18" s="145">
        <v>0.99637500000000001</v>
      </c>
      <c r="AL18" s="145">
        <v>0.996452</v>
      </c>
      <c r="AM18" s="145">
        <v>0.99659600000000004</v>
      </c>
      <c r="AN18" s="145">
        <v>0.99680899999999995</v>
      </c>
      <c r="AO18" s="145">
        <v>0.99709300000000001</v>
      </c>
      <c r="AP18" s="145">
        <v>0.99744999999999995</v>
      </c>
      <c r="AQ18" s="145">
        <v>0.99788500000000002</v>
      </c>
      <c r="AR18" s="145">
        <v>0.99839900000000004</v>
      </c>
      <c r="AS18" s="145">
        <v>0.99899400000000005</v>
      </c>
      <c r="AT18" s="145">
        <v>0.99967399999999995</v>
      </c>
      <c r="AU18" s="145">
        <v>1.00044</v>
      </c>
      <c r="AV18" s="145">
        <v>1.0013000000000001</v>
      </c>
      <c r="AW18" s="145">
        <v>1.0022500000000001</v>
      </c>
      <c r="AX18" s="145">
        <v>1.0033099999999999</v>
      </c>
      <c r="AY18" s="145">
        <v>1.00478</v>
      </c>
      <c r="AZ18" s="145">
        <v>1.00648</v>
      </c>
      <c r="BA18" s="145">
        <v>1.00804</v>
      </c>
      <c r="BB18" s="145">
        <v>1.00989</v>
      </c>
      <c r="BC18" s="145">
        <v>1.01146</v>
      </c>
      <c r="BD18" s="145">
        <v>1.0123800000000001</v>
      </c>
      <c r="BE18" s="145">
        <v>1.01362</v>
      </c>
      <c r="BF18" s="145">
        <v>1.01525</v>
      </c>
      <c r="BG18" s="145">
        <v>1.0171699999999999</v>
      </c>
      <c r="BH18" s="145">
        <v>1.0190600000000001</v>
      </c>
      <c r="BI18" s="145">
        <v>1.02094</v>
      </c>
      <c r="BJ18" s="145">
        <v>1.0228299999999999</v>
      </c>
      <c r="BK18" s="145">
        <v>1.0257700000000001</v>
      </c>
      <c r="BL18" s="145">
        <v>1.0260800000000001</v>
      </c>
      <c r="BM18" s="145">
        <v>1.02793</v>
      </c>
      <c r="BN18" s="145">
        <v>1.03023</v>
      </c>
      <c r="BO18" s="145">
        <v>1.0311399999999999</v>
      </c>
      <c r="BP18" s="145">
        <v>1.0334099999999999</v>
      </c>
      <c r="BQ18" s="145">
        <v>1.0376399999999999</v>
      </c>
      <c r="BR18" s="145">
        <v>1.042</v>
      </c>
      <c r="BS18" s="145">
        <v>1.0465199999999999</v>
      </c>
      <c r="BT18" s="145">
        <v>1.0514600000000001</v>
      </c>
      <c r="BU18" s="145">
        <v>1.0589299999999999</v>
      </c>
      <c r="BV18" s="145">
        <v>1.0661</v>
      </c>
      <c r="BW18" s="145">
        <v>1.07148</v>
      </c>
      <c r="BX18" s="145">
        <v>1.07725</v>
      </c>
      <c r="BY18" s="145">
        <v>1.08283</v>
      </c>
      <c r="BZ18" s="145">
        <v>1.0871200000000001</v>
      </c>
      <c r="CA18" s="145">
        <v>1.09223</v>
      </c>
      <c r="CB18" s="145">
        <v>1.09843</v>
      </c>
      <c r="CC18" s="145">
        <v>1.1056299999999999</v>
      </c>
      <c r="CD18" s="145">
        <v>1.1142700000000001</v>
      </c>
      <c r="CE18" s="145">
        <v>1.12737</v>
      </c>
      <c r="CF18" s="145">
        <v>1.14076</v>
      </c>
      <c r="CG18" s="145">
        <v>1.15178</v>
      </c>
      <c r="CH18" s="145">
        <v>1.1642600000000001</v>
      </c>
      <c r="CI18" s="145">
        <v>1.1787799999999999</v>
      </c>
      <c r="CJ18" s="145">
        <v>1.1983999999999999</v>
      </c>
      <c r="CK18" s="145">
        <v>1.21515</v>
      </c>
      <c r="CL18" s="145">
        <v>1.2308699999999999</v>
      </c>
      <c r="CM18" s="145">
        <v>1.2475700000000001</v>
      </c>
      <c r="CN18" s="145">
        <v>1.2589699999999999</v>
      </c>
      <c r="CO18" s="145">
        <v>1.26891</v>
      </c>
      <c r="CP18" s="145">
        <v>1.2866899999999999</v>
      </c>
      <c r="CQ18" s="145">
        <v>1.29834</v>
      </c>
      <c r="CR18" s="145">
        <v>1.30582</v>
      </c>
      <c r="CS18" s="145">
        <v>1.3160099999999999</v>
      </c>
      <c r="CT18" s="145">
        <v>1.3207899999999999</v>
      </c>
      <c r="CU18" s="145">
        <v>1.33</v>
      </c>
      <c r="CV18" s="145">
        <v>1.3288500000000001</v>
      </c>
      <c r="CW18" s="145">
        <v>1.33487</v>
      </c>
      <c r="CX18" s="145">
        <v>1.34246</v>
      </c>
      <c r="CY18" s="145">
        <v>1.3607</v>
      </c>
      <c r="CZ18" s="145">
        <v>1.3600699999999999</v>
      </c>
      <c r="DA18" s="145">
        <v>1.3580300000000001</v>
      </c>
      <c r="DB18" s="145">
        <v>1.34955</v>
      </c>
      <c r="DC18" s="145">
        <v>1.3460799999999999</v>
      </c>
      <c r="DD18" s="145">
        <v>1.35283</v>
      </c>
      <c r="DE18" s="145">
        <v>1.3872899999999999</v>
      </c>
      <c r="DF18" s="145">
        <v>1.42126</v>
      </c>
      <c r="DG18" s="145">
        <v>1.4474</v>
      </c>
      <c r="DH18" s="145">
        <v>1.4201299999999999</v>
      </c>
      <c r="DI18" s="145">
        <v>1.4176200000000001</v>
      </c>
      <c r="DJ18" s="145">
        <v>1.3949499999999999</v>
      </c>
      <c r="DK18" s="145">
        <v>1.4027400000000001</v>
      </c>
      <c r="DL18" s="145">
        <v>1.44235</v>
      </c>
      <c r="DM18" s="145">
        <v>1.4688699999999999</v>
      </c>
      <c r="DN18" s="145">
        <v>1.47699</v>
      </c>
      <c r="DO18" s="145">
        <v>1.5147999999999999</v>
      </c>
      <c r="DP18" s="145">
        <v>1.5359100000000001</v>
      </c>
      <c r="DQ18" s="145">
        <v>1.54796</v>
      </c>
      <c r="DR18" s="145">
        <v>1.56033</v>
      </c>
      <c r="DS18" s="145">
        <v>1.5519400000000001</v>
      </c>
      <c r="DT18" s="145">
        <v>1.5600799999999999</v>
      </c>
      <c r="DU18" s="145">
        <v>1.57382</v>
      </c>
      <c r="DV18" s="145">
        <v>1.5900700000000001</v>
      </c>
      <c r="DW18" s="145">
        <v>1.60856</v>
      </c>
      <c r="DX18" s="145">
        <v>1.62965</v>
      </c>
      <c r="DY18" s="145">
        <v>1.6534899999999999</v>
      </c>
      <c r="DZ18" s="145">
        <v>1.6800900000000001</v>
      </c>
      <c r="EA18" s="145">
        <v>1.7097</v>
      </c>
      <c r="EB18" s="145">
        <v>1.74272</v>
      </c>
      <c r="EC18" s="145">
        <v>1.7784199999999999</v>
      </c>
      <c r="ED18" s="145">
        <v>1.8168299999999999</v>
      </c>
      <c r="EE18" s="145">
        <v>1.8578600000000001</v>
      </c>
      <c r="EF18" s="145">
        <v>1.9014599999999999</v>
      </c>
      <c r="EG18" s="145">
        <v>1.94746</v>
      </c>
      <c r="EH18" s="145">
        <v>1.9957400000000001</v>
      </c>
      <c r="EI18" s="145">
        <v>2.0461999999999998</v>
      </c>
      <c r="EJ18" s="145">
        <v>2.0984400000000001</v>
      </c>
      <c r="EK18" s="145">
        <v>2.15205</v>
      </c>
      <c r="EL18" s="145">
        <v>2.2066400000000002</v>
      </c>
      <c r="EM18" s="145">
        <v>2.2617699999999998</v>
      </c>
      <c r="EN18" s="145">
        <v>2.3173400000000002</v>
      </c>
      <c r="EO18" s="145">
        <v>2.37391</v>
      </c>
      <c r="EP18" s="145">
        <v>2.42876</v>
      </c>
      <c r="EQ18" s="145">
        <v>2.4816199999999999</v>
      </c>
      <c r="ER18" s="145">
        <v>2.5320499999999999</v>
      </c>
      <c r="ES18" s="145">
        <v>2.5797500000000002</v>
      </c>
      <c r="ET18" s="145">
        <v>2.62432</v>
      </c>
      <c r="EU18" s="145">
        <v>2.6654499999999999</v>
      </c>
      <c r="EV18" s="145">
        <v>2.7030500000000002</v>
      </c>
      <c r="EW18" s="145">
        <v>2.7370999999999999</v>
      </c>
      <c r="EX18" s="145">
        <v>2.7677200000000002</v>
      </c>
      <c r="EY18" s="145">
        <v>2.7950400000000002</v>
      </c>
      <c r="EZ18" s="145">
        <v>2.8192699999999999</v>
      </c>
      <c r="FA18" s="145">
        <v>2.84063</v>
      </c>
      <c r="FB18" s="145">
        <v>2.8594400000000002</v>
      </c>
      <c r="FC18" s="145">
        <v>2.8759800000000002</v>
      </c>
      <c r="FD18" s="145">
        <v>2.89046</v>
      </c>
      <c r="FE18" s="145">
        <v>2.9030900000000002</v>
      </c>
      <c r="FF18" s="145">
        <v>2.9140700000000002</v>
      </c>
      <c r="FG18" s="145">
        <v>2.92361</v>
      </c>
      <c r="FH18" s="145">
        <v>2.9318300000000002</v>
      </c>
      <c r="FI18" s="145">
        <v>2.93892</v>
      </c>
      <c r="FJ18" s="145">
        <v>2.94543</v>
      </c>
      <c r="FK18" s="145">
        <v>2.9509799999999999</v>
      </c>
      <c r="FL18" s="145">
        <v>2.9555500000000001</v>
      </c>
      <c r="FM18" s="145">
        <v>2.95933</v>
      </c>
      <c r="FN18" s="145">
        <v>2.9624199999999998</v>
      </c>
      <c r="FO18" s="145">
        <v>2.96488</v>
      </c>
      <c r="FP18" s="145">
        <v>2.96678</v>
      </c>
      <c r="FQ18" s="145">
        <v>2.9681500000000001</v>
      </c>
      <c r="FR18" s="145">
        <v>2.9690300000000001</v>
      </c>
      <c r="FS18" s="145">
        <v>2.9694500000000001</v>
      </c>
      <c r="FT18" s="145">
        <v>2.96949</v>
      </c>
      <c r="FU18" s="145">
        <v>2.9691900000000002</v>
      </c>
      <c r="FV18" s="145">
        <v>2.9685800000000002</v>
      </c>
      <c r="FW18" s="145">
        <v>2.9676300000000002</v>
      </c>
      <c r="FX18" s="145">
        <v>2.9664000000000001</v>
      </c>
      <c r="FY18" s="145">
        <v>2.9648300000000001</v>
      </c>
      <c r="FZ18" s="145">
        <v>2.9628999999999999</v>
      </c>
      <c r="GA18" s="145">
        <v>2.9606300000000001</v>
      </c>
      <c r="GB18" s="145">
        <v>2.9580600000000001</v>
      </c>
      <c r="GC18" s="145">
        <v>2.95519</v>
      </c>
      <c r="GD18" s="145">
        <v>2.95201</v>
      </c>
      <c r="GE18" s="145">
        <v>2.9485100000000002</v>
      </c>
      <c r="GF18" s="145">
        <v>2.94469</v>
      </c>
      <c r="GG18" s="145">
        <v>2.94055</v>
      </c>
      <c r="GH18" s="145">
        <v>2.9360599999999999</v>
      </c>
      <c r="GI18" s="145">
        <v>2.9312100000000001</v>
      </c>
      <c r="GJ18" s="145">
        <v>2.92605</v>
      </c>
      <c r="GK18" s="145">
        <v>2.9205399999999999</v>
      </c>
      <c r="GL18" s="145">
        <v>2.9146399999999999</v>
      </c>
      <c r="GM18" s="145">
        <v>2.90829</v>
      </c>
      <c r="GN18" s="145">
        <v>2.9014799999999998</v>
      </c>
      <c r="GO18" s="145">
        <v>2.8942199999999998</v>
      </c>
      <c r="GP18" s="145">
        <v>2.8864899999999998</v>
      </c>
      <c r="GQ18" s="145">
        <v>2.8782700000000001</v>
      </c>
      <c r="GR18" s="145">
        <v>2.8696100000000002</v>
      </c>
      <c r="GS18" s="145">
        <v>2.8605700000000001</v>
      </c>
      <c r="GT18" s="145">
        <v>2.85114</v>
      </c>
    </row>
    <row r="19" spans="1:202">
      <c r="A19" s="145" t="s">
        <v>228</v>
      </c>
      <c r="B19" s="145">
        <v>1.37005</v>
      </c>
      <c r="C19" s="145">
        <v>1.43441</v>
      </c>
      <c r="D19" s="145">
        <v>1.4457800000000001</v>
      </c>
      <c r="E19" s="145">
        <v>1.4436899999999999</v>
      </c>
      <c r="F19" s="145">
        <v>1.4378899999999999</v>
      </c>
      <c r="G19" s="145">
        <v>1.4315</v>
      </c>
      <c r="H19" s="145">
        <v>1.4255</v>
      </c>
      <c r="I19" s="145">
        <v>1.42015</v>
      </c>
      <c r="J19" s="145">
        <v>1.4154800000000001</v>
      </c>
      <c r="K19" s="145">
        <v>1.4114100000000001</v>
      </c>
      <c r="L19" s="145">
        <v>1.40788</v>
      </c>
      <c r="M19" s="145">
        <v>1.40486</v>
      </c>
      <c r="N19" s="145">
        <v>1.4023000000000001</v>
      </c>
      <c r="O19" s="145">
        <v>1.4001600000000001</v>
      </c>
      <c r="P19" s="145">
        <v>1.39842</v>
      </c>
      <c r="Q19" s="145">
        <v>1.39706</v>
      </c>
      <c r="R19" s="145">
        <v>1.3960399999999999</v>
      </c>
      <c r="S19" s="145">
        <v>1.3953199999999999</v>
      </c>
      <c r="T19" s="145">
        <v>1.3939999999999999</v>
      </c>
      <c r="U19" s="145">
        <v>1.39283</v>
      </c>
      <c r="V19" s="145">
        <v>1.39185</v>
      </c>
      <c r="W19" s="145">
        <v>1.39103</v>
      </c>
      <c r="X19" s="145">
        <v>1.3903300000000001</v>
      </c>
      <c r="Y19" s="145">
        <v>1.3897200000000001</v>
      </c>
      <c r="Z19" s="145">
        <v>1.38916</v>
      </c>
      <c r="AA19" s="145">
        <v>1.38866</v>
      </c>
      <c r="AB19" s="145">
        <v>1.38819</v>
      </c>
      <c r="AC19" s="145">
        <v>1.38771</v>
      </c>
      <c r="AD19" s="145">
        <v>1.38723</v>
      </c>
      <c r="AE19" s="145">
        <v>1.3867499999999999</v>
      </c>
      <c r="AF19" s="145">
        <v>1.38629</v>
      </c>
      <c r="AG19" s="145">
        <v>1.3858999999999999</v>
      </c>
      <c r="AH19" s="145">
        <v>1.38558</v>
      </c>
      <c r="AI19" s="145">
        <v>1.3853599999999999</v>
      </c>
      <c r="AJ19" s="145">
        <v>1.3852599999999999</v>
      </c>
      <c r="AK19" s="145">
        <v>1.3852899999999999</v>
      </c>
      <c r="AL19" s="145">
        <v>1.3854599999999999</v>
      </c>
      <c r="AM19" s="145">
        <v>1.3857699999999999</v>
      </c>
      <c r="AN19" s="145">
        <v>1.3862300000000001</v>
      </c>
      <c r="AO19" s="145">
        <v>1.3868400000000001</v>
      </c>
      <c r="AP19" s="145">
        <v>1.38761</v>
      </c>
      <c r="AQ19" s="145">
        <v>1.38855</v>
      </c>
      <c r="AR19" s="145">
        <v>1.3896599999999999</v>
      </c>
      <c r="AS19" s="145">
        <v>1.3909400000000001</v>
      </c>
      <c r="AT19" s="145">
        <v>1.3924099999999999</v>
      </c>
      <c r="AU19" s="145">
        <v>1.3940699999999999</v>
      </c>
      <c r="AV19" s="145">
        <v>1.39592</v>
      </c>
      <c r="AW19" s="145">
        <v>1.3979900000000001</v>
      </c>
      <c r="AX19" s="145">
        <v>1.40028</v>
      </c>
      <c r="AY19" s="145">
        <v>1.4034800000000001</v>
      </c>
      <c r="AZ19" s="145">
        <v>1.40716</v>
      </c>
      <c r="BA19" s="145">
        <v>1.41056</v>
      </c>
      <c r="BB19" s="145">
        <v>1.4146099999999999</v>
      </c>
      <c r="BC19" s="145">
        <v>1.41804</v>
      </c>
      <c r="BD19" s="145">
        <v>1.4200999999999999</v>
      </c>
      <c r="BE19" s="145">
        <v>1.4228400000000001</v>
      </c>
      <c r="BF19" s="145">
        <v>1.4264300000000001</v>
      </c>
      <c r="BG19" s="145">
        <v>1.43068</v>
      </c>
      <c r="BH19" s="145">
        <v>1.43486</v>
      </c>
      <c r="BI19" s="145">
        <v>1.43903</v>
      </c>
      <c r="BJ19" s="145">
        <v>1.4432400000000001</v>
      </c>
      <c r="BK19" s="145">
        <v>1.4497899999999999</v>
      </c>
      <c r="BL19" s="145">
        <v>1.45286</v>
      </c>
      <c r="BM19" s="145">
        <v>1.4629099999999999</v>
      </c>
      <c r="BN19" s="145">
        <v>1.4739599999999999</v>
      </c>
      <c r="BO19" s="145">
        <v>1.4814799999999999</v>
      </c>
      <c r="BP19" s="145">
        <v>1.4920199999999999</v>
      </c>
      <c r="BQ19" s="145">
        <v>1.50363</v>
      </c>
      <c r="BR19" s="145">
        <v>1.51349</v>
      </c>
      <c r="BS19" s="145">
        <v>1.5260100000000001</v>
      </c>
      <c r="BT19" s="145">
        <v>1.54196</v>
      </c>
      <c r="BU19" s="145">
        <v>1.5630599999999999</v>
      </c>
      <c r="BV19" s="145">
        <v>1.57826</v>
      </c>
      <c r="BW19" s="145">
        <v>1.58483</v>
      </c>
      <c r="BX19" s="145">
        <v>1.60066</v>
      </c>
      <c r="BY19" s="145">
        <v>1.6229100000000001</v>
      </c>
      <c r="BZ19" s="145">
        <v>1.6368</v>
      </c>
      <c r="CA19" s="145">
        <v>1.64514</v>
      </c>
      <c r="CB19" s="145">
        <v>1.6510199999999999</v>
      </c>
      <c r="CC19" s="145">
        <v>1.6631199999999999</v>
      </c>
      <c r="CD19" s="145">
        <v>1.67666</v>
      </c>
      <c r="CE19" s="145">
        <v>1.6947000000000001</v>
      </c>
      <c r="CF19" s="145">
        <v>1.71292</v>
      </c>
      <c r="CG19" s="145">
        <v>1.72631</v>
      </c>
      <c r="CH19" s="145">
        <v>1.7408399999999999</v>
      </c>
      <c r="CI19" s="145">
        <v>1.7582100000000001</v>
      </c>
      <c r="CJ19" s="145">
        <v>1.7879100000000001</v>
      </c>
      <c r="CK19" s="145">
        <v>1.8144100000000001</v>
      </c>
      <c r="CL19" s="145">
        <v>1.84239</v>
      </c>
      <c r="CM19" s="145">
        <v>1.87974</v>
      </c>
      <c r="CN19" s="145">
        <v>1.9152100000000001</v>
      </c>
      <c r="CO19" s="145">
        <v>1.9517599999999999</v>
      </c>
      <c r="CP19" s="145">
        <v>2.00623</v>
      </c>
      <c r="CQ19" s="145">
        <v>2.04772</v>
      </c>
      <c r="CR19" s="145">
        <v>2.0820099999999999</v>
      </c>
      <c r="CS19" s="145">
        <v>2.1263800000000002</v>
      </c>
      <c r="CT19" s="145">
        <v>2.1583399999999999</v>
      </c>
      <c r="CU19" s="145">
        <v>2.20187</v>
      </c>
      <c r="CV19" s="145">
        <v>2.2212100000000001</v>
      </c>
      <c r="CW19" s="145">
        <v>2.2583799999999998</v>
      </c>
      <c r="CX19" s="145">
        <v>2.2962899999999999</v>
      </c>
      <c r="CY19" s="145">
        <v>2.3684500000000002</v>
      </c>
      <c r="CZ19" s="145">
        <v>2.3960599999999999</v>
      </c>
      <c r="DA19" s="145">
        <v>2.42889</v>
      </c>
      <c r="DB19" s="145">
        <v>2.4470900000000002</v>
      </c>
      <c r="DC19" s="145">
        <v>2.4753599999999998</v>
      </c>
      <c r="DD19" s="145">
        <v>2.52921</v>
      </c>
      <c r="DE19" s="145">
        <v>2.6645400000000001</v>
      </c>
      <c r="DF19" s="145">
        <v>2.78905</v>
      </c>
      <c r="DG19" s="145">
        <v>2.8876499999999998</v>
      </c>
      <c r="DH19" s="145">
        <v>2.81846</v>
      </c>
      <c r="DI19" s="145">
        <v>2.8559299999999999</v>
      </c>
      <c r="DJ19" s="145">
        <v>2.8501599999999998</v>
      </c>
      <c r="DK19" s="145">
        <v>2.9748100000000002</v>
      </c>
      <c r="DL19" s="145">
        <v>3.1606399999999999</v>
      </c>
      <c r="DM19" s="145">
        <v>3.2499199999999999</v>
      </c>
      <c r="DN19" s="145">
        <v>3.2711299999999999</v>
      </c>
      <c r="DO19" s="145">
        <v>3.3976199999999999</v>
      </c>
      <c r="DP19" s="145">
        <v>3.3976199999999999</v>
      </c>
      <c r="DQ19" s="145">
        <v>3.3976199999999999</v>
      </c>
      <c r="DR19" s="145">
        <v>3.3976199999999999</v>
      </c>
      <c r="DS19" s="145">
        <v>3.3976199999999999</v>
      </c>
      <c r="DT19" s="145">
        <v>3.3976199999999999</v>
      </c>
      <c r="DU19" s="145">
        <v>3.3976199999999999</v>
      </c>
      <c r="DV19" s="145">
        <v>3.3976199999999999</v>
      </c>
      <c r="DW19" s="145">
        <v>3.3976199999999999</v>
      </c>
      <c r="DX19" s="145">
        <v>3.3976199999999999</v>
      </c>
      <c r="DY19" s="145">
        <v>3.3976199999999999</v>
      </c>
      <c r="DZ19" s="145">
        <v>3.3976199999999999</v>
      </c>
      <c r="EA19" s="145">
        <v>3.3976199999999999</v>
      </c>
      <c r="EB19" s="145">
        <v>3.3976199999999999</v>
      </c>
      <c r="EC19" s="145">
        <v>3.3976199999999999</v>
      </c>
      <c r="ED19" s="145">
        <v>3.3976199999999999</v>
      </c>
      <c r="EE19" s="145">
        <v>3.3976199999999999</v>
      </c>
      <c r="EF19" s="145">
        <v>3.3976199999999999</v>
      </c>
      <c r="EG19" s="145">
        <v>3.3976199999999999</v>
      </c>
      <c r="EH19" s="145">
        <v>3.3976199999999999</v>
      </c>
      <c r="EI19" s="145">
        <v>3.3976199999999999</v>
      </c>
      <c r="EJ19" s="145">
        <v>3.3976199999999999</v>
      </c>
      <c r="EK19" s="145">
        <v>3.3976199999999999</v>
      </c>
      <c r="EL19" s="145">
        <v>3.3976199999999999</v>
      </c>
      <c r="EM19" s="145">
        <v>3.3976199999999999</v>
      </c>
      <c r="EN19" s="145">
        <v>3.3976199999999999</v>
      </c>
      <c r="EO19" s="145">
        <v>3.3976199999999999</v>
      </c>
      <c r="EP19" s="145">
        <v>3.3976199999999999</v>
      </c>
      <c r="EQ19" s="145">
        <v>3.3976199999999999</v>
      </c>
      <c r="ER19" s="145">
        <v>3.3976199999999999</v>
      </c>
      <c r="ES19" s="145">
        <v>3.3976199999999999</v>
      </c>
      <c r="ET19" s="145">
        <v>3.3976199999999999</v>
      </c>
      <c r="EU19" s="145">
        <v>3.3976199999999999</v>
      </c>
      <c r="EV19" s="145">
        <v>3.3976199999999999</v>
      </c>
      <c r="EW19" s="145">
        <v>3.3976199999999999</v>
      </c>
      <c r="EX19" s="145">
        <v>3.3976199999999999</v>
      </c>
      <c r="EY19" s="145">
        <v>3.3976199999999999</v>
      </c>
      <c r="EZ19" s="145">
        <v>3.3976199999999999</v>
      </c>
      <c r="FA19" s="145">
        <v>3.3976199999999999</v>
      </c>
      <c r="FB19" s="145">
        <v>3.3976199999999999</v>
      </c>
      <c r="FC19" s="145">
        <v>3.3976199999999999</v>
      </c>
      <c r="FD19" s="145">
        <v>3.3976199999999999</v>
      </c>
      <c r="FE19" s="145">
        <v>3.3976199999999999</v>
      </c>
      <c r="FF19" s="145">
        <v>3.3976199999999999</v>
      </c>
      <c r="FG19" s="145">
        <v>3.3976199999999999</v>
      </c>
      <c r="FH19" s="145">
        <v>3.3976199999999999</v>
      </c>
      <c r="FI19" s="145">
        <v>3.3976199999999999</v>
      </c>
      <c r="FJ19" s="145">
        <v>3.3976199999999999</v>
      </c>
      <c r="FK19" s="145">
        <v>3.3976199999999999</v>
      </c>
      <c r="FL19" s="145">
        <v>3.3976199999999999</v>
      </c>
      <c r="FM19" s="145">
        <v>3.3976199999999999</v>
      </c>
      <c r="FN19" s="145">
        <v>3.3976199999999999</v>
      </c>
      <c r="FO19" s="145">
        <v>3.3976199999999999</v>
      </c>
      <c r="FP19" s="145">
        <v>3.3976199999999999</v>
      </c>
      <c r="FQ19" s="145">
        <v>3.3976199999999999</v>
      </c>
      <c r="FR19" s="145">
        <v>3.3976199999999999</v>
      </c>
      <c r="FS19" s="145">
        <v>3.3976199999999999</v>
      </c>
      <c r="FT19" s="145">
        <v>3.3976199999999999</v>
      </c>
      <c r="FU19" s="145">
        <v>3.3976199999999999</v>
      </c>
      <c r="FV19" s="145">
        <v>3.3976199999999999</v>
      </c>
      <c r="FW19" s="145">
        <v>3.3976199999999999</v>
      </c>
      <c r="FX19" s="145">
        <v>3.3976199999999999</v>
      </c>
      <c r="FY19" s="145">
        <v>3.3976199999999999</v>
      </c>
      <c r="FZ19" s="145">
        <v>3.3976199999999999</v>
      </c>
      <c r="GA19" s="145">
        <v>3.3976199999999999</v>
      </c>
      <c r="GB19" s="145">
        <v>3.3976199999999999</v>
      </c>
      <c r="GC19" s="145">
        <v>3.3976199999999999</v>
      </c>
      <c r="GD19" s="145">
        <v>3.3976199999999999</v>
      </c>
      <c r="GE19" s="145">
        <v>3.3976199999999999</v>
      </c>
      <c r="GF19" s="145">
        <v>3.3976199999999999</v>
      </c>
      <c r="GG19" s="145">
        <v>3.3976199999999999</v>
      </c>
      <c r="GH19" s="145">
        <v>3.3976199999999999</v>
      </c>
      <c r="GI19" s="145">
        <v>3.3976199999999999</v>
      </c>
      <c r="GJ19" s="145">
        <v>3.3976199999999999</v>
      </c>
      <c r="GK19" s="145">
        <v>3.3976199999999999</v>
      </c>
      <c r="GL19" s="145">
        <v>3.3976199999999999</v>
      </c>
      <c r="GM19" s="145">
        <v>3.3976199999999999</v>
      </c>
      <c r="GN19" s="145">
        <v>3.3976199999999999</v>
      </c>
      <c r="GO19" s="145">
        <v>3.3976199999999999</v>
      </c>
      <c r="GP19" s="145">
        <v>3.3976199999999999</v>
      </c>
      <c r="GQ19" s="145">
        <v>3.3976199999999999</v>
      </c>
      <c r="GR19" s="145">
        <v>3.3976199999999999</v>
      </c>
      <c r="GS19" s="145">
        <v>3.3976199999999999</v>
      </c>
      <c r="GT19" s="145">
        <v>3.3976199999999999</v>
      </c>
    </row>
    <row r="20" spans="1:202">
      <c r="A20" s="145" t="s">
        <v>229</v>
      </c>
      <c r="B20" s="145">
        <v>1.6019600000000001</v>
      </c>
      <c r="C20" s="145">
        <v>1.7901499999999999</v>
      </c>
      <c r="D20" s="145">
        <v>1.82193</v>
      </c>
      <c r="E20" s="145">
        <v>1.8141799999999999</v>
      </c>
      <c r="F20" s="145">
        <v>1.79575</v>
      </c>
      <c r="G20" s="145">
        <v>1.77566</v>
      </c>
      <c r="H20" s="145">
        <v>1.75675</v>
      </c>
      <c r="I20" s="145">
        <v>1.7397800000000001</v>
      </c>
      <c r="J20" s="145">
        <v>1.7248300000000001</v>
      </c>
      <c r="K20" s="145">
        <v>1.7117</v>
      </c>
      <c r="L20" s="145">
        <v>1.7002600000000001</v>
      </c>
      <c r="M20" s="145">
        <v>1.6903900000000001</v>
      </c>
      <c r="N20" s="145">
        <v>1.68194</v>
      </c>
      <c r="O20" s="145">
        <v>1.67483</v>
      </c>
      <c r="P20" s="145">
        <v>1.66896</v>
      </c>
      <c r="Q20" s="145">
        <v>1.6642399999999999</v>
      </c>
      <c r="R20" s="145">
        <v>1.6605700000000001</v>
      </c>
      <c r="S20" s="145">
        <v>1.6578299999999999</v>
      </c>
      <c r="T20" s="145">
        <v>1.65357</v>
      </c>
      <c r="U20" s="145">
        <v>1.64978</v>
      </c>
      <c r="V20" s="145">
        <v>1.64659</v>
      </c>
      <c r="W20" s="145">
        <v>1.6438900000000001</v>
      </c>
      <c r="X20" s="145">
        <v>1.6415599999999999</v>
      </c>
      <c r="Y20" s="145">
        <v>1.63951</v>
      </c>
      <c r="Z20" s="145">
        <v>1.63767</v>
      </c>
      <c r="AA20" s="145">
        <v>1.6359900000000001</v>
      </c>
      <c r="AB20" s="145">
        <v>1.63445</v>
      </c>
      <c r="AC20" s="145">
        <v>1.63293</v>
      </c>
      <c r="AD20" s="145">
        <v>1.63141</v>
      </c>
      <c r="AE20" s="145">
        <v>1.62992</v>
      </c>
      <c r="AF20" s="145">
        <v>1.6285400000000001</v>
      </c>
      <c r="AG20" s="145">
        <v>1.62731</v>
      </c>
      <c r="AH20" s="145">
        <v>1.6263099999999999</v>
      </c>
      <c r="AI20" s="145">
        <v>1.6255900000000001</v>
      </c>
      <c r="AJ20" s="145">
        <v>1.6252</v>
      </c>
      <c r="AK20" s="145">
        <v>1.6251599999999999</v>
      </c>
      <c r="AL20" s="145">
        <v>1.62551</v>
      </c>
      <c r="AM20" s="145">
        <v>1.62625</v>
      </c>
      <c r="AN20" s="145">
        <v>1.6273899999999999</v>
      </c>
      <c r="AO20" s="145">
        <v>1.62896</v>
      </c>
      <c r="AP20" s="145">
        <v>1.63097</v>
      </c>
      <c r="AQ20" s="145">
        <v>1.6334500000000001</v>
      </c>
      <c r="AR20" s="145">
        <v>1.6364000000000001</v>
      </c>
      <c r="AS20" s="145">
        <v>1.6398600000000001</v>
      </c>
      <c r="AT20" s="145">
        <v>1.64384</v>
      </c>
      <c r="AU20" s="145">
        <v>1.64836</v>
      </c>
      <c r="AV20" s="145">
        <v>1.6534599999999999</v>
      </c>
      <c r="AW20" s="145">
        <v>1.6591800000000001</v>
      </c>
      <c r="AX20" s="145">
        <v>1.66554</v>
      </c>
      <c r="AY20" s="145">
        <v>1.67441</v>
      </c>
      <c r="AZ20" s="145">
        <v>1.6847000000000001</v>
      </c>
      <c r="BA20" s="145">
        <v>1.6943699999999999</v>
      </c>
      <c r="BB20" s="145">
        <v>1.7059500000000001</v>
      </c>
      <c r="BC20" s="145">
        <v>1.7160200000000001</v>
      </c>
      <c r="BD20" s="145">
        <v>1.7224699999999999</v>
      </c>
      <c r="BE20" s="145">
        <v>1.7308399999999999</v>
      </c>
      <c r="BF20" s="145">
        <v>1.74166</v>
      </c>
      <c r="BG20" s="145">
        <v>1.7544299999999999</v>
      </c>
      <c r="BH20" s="145">
        <v>1.7672399999999999</v>
      </c>
      <c r="BI20" s="145">
        <v>1.7802</v>
      </c>
      <c r="BJ20" s="145">
        <v>1.79349</v>
      </c>
      <c r="BK20" s="145">
        <v>1.81369</v>
      </c>
      <c r="BL20" s="145">
        <v>1.82579</v>
      </c>
      <c r="BM20" s="145">
        <v>1.85941</v>
      </c>
      <c r="BN20" s="145">
        <v>1.88863</v>
      </c>
      <c r="BO20" s="145">
        <v>1.8896599999999999</v>
      </c>
      <c r="BP20" s="145">
        <v>1.8905000000000001</v>
      </c>
      <c r="BQ20" s="145">
        <v>1.8915900000000001</v>
      </c>
      <c r="BR20" s="145">
        <v>1.8927</v>
      </c>
      <c r="BS20" s="145">
        <v>1.8936299999999999</v>
      </c>
      <c r="BT20" s="145">
        <v>1.8948499999999999</v>
      </c>
      <c r="BU20" s="145">
        <v>1.8967099999999999</v>
      </c>
      <c r="BV20" s="145">
        <v>1.89784</v>
      </c>
      <c r="BW20" s="145">
        <v>1.89811</v>
      </c>
      <c r="BX20" s="145">
        <v>1.89924</v>
      </c>
      <c r="BY20" s="145">
        <v>1.9011899999999999</v>
      </c>
      <c r="BZ20" s="145">
        <v>1.9027799999999999</v>
      </c>
      <c r="CA20" s="145">
        <v>1.9033500000000001</v>
      </c>
      <c r="CB20" s="145">
        <v>1.9037599999999999</v>
      </c>
      <c r="CC20" s="145">
        <v>1.9046000000000001</v>
      </c>
      <c r="CD20" s="145">
        <v>1.9059600000000001</v>
      </c>
      <c r="CE20" s="145">
        <v>1.9074500000000001</v>
      </c>
      <c r="CF20" s="145">
        <v>1.9093899999999999</v>
      </c>
      <c r="CG20" s="145">
        <v>1.9108400000000001</v>
      </c>
      <c r="CH20" s="145">
        <v>1.9124000000000001</v>
      </c>
      <c r="CI20" s="145">
        <v>1.9146000000000001</v>
      </c>
      <c r="CJ20" s="145">
        <v>1.9169</v>
      </c>
      <c r="CK20" s="145">
        <v>1.9196500000000001</v>
      </c>
      <c r="CL20" s="145">
        <v>1.92194</v>
      </c>
      <c r="CM20" s="145">
        <v>1.9246399999999999</v>
      </c>
      <c r="CN20" s="145">
        <v>1.92679</v>
      </c>
      <c r="CO20" s="145">
        <v>1.92849</v>
      </c>
      <c r="CP20" s="145">
        <v>1.9305099999999999</v>
      </c>
      <c r="CQ20" s="145">
        <v>1.93089</v>
      </c>
      <c r="CR20" s="145">
        <v>1.9307700000000001</v>
      </c>
      <c r="CS20" s="145">
        <v>1.93154</v>
      </c>
      <c r="CT20" s="145">
        <v>1.9317200000000001</v>
      </c>
      <c r="CU20" s="145">
        <v>1.9319299999999999</v>
      </c>
      <c r="CV20" s="145">
        <v>1.9332499999999999</v>
      </c>
      <c r="CW20" s="145">
        <v>1.93296</v>
      </c>
      <c r="CX20" s="145">
        <v>1.9337</v>
      </c>
      <c r="CY20" s="145">
        <v>1.9340900000000001</v>
      </c>
      <c r="CZ20" s="145">
        <v>1.9357599999999999</v>
      </c>
      <c r="DA20" s="145">
        <v>1.9347300000000001</v>
      </c>
      <c r="DB20" s="145">
        <v>1.9337599999999999</v>
      </c>
      <c r="DC20" s="145">
        <v>1.9324699999999999</v>
      </c>
      <c r="DD20" s="145">
        <v>1.9319999999999999</v>
      </c>
      <c r="DE20" s="145">
        <v>1.9323999999999999</v>
      </c>
      <c r="DF20" s="145">
        <v>1.93614</v>
      </c>
      <c r="DG20" s="145">
        <v>1.9397899999999999</v>
      </c>
      <c r="DH20" s="145">
        <v>1.94255</v>
      </c>
      <c r="DI20" s="145">
        <v>1.93988</v>
      </c>
      <c r="DJ20" s="145">
        <v>1.9415800000000001</v>
      </c>
      <c r="DK20" s="145">
        <v>1.94146</v>
      </c>
      <c r="DL20" s="145">
        <v>1.94573</v>
      </c>
      <c r="DM20" s="145">
        <v>1.9516500000000001</v>
      </c>
      <c r="DN20" s="145">
        <v>1.95377</v>
      </c>
      <c r="DO20" s="145">
        <v>1.9532499999999999</v>
      </c>
      <c r="DP20" s="145">
        <v>1.9566699999999999</v>
      </c>
      <c r="DQ20" s="145">
        <v>1.95841</v>
      </c>
      <c r="DR20" s="145">
        <v>1.9579599999999999</v>
      </c>
      <c r="DS20" s="145">
        <v>1.9595800000000001</v>
      </c>
      <c r="DT20" s="145">
        <v>1.9610700000000001</v>
      </c>
      <c r="DU20" s="145">
        <v>1.96323</v>
      </c>
      <c r="DV20" s="145">
        <v>1.9653</v>
      </c>
      <c r="DW20" s="145">
        <v>1.96763</v>
      </c>
      <c r="DX20" s="145">
        <v>1.9701900000000001</v>
      </c>
      <c r="DY20" s="145">
        <v>1.97299</v>
      </c>
      <c r="DZ20" s="145">
        <v>1.97601</v>
      </c>
      <c r="EA20" s="145">
        <v>1.97925</v>
      </c>
      <c r="EB20" s="145">
        <v>1.9826900000000001</v>
      </c>
      <c r="EC20" s="145">
        <v>1.9863900000000001</v>
      </c>
      <c r="ED20" s="145">
        <v>1.9902599999999999</v>
      </c>
      <c r="EE20" s="145">
        <v>1.9942800000000001</v>
      </c>
      <c r="EF20" s="145">
        <v>1.9984500000000001</v>
      </c>
      <c r="EG20" s="145">
        <v>2.0027499999999998</v>
      </c>
      <c r="EH20" s="145">
        <v>2.0071699999999999</v>
      </c>
      <c r="EI20" s="145">
        <v>2.0116900000000002</v>
      </c>
      <c r="EJ20" s="145">
        <v>2.01633</v>
      </c>
      <c r="EK20" s="145">
        <v>2.0210599999999999</v>
      </c>
      <c r="EL20" s="145">
        <v>2.0258500000000002</v>
      </c>
      <c r="EM20" s="145">
        <v>2.03071</v>
      </c>
      <c r="EN20" s="145">
        <v>2.0356000000000001</v>
      </c>
      <c r="EO20" s="145">
        <v>2.04053</v>
      </c>
      <c r="EP20" s="145">
        <v>2.0456599999999998</v>
      </c>
      <c r="EQ20" s="145">
        <v>2.05071</v>
      </c>
      <c r="ER20" s="145">
        <v>2.0556800000000002</v>
      </c>
      <c r="ES20" s="145">
        <v>2.0605799999999999</v>
      </c>
      <c r="ET20" s="145">
        <v>2.0653999999999999</v>
      </c>
      <c r="EU20" s="145">
        <v>2.0701200000000002</v>
      </c>
      <c r="EV20" s="145">
        <v>2.0747200000000001</v>
      </c>
      <c r="EW20" s="145">
        <v>2.07918</v>
      </c>
      <c r="EX20" s="145">
        <v>2.0834800000000002</v>
      </c>
      <c r="EY20" s="145">
        <v>2.08765</v>
      </c>
      <c r="EZ20" s="145">
        <v>2.09165</v>
      </c>
      <c r="FA20" s="145">
        <v>2.0954799999999998</v>
      </c>
      <c r="FB20" s="145">
        <v>2.0991399999999998</v>
      </c>
      <c r="FC20" s="145">
        <v>2.10263</v>
      </c>
      <c r="FD20" s="145">
        <v>2.10595</v>
      </c>
      <c r="FE20" s="145">
        <v>2.1090900000000001</v>
      </c>
      <c r="FF20" s="145">
        <v>2.1120399999999999</v>
      </c>
      <c r="FG20" s="145">
        <v>2.1147900000000002</v>
      </c>
      <c r="FH20" s="145">
        <v>2.11734</v>
      </c>
      <c r="FI20" s="145">
        <v>2.1196799999999998</v>
      </c>
      <c r="FJ20" s="145">
        <v>2.1217899999999998</v>
      </c>
      <c r="FK20" s="145">
        <v>2.12384</v>
      </c>
      <c r="FL20" s="145">
        <v>2.1256699999999999</v>
      </c>
      <c r="FM20" s="145">
        <v>2.1271900000000001</v>
      </c>
      <c r="FN20" s="145">
        <v>2.12845</v>
      </c>
      <c r="FO20" s="145">
        <v>2.12947</v>
      </c>
      <c r="FP20" s="145">
        <v>2.1302300000000001</v>
      </c>
      <c r="FQ20" s="145">
        <v>2.1307399999999999</v>
      </c>
      <c r="FR20" s="145">
        <v>2.1310099999999998</v>
      </c>
      <c r="FS20" s="145">
        <v>2.13104</v>
      </c>
      <c r="FT20" s="145">
        <v>2.1308500000000001</v>
      </c>
      <c r="FU20" s="145">
        <v>2.1304599999999998</v>
      </c>
      <c r="FV20" s="145">
        <v>2.12988</v>
      </c>
      <c r="FW20" s="145">
        <v>2.12914</v>
      </c>
      <c r="FX20" s="145">
        <v>2.1282100000000002</v>
      </c>
      <c r="FY20" s="145">
        <v>2.1271300000000002</v>
      </c>
      <c r="FZ20" s="145">
        <v>2.12588</v>
      </c>
      <c r="GA20" s="145">
        <v>2.12446</v>
      </c>
      <c r="GB20" s="145">
        <v>2.1229</v>
      </c>
      <c r="GC20" s="145">
        <v>2.1212</v>
      </c>
      <c r="GD20" s="145">
        <v>2.1193900000000001</v>
      </c>
      <c r="GE20" s="145">
        <v>2.11748</v>
      </c>
      <c r="GF20" s="145">
        <v>2.1154500000000001</v>
      </c>
      <c r="GG20" s="145">
        <v>2.11334</v>
      </c>
      <c r="GH20" s="145">
        <v>2.1111399999999998</v>
      </c>
      <c r="GI20" s="145">
        <v>2.10886</v>
      </c>
      <c r="GJ20" s="145">
        <v>2.1065</v>
      </c>
      <c r="GK20" s="145">
        <v>2.1040999999999999</v>
      </c>
      <c r="GL20" s="145">
        <v>2.1016400000000002</v>
      </c>
      <c r="GM20" s="145">
        <v>2.0991300000000002</v>
      </c>
      <c r="GN20" s="145">
        <v>2.0965600000000002</v>
      </c>
      <c r="GO20" s="145">
        <v>2.0939399999999999</v>
      </c>
      <c r="GP20" s="145">
        <v>2.0912799999999998</v>
      </c>
      <c r="GQ20" s="145">
        <v>2.0886</v>
      </c>
      <c r="GR20" s="145">
        <v>2.0859000000000001</v>
      </c>
      <c r="GS20" s="145">
        <v>2.0831900000000001</v>
      </c>
      <c r="GT20" s="145">
        <v>2.0804999999999998</v>
      </c>
    </row>
    <row r="21" spans="1:202">
      <c r="A21" s="145" t="s">
        <v>230</v>
      </c>
      <c r="B21" s="145">
        <v>8.4408200000000004</v>
      </c>
      <c r="C21" s="145">
        <v>8.44238</v>
      </c>
      <c r="D21" s="145">
        <v>8.3772699999999993</v>
      </c>
      <c r="E21" s="145">
        <v>8.3466299999999993</v>
      </c>
      <c r="F21" s="145">
        <v>8.3268299999999993</v>
      </c>
      <c r="G21" s="145">
        <v>8.3112700000000004</v>
      </c>
      <c r="H21" s="145">
        <v>8.2975200000000005</v>
      </c>
      <c r="I21" s="145">
        <v>8.2847200000000001</v>
      </c>
      <c r="J21" s="145">
        <v>8.2726799999999994</v>
      </c>
      <c r="K21" s="145">
        <v>8.2614300000000007</v>
      </c>
      <c r="L21" s="145">
        <v>8.2511299999999999</v>
      </c>
      <c r="M21" s="145">
        <v>8.2418099999999992</v>
      </c>
      <c r="N21" s="145">
        <v>8.2334700000000005</v>
      </c>
      <c r="O21" s="145">
        <v>8.2260500000000008</v>
      </c>
      <c r="P21" s="145">
        <v>8.2194099999999999</v>
      </c>
      <c r="Q21" s="145">
        <v>8.2134199999999993</v>
      </c>
      <c r="R21" s="145">
        <v>8.2079400000000007</v>
      </c>
      <c r="S21" s="145">
        <v>8.2028499999999998</v>
      </c>
      <c r="T21" s="145">
        <v>8.1979799999999994</v>
      </c>
      <c r="U21" s="145">
        <v>8.1963299999999997</v>
      </c>
      <c r="V21" s="145">
        <v>8.1953200000000006</v>
      </c>
      <c r="W21" s="145">
        <v>8.1945300000000003</v>
      </c>
      <c r="X21" s="145">
        <v>8.1939499999999992</v>
      </c>
      <c r="Y21" s="145">
        <v>8.1935800000000008</v>
      </c>
      <c r="Z21" s="145">
        <v>8.1934199999999997</v>
      </c>
      <c r="AA21" s="145">
        <v>8.1934400000000007</v>
      </c>
      <c r="AB21" s="145">
        <v>8.1936099999999996</v>
      </c>
      <c r="AC21" s="145">
        <v>8.1939399999999996</v>
      </c>
      <c r="AD21" s="145">
        <v>8.1945399999999999</v>
      </c>
      <c r="AE21" s="145">
        <v>8.1953300000000002</v>
      </c>
      <c r="AF21" s="145">
        <v>8.1962100000000007</v>
      </c>
      <c r="AG21" s="145">
        <v>8.1970299999999998</v>
      </c>
      <c r="AH21" s="145">
        <v>8.1976899999999997</v>
      </c>
      <c r="AI21" s="145">
        <v>8.1980799999999991</v>
      </c>
      <c r="AJ21" s="145">
        <v>8.1980900000000005</v>
      </c>
      <c r="AK21" s="145">
        <v>8.1976700000000005</v>
      </c>
      <c r="AL21" s="145">
        <v>8.1967499999999998</v>
      </c>
      <c r="AM21" s="145">
        <v>8.1953200000000006</v>
      </c>
      <c r="AN21" s="145">
        <v>8.1933399999999992</v>
      </c>
      <c r="AO21" s="145">
        <v>8.1907999999999994</v>
      </c>
      <c r="AP21" s="145">
        <v>8.1876800000000003</v>
      </c>
      <c r="AQ21" s="145">
        <v>8.1839399999999998</v>
      </c>
      <c r="AR21" s="145">
        <v>8.1795799999999996</v>
      </c>
      <c r="AS21" s="145">
        <v>8.17455</v>
      </c>
      <c r="AT21" s="145">
        <v>8.1688299999999998</v>
      </c>
      <c r="AU21" s="145">
        <v>8.1623999999999999</v>
      </c>
      <c r="AV21" s="145">
        <v>8.1552399999999992</v>
      </c>
      <c r="AW21" s="145">
        <v>8.1472899999999999</v>
      </c>
      <c r="AX21" s="145">
        <v>8.1385199999999998</v>
      </c>
      <c r="AY21" s="145">
        <v>8.1290700000000005</v>
      </c>
      <c r="AZ21" s="145">
        <v>8.1166499999999999</v>
      </c>
      <c r="BA21" s="145">
        <v>8.1038200000000007</v>
      </c>
      <c r="BB21" s="145">
        <v>8.0884900000000002</v>
      </c>
      <c r="BC21" s="145">
        <v>8.0760699999999996</v>
      </c>
      <c r="BD21" s="145">
        <v>8.0669299999999993</v>
      </c>
      <c r="BE21" s="145">
        <v>8.0559999999999992</v>
      </c>
      <c r="BF21" s="145">
        <v>8.04434</v>
      </c>
      <c r="BG21" s="145">
        <v>8.0305099999999996</v>
      </c>
      <c r="BH21" s="145">
        <v>8.0143500000000003</v>
      </c>
      <c r="BI21" s="145">
        <v>7.9983700000000004</v>
      </c>
      <c r="BJ21" s="145">
        <v>7.9824000000000002</v>
      </c>
      <c r="BK21" s="145">
        <v>7.9596</v>
      </c>
      <c r="BL21" s="145">
        <v>7.93058</v>
      </c>
      <c r="BM21" s="145">
        <v>7.9224600000000001</v>
      </c>
      <c r="BN21" s="145">
        <v>7.8880100000000004</v>
      </c>
      <c r="BO21" s="145">
        <v>7.8483499999999999</v>
      </c>
      <c r="BP21" s="145">
        <v>7.8198400000000001</v>
      </c>
      <c r="BQ21" s="145">
        <v>7.7814899999999998</v>
      </c>
      <c r="BR21" s="145">
        <v>7.7410300000000003</v>
      </c>
      <c r="BS21" s="145">
        <v>7.7069799999999997</v>
      </c>
      <c r="BT21" s="145">
        <v>7.6603599999999998</v>
      </c>
      <c r="BU21" s="145">
        <v>7.57402</v>
      </c>
      <c r="BV21" s="145">
        <v>7.5144299999999999</v>
      </c>
      <c r="BW21" s="145">
        <v>7.5116399999999999</v>
      </c>
      <c r="BX21" s="145">
        <v>7.4825200000000001</v>
      </c>
      <c r="BY21" s="145">
        <v>7.4160599999999999</v>
      </c>
      <c r="BZ21" s="145">
        <v>7.3578599999999996</v>
      </c>
      <c r="CA21" s="145">
        <v>7.3497899999999996</v>
      </c>
      <c r="CB21" s="145">
        <v>7.35928</v>
      </c>
      <c r="CC21" s="145">
        <v>7.3520700000000003</v>
      </c>
      <c r="CD21" s="145">
        <v>7.3260300000000003</v>
      </c>
      <c r="CE21" s="145">
        <v>7.3013700000000004</v>
      </c>
      <c r="CF21" s="145">
        <v>7.25875</v>
      </c>
      <c r="CG21" s="145">
        <v>7.2339599999999997</v>
      </c>
      <c r="CH21" s="145">
        <v>7.2077600000000004</v>
      </c>
      <c r="CI21" s="145">
        <v>7.16343</v>
      </c>
      <c r="CJ21" s="145">
        <v>7.1126199999999997</v>
      </c>
      <c r="CK21" s="145">
        <v>7.0470300000000003</v>
      </c>
      <c r="CL21" s="145">
        <v>6.9976700000000003</v>
      </c>
      <c r="CM21" s="145">
        <v>6.9229700000000003</v>
      </c>
      <c r="CN21" s="145">
        <v>6.85738</v>
      </c>
      <c r="CO21" s="145">
        <v>6.8078599999999998</v>
      </c>
      <c r="CP21" s="145">
        <v>6.7301299999999999</v>
      </c>
      <c r="CQ21" s="145">
        <v>6.6902600000000003</v>
      </c>
      <c r="CR21" s="145">
        <v>6.6710500000000001</v>
      </c>
      <c r="CS21" s="145">
        <v>6.6264399999999997</v>
      </c>
      <c r="CT21" s="145">
        <v>6.6166700000000001</v>
      </c>
      <c r="CU21" s="145">
        <v>6.6169700000000002</v>
      </c>
      <c r="CV21" s="145">
        <v>6.5832100000000002</v>
      </c>
      <c r="CW21" s="145">
        <v>6.6104599999999998</v>
      </c>
      <c r="CX21" s="145">
        <v>6.5870800000000003</v>
      </c>
      <c r="CY21" s="145">
        <v>6.56534</v>
      </c>
      <c r="CZ21" s="145">
        <v>6.4902899999999999</v>
      </c>
      <c r="DA21" s="145">
        <v>6.5048300000000001</v>
      </c>
      <c r="DB21" s="145">
        <v>6.5004900000000001</v>
      </c>
      <c r="DC21" s="145">
        <v>6.4996900000000002</v>
      </c>
      <c r="DD21" s="145">
        <v>6.4668400000000004</v>
      </c>
      <c r="DE21" s="145">
        <v>6.4030899999999997</v>
      </c>
      <c r="DF21" s="145">
        <v>6.2123499999999998</v>
      </c>
      <c r="DG21" s="145">
        <v>6.0603400000000001</v>
      </c>
      <c r="DH21" s="145">
        <v>5.9854599999999998</v>
      </c>
      <c r="DI21" s="145">
        <v>6.17</v>
      </c>
      <c r="DJ21" s="145">
        <v>6.1655300000000004</v>
      </c>
      <c r="DK21" s="145">
        <v>6.2195999999999998</v>
      </c>
      <c r="DL21" s="145">
        <v>6.0927699999999998</v>
      </c>
      <c r="DM21" s="145">
        <v>5.8884600000000002</v>
      </c>
      <c r="DN21" s="145">
        <v>5.8449099999999996</v>
      </c>
      <c r="DO21" s="145">
        <v>5.9232100000000001</v>
      </c>
      <c r="DP21" s="145">
        <v>5.8554000000000004</v>
      </c>
      <c r="DQ21" s="145">
        <v>5.8500399999999999</v>
      </c>
      <c r="DR21" s="145">
        <v>5.9213399999999998</v>
      </c>
      <c r="DS21" s="145">
        <v>5.9421900000000001</v>
      </c>
      <c r="DT21" s="145">
        <v>5.9771799999999997</v>
      </c>
      <c r="DU21" s="145">
        <v>5.9607900000000003</v>
      </c>
      <c r="DV21" s="145">
        <v>5.9343599999999999</v>
      </c>
      <c r="DW21" s="145">
        <v>5.8923100000000002</v>
      </c>
      <c r="DX21" s="145">
        <v>5.83927</v>
      </c>
      <c r="DY21" s="145">
        <v>5.7779499999999997</v>
      </c>
      <c r="DZ21" s="145">
        <v>5.7103999999999999</v>
      </c>
      <c r="EA21" s="145">
        <v>5.6385899999999998</v>
      </c>
      <c r="EB21" s="145">
        <v>5.5635300000000001</v>
      </c>
      <c r="EC21" s="145">
        <v>5.4843700000000002</v>
      </c>
      <c r="ED21" s="145">
        <v>5.4049399999999999</v>
      </c>
      <c r="EE21" s="145">
        <v>5.32585</v>
      </c>
      <c r="EF21" s="145">
        <v>5.2478400000000001</v>
      </c>
      <c r="EG21" s="145">
        <v>5.1711200000000002</v>
      </c>
      <c r="EH21" s="145">
        <v>5.0960400000000003</v>
      </c>
      <c r="EI21" s="145">
        <v>5.0228000000000002</v>
      </c>
      <c r="EJ21" s="145">
        <v>4.9511200000000004</v>
      </c>
      <c r="EK21" s="145">
        <v>4.8815</v>
      </c>
      <c r="EL21" s="145">
        <v>4.8143500000000001</v>
      </c>
      <c r="EM21" s="145">
        <v>4.7496799999999997</v>
      </c>
      <c r="EN21" s="145">
        <v>4.6875200000000001</v>
      </c>
      <c r="EO21" s="145">
        <v>4.6279500000000002</v>
      </c>
      <c r="EP21" s="145">
        <v>4.56595</v>
      </c>
      <c r="EQ21" s="145">
        <v>4.5091400000000004</v>
      </c>
      <c r="ER21" s="145">
        <v>4.4570999999999996</v>
      </c>
      <c r="ES21" s="145">
        <v>4.4094899999999999</v>
      </c>
      <c r="ET21" s="145">
        <v>4.3654000000000002</v>
      </c>
      <c r="EU21" s="145">
        <v>4.3245300000000002</v>
      </c>
      <c r="EV21" s="145">
        <v>4.2869200000000003</v>
      </c>
      <c r="EW21" s="145">
        <v>4.2525899999999996</v>
      </c>
      <c r="EX21" s="145">
        <v>4.2211699999999999</v>
      </c>
      <c r="EY21" s="145">
        <v>4.1919599999999999</v>
      </c>
      <c r="EZ21" s="145">
        <v>4.1650700000000001</v>
      </c>
      <c r="FA21" s="145">
        <v>4.1403100000000004</v>
      </c>
      <c r="FB21" s="145">
        <v>4.1177900000000003</v>
      </c>
      <c r="FC21" s="145">
        <v>4.0970800000000001</v>
      </c>
      <c r="FD21" s="145">
        <v>4.0780599999999998</v>
      </c>
      <c r="FE21" s="145">
        <v>4.0607699999999998</v>
      </c>
      <c r="FF21" s="145">
        <v>4.0455399999999999</v>
      </c>
      <c r="FG21" s="145">
        <v>4.0323700000000002</v>
      </c>
      <c r="FH21" s="145">
        <v>4.0211100000000002</v>
      </c>
      <c r="FI21" s="145">
        <v>4.0119499999999997</v>
      </c>
      <c r="FJ21" s="145">
        <v>4.0052099999999999</v>
      </c>
      <c r="FK21" s="145">
        <v>3.99708</v>
      </c>
      <c r="FL21" s="145">
        <v>3.9908199999999998</v>
      </c>
      <c r="FM21" s="145">
        <v>3.98827</v>
      </c>
      <c r="FN21" s="145">
        <v>3.98848</v>
      </c>
      <c r="FO21" s="145">
        <v>3.9908600000000001</v>
      </c>
      <c r="FP21" s="145">
        <v>3.99526</v>
      </c>
      <c r="FQ21" s="145">
        <v>4.0014000000000003</v>
      </c>
      <c r="FR21" s="145">
        <v>4.0091999999999999</v>
      </c>
      <c r="FS21" s="145">
        <v>4.0183200000000001</v>
      </c>
      <c r="FT21" s="145">
        <v>4.0287899999999999</v>
      </c>
      <c r="FU21" s="145">
        <v>4.0403399999999996</v>
      </c>
      <c r="FV21" s="145">
        <v>4.05267</v>
      </c>
      <c r="FW21" s="145">
        <v>4.0658099999999999</v>
      </c>
      <c r="FX21" s="145">
        <v>4.0801999999999996</v>
      </c>
      <c r="FY21" s="145">
        <v>4.0956999999999999</v>
      </c>
      <c r="FZ21" s="145">
        <v>4.1125400000000001</v>
      </c>
      <c r="GA21" s="145">
        <v>4.13096</v>
      </c>
      <c r="GB21" s="145">
        <v>4.1505999999999998</v>
      </c>
      <c r="GC21" s="145">
        <v>4.1710900000000004</v>
      </c>
      <c r="GD21" s="145">
        <v>4.1921799999999996</v>
      </c>
      <c r="GE21" s="145">
        <v>4.2139199999999999</v>
      </c>
      <c r="GF21" s="145">
        <v>4.23651</v>
      </c>
      <c r="GG21" s="145">
        <v>4.25976</v>
      </c>
      <c r="GH21" s="145">
        <v>4.2836600000000002</v>
      </c>
      <c r="GI21" s="145">
        <v>4.3083499999999999</v>
      </c>
      <c r="GJ21" s="145">
        <v>4.3338400000000004</v>
      </c>
      <c r="GK21" s="145">
        <v>4.3597400000000004</v>
      </c>
      <c r="GL21" s="145">
        <v>4.3861600000000003</v>
      </c>
      <c r="GM21" s="145">
        <v>4.4134500000000001</v>
      </c>
      <c r="GN21" s="145">
        <v>4.44163</v>
      </c>
      <c r="GO21" s="145">
        <v>4.4706299999999999</v>
      </c>
      <c r="GP21" s="145">
        <v>4.5001800000000003</v>
      </c>
      <c r="GQ21" s="145">
        <v>4.53003</v>
      </c>
      <c r="GR21" s="145">
        <v>4.5601500000000001</v>
      </c>
      <c r="GS21" s="145">
        <v>4.5902900000000004</v>
      </c>
      <c r="GT21" s="145">
        <v>4.6201400000000001</v>
      </c>
    </row>
    <row r="22" spans="1:202">
      <c r="A22" s="145" t="s">
        <v>231</v>
      </c>
      <c r="B22" s="145">
        <v>1.6420699999999999</v>
      </c>
      <c r="C22" s="145">
        <v>1.52257</v>
      </c>
      <c r="D22" s="145">
        <v>1.3537300000000001</v>
      </c>
      <c r="E22" s="145">
        <v>1.18641</v>
      </c>
      <c r="F22" s="145">
        <v>1.03546</v>
      </c>
      <c r="G22" s="145">
        <v>0.91129400000000005</v>
      </c>
      <c r="H22" s="145">
        <v>0.81931900000000002</v>
      </c>
      <c r="I22" s="145">
        <v>0.75918300000000005</v>
      </c>
      <c r="J22" s="145">
        <v>0.72552099999999997</v>
      </c>
      <c r="K22" s="145">
        <v>0.71036900000000003</v>
      </c>
      <c r="L22" s="145">
        <v>0.70590799999999998</v>
      </c>
      <c r="M22" s="145">
        <v>0.70628400000000002</v>
      </c>
      <c r="N22" s="145">
        <v>0.70820899999999998</v>
      </c>
      <c r="O22" s="145">
        <v>0.71022200000000002</v>
      </c>
      <c r="P22" s="145">
        <v>0.71191700000000002</v>
      </c>
      <c r="Q22" s="145">
        <v>0.71334699999999995</v>
      </c>
      <c r="R22" s="145">
        <v>0.71468399999999999</v>
      </c>
      <c r="S22" s="145">
        <v>0.71608099999999997</v>
      </c>
      <c r="T22" s="145">
        <v>0.71864300000000003</v>
      </c>
      <c r="U22" s="145">
        <v>0.72378799999999999</v>
      </c>
      <c r="V22" s="145">
        <v>0.73070599999999997</v>
      </c>
      <c r="W22" s="145">
        <v>0.73872400000000005</v>
      </c>
      <c r="X22" s="145">
        <v>0.74745700000000004</v>
      </c>
      <c r="Y22" s="145">
        <v>0.75675199999999998</v>
      </c>
      <c r="Z22" s="145">
        <v>0.76659100000000002</v>
      </c>
      <c r="AA22" s="145">
        <v>0.77701399999999998</v>
      </c>
      <c r="AB22" s="145">
        <v>0.78808100000000003</v>
      </c>
      <c r="AC22" s="145">
        <v>0.799844</v>
      </c>
      <c r="AD22" s="145">
        <v>0.81233900000000003</v>
      </c>
      <c r="AE22" s="145">
        <v>0.82558200000000004</v>
      </c>
      <c r="AF22" s="145">
        <v>0.83957300000000001</v>
      </c>
      <c r="AG22" s="145">
        <v>0.85429100000000002</v>
      </c>
      <c r="AH22" s="145">
        <v>0.86969700000000005</v>
      </c>
      <c r="AI22" s="145">
        <v>0.88573199999999996</v>
      </c>
      <c r="AJ22" s="145">
        <v>0.90231499999999998</v>
      </c>
      <c r="AK22" s="145">
        <v>0.91935100000000003</v>
      </c>
      <c r="AL22" s="145">
        <v>0.93674500000000005</v>
      </c>
      <c r="AM22" s="145">
        <v>0.954403</v>
      </c>
      <c r="AN22" s="145">
        <v>0.972244</v>
      </c>
      <c r="AO22" s="145">
        <v>0.99019599999999997</v>
      </c>
      <c r="AP22" s="145">
        <v>1.0082</v>
      </c>
      <c r="AQ22" s="145">
        <v>1.02623</v>
      </c>
      <c r="AR22" s="145">
        <v>1.04426</v>
      </c>
      <c r="AS22" s="145">
        <v>1.0623100000000001</v>
      </c>
      <c r="AT22" s="145">
        <v>1.0804199999999999</v>
      </c>
      <c r="AU22" s="145">
        <v>1.0985799999999999</v>
      </c>
      <c r="AV22" s="145">
        <v>1.1168</v>
      </c>
      <c r="AW22" s="145">
        <v>1.13507</v>
      </c>
      <c r="AX22" s="145">
        <v>1.1533800000000001</v>
      </c>
      <c r="AY22" s="145">
        <v>1.1712199999999999</v>
      </c>
      <c r="AZ22" s="145">
        <v>1.1866399999999999</v>
      </c>
      <c r="BA22" s="145">
        <v>1.19937</v>
      </c>
      <c r="BB22" s="145">
        <v>1.2096499999999999</v>
      </c>
      <c r="BC22" s="145">
        <v>1.2199199999999999</v>
      </c>
      <c r="BD22" s="145">
        <v>1.2312799999999999</v>
      </c>
      <c r="BE22" s="145">
        <v>1.2442500000000001</v>
      </c>
      <c r="BF22" s="145">
        <v>1.25932</v>
      </c>
      <c r="BG22" s="145">
        <v>1.27318</v>
      </c>
      <c r="BH22" s="145">
        <v>1.2857499999999999</v>
      </c>
      <c r="BI22" s="145">
        <v>1.29938</v>
      </c>
      <c r="BJ22" s="145">
        <v>1.31586</v>
      </c>
      <c r="BK22" s="145">
        <v>1.33189</v>
      </c>
      <c r="BL22" s="145">
        <v>1.34789</v>
      </c>
      <c r="BM22" s="145">
        <v>1.36582</v>
      </c>
      <c r="BN22" s="145">
        <v>1.38161</v>
      </c>
      <c r="BO22" s="145">
        <v>1.3969800000000001</v>
      </c>
      <c r="BP22" s="145">
        <v>1.41648</v>
      </c>
      <c r="BQ22" s="145">
        <v>1.4348099999999999</v>
      </c>
      <c r="BR22" s="145">
        <v>1.44737</v>
      </c>
      <c r="BS22" s="145">
        <v>1.4627399999999999</v>
      </c>
      <c r="BT22" s="145">
        <v>1.4775100000000001</v>
      </c>
      <c r="BU22" s="145">
        <v>1.48576</v>
      </c>
      <c r="BV22" s="145">
        <v>1.49834</v>
      </c>
      <c r="BW22" s="145">
        <v>1.51746</v>
      </c>
      <c r="BX22" s="145">
        <v>1.5376799999999999</v>
      </c>
      <c r="BY22" s="145">
        <v>1.5518799999999999</v>
      </c>
      <c r="BZ22" s="145">
        <v>1.5656099999999999</v>
      </c>
      <c r="CA22" s="145">
        <v>1.5771200000000001</v>
      </c>
      <c r="CB22" s="145">
        <v>1.58786</v>
      </c>
      <c r="CC22" s="145">
        <v>1.6027100000000001</v>
      </c>
      <c r="CD22" s="145">
        <v>1.6166</v>
      </c>
      <c r="CE22" s="145">
        <v>1.63106</v>
      </c>
      <c r="CF22" s="145">
        <v>1.6438299999999999</v>
      </c>
      <c r="CG22" s="145">
        <v>1.65506</v>
      </c>
      <c r="CH22" s="145">
        <v>1.66862</v>
      </c>
      <c r="CI22" s="145">
        <v>1.68414</v>
      </c>
      <c r="CJ22" s="145">
        <v>1.6989399999999999</v>
      </c>
      <c r="CK22" s="145">
        <v>1.7141200000000001</v>
      </c>
      <c r="CL22" s="145">
        <v>1.72908</v>
      </c>
      <c r="CM22" s="145">
        <v>1.7439</v>
      </c>
      <c r="CN22" s="145">
        <v>1.7585200000000001</v>
      </c>
      <c r="CO22" s="145">
        <v>1.77058</v>
      </c>
      <c r="CP22" s="145">
        <v>1.77942</v>
      </c>
      <c r="CQ22" s="145">
        <v>1.7867</v>
      </c>
      <c r="CR22" s="145">
        <v>1.7945800000000001</v>
      </c>
      <c r="CS22" s="145">
        <v>1.80433</v>
      </c>
      <c r="CT22" s="145">
        <v>1.8152900000000001</v>
      </c>
      <c r="CU22" s="145">
        <v>1.8279799999999999</v>
      </c>
      <c r="CV22" s="145">
        <v>1.84246</v>
      </c>
      <c r="CW22" s="145">
        <v>1.85846</v>
      </c>
      <c r="CX22" s="145">
        <v>1.8752500000000001</v>
      </c>
      <c r="CY22" s="145">
        <v>1.8900399999999999</v>
      </c>
      <c r="CZ22" s="145">
        <v>1.9024099999999999</v>
      </c>
      <c r="DA22" s="145">
        <v>1.9131899999999999</v>
      </c>
      <c r="DB22" s="145">
        <v>1.9238200000000001</v>
      </c>
      <c r="DC22" s="145">
        <v>1.9362699999999999</v>
      </c>
      <c r="DD22" s="145">
        <v>1.9512</v>
      </c>
      <c r="DE22" s="145">
        <v>1.9673700000000001</v>
      </c>
      <c r="DF22" s="145">
        <v>1.98298</v>
      </c>
      <c r="DG22" s="145">
        <v>1.99437</v>
      </c>
      <c r="DH22" s="145">
        <v>1.99935</v>
      </c>
      <c r="DI22" s="145">
        <v>2.0038</v>
      </c>
      <c r="DJ22" s="145">
        <v>2.0113400000000001</v>
      </c>
      <c r="DK22" s="145">
        <v>2.0209000000000001</v>
      </c>
      <c r="DL22" s="145">
        <v>2.03091</v>
      </c>
      <c r="DM22" s="145">
        <v>2.0419499999999999</v>
      </c>
      <c r="DN22" s="145">
        <v>2.0550099999999998</v>
      </c>
      <c r="DO22" s="145">
        <v>2.0698400000000001</v>
      </c>
      <c r="DP22" s="145">
        <v>2.0855899999999998</v>
      </c>
      <c r="DQ22" s="145">
        <v>2.10202</v>
      </c>
      <c r="DR22" s="145">
        <v>2.11321</v>
      </c>
      <c r="DS22" s="145">
        <v>2.1249899999999999</v>
      </c>
      <c r="DT22" s="145">
        <v>2.1448</v>
      </c>
      <c r="DU22" s="145">
        <v>2.1659099999999998</v>
      </c>
      <c r="DV22" s="145">
        <v>2.18364</v>
      </c>
      <c r="DW22" s="145">
        <v>2.1976499999999999</v>
      </c>
      <c r="DX22" s="145">
        <v>2.2104400000000002</v>
      </c>
      <c r="DY22" s="145">
        <v>2.2229399999999999</v>
      </c>
      <c r="DZ22" s="145">
        <v>2.2354699999999998</v>
      </c>
      <c r="EA22" s="145">
        <v>2.2481100000000001</v>
      </c>
      <c r="EB22" s="145">
        <v>2.2607699999999999</v>
      </c>
      <c r="EC22" s="145">
        <v>2.27338</v>
      </c>
      <c r="ED22" s="145">
        <v>2.2859400000000001</v>
      </c>
      <c r="EE22" s="145">
        <v>2.2984399999999998</v>
      </c>
      <c r="EF22" s="145">
        <v>2.3108900000000001</v>
      </c>
      <c r="EG22" s="145">
        <v>2.3232900000000001</v>
      </c>
      <c r="EH22" s="145">
        <v>2.3356599999999998</v>
      </c>
      <c r="EI22" s="145">
        <v>2.3479899999999998</v>
      </c>
      <c r="EJ22" s="145">
        <v>2.3602799999999999</v>
      </c>
      <c r="EK22" s="145">
        <v>2.3725299999999998</v>
      </c>
      <c r="EL22" s="145">
        <v>2.38476</v>
      </c>
      <c r="EM22" s="145">
        <v>2.39697</v>
      </c>
      <c r="EN22" s="145">
        <v>2.4091800000000001</v>
      </c>
      <c r="EO22" s="145">
        <v>2.4212699999999998</v>
      </c>
      <c r="EP22" s="145">
        <v>2.4331900000000002</v>
      </c>
      <c r="EQ22" s="145">
        <v>2.4449800000000002</v>
      </c>
      <c r="ER22" s="145">
        <v>2.4566699999999999</v>
      </c>
      <c r="ES22" s="145">
        <v>2.46828</v>
      </c>
      <c r="ET22" s="145">
        <v>2.4798100000000001</v>
      </c>
      <c r="EU22" s="145">
        <v>2.4912800000000002</v>
      </c>
      <c r="EV22" s="145">
        <v>2.5026999999999999</v>
      </c>
      <c r="EW22" s="145">
        <v>2.5140799999999999</v>
      </c>
      <c r="EX22" s="145">
        <v>2.5253999999999999</v>
      </c>
      <c r="EY22" s="145">
        <v>2.53668</v>
      </c>
      <c r="EZ22" s="145">
        <v>2.5479099999999999</v>
      </c>
      <c r="FA22" s="145">
        <v>2.5591200000000001</v>
      </c>
      <c r="FB22" s="145">
        <v>2.57029</v>
      </c>
      <c r="FC22" s="145">
        <v>2.58141</v>
      </c>
      <c r="FD22" s="145">
        <v>2.5924800000000001</v>
      </c>
      <c r="FE22" s="145">
        <v>2.6034700000000002</v>
      </c>
      <c r="FF22" s="145">
        <v>2.6143700000000001</v>
      </c>
      <c r="FG22" s="145">
        <v>2.6251699999999998</v>
      </c>
      <c r="FH22" s="145">
        <v>2.6358700000000002</v>
      </c>
      <c r="FI22" s="145">
        <v>2.6466599999999998</v>
      </c>
      <c r="FJ22" s="145">
        <v>2.6577099999999998</v>
      </c>
      <c r="FK22" s="145">
        <v>2.6688399999999999</v>
      </c>
      <c r="FL22" s="145">
        <v>2.6798600000000001</v>
      </c>
      <c r="FM22" s="145">
        <v>2.6907100000000002</v>
      </c>
      <c r="FN22" s="145">
        <v>2.70139</v>
      </c>
      <c r="FO22" s="145">
        <v>2.7118899999999999</v>
      </c>
      <c r="FP22" s="145">
        <v>2.7222200000000001</v>
      </c>
      <c r="FQ22" s="145">
        <v>2.7323</v>
      </c>
      <c r="FR22" s="145">
        <v>2.7421099999999998</v>
      </c>
      <c r="FS22" s="145">
        <v>2.7517399999999999</v>
      </c>
      <c r="FT22" s="145">
        <v>2.7612000000000001</v>
      </c>
      <c r="FU22" s="145">
        <v>2.7705000000000002</v>
      </c>
      <c r="FV22" s="145">
        <v>2.77963</v>
      </c>
      <c r="FW22" s="145">
        <v>2.7885599999999999</v>
      </c>
      <c r="FX22" s="145">
        <v>2.79731</v>
      </c>
      <c r="FY22" s="145">
        <v>2.80585</v>
      </c>
      <c r="FZ22" s="145">
        <v>2.8142</v>
      </c>
      <c r="GA22" s="145">
        <v>2.8223500000000001</v>
      </c>
      <c r="GB22" s="145">
        <v>2.8302999999999998</v>
      </c>
      <c r="GC22" s="145">
        <v>2.83805</v>
      </c>
      <c r="GD22" s="145">
        <v>2.8455900000000001</v>
      </c>
      <c r="GE22" s="145">
        <v>2.8465600000000002</v>
      </c>
      <c r="GF22" s="145">
        <v>2.8452999999999999</v>
      </c>
      <c r="GG22" s="145">
        <v>2.8440699999999999</v>
      </c>
      <c r="GH22" s="145">
        <v>2.8428599999999999</v>
      </c>
      <c r="GI22" s="145">
        <v>2.8416800000000002</v>
      </c>
      <c r="GJ22" s="145">
        <v>2.8405200000000002</v>
      </c>
      <c r="GK22" s="145">
        <v>2.83935</v>
      </c>
      <c r="GL22" s="145">
        <v>2.8381699999999999</v>
      </c>
      <c r="GM22" s="145">
        <v>2.8369800000000001</v>
      </c>
      <c r="GN22" s="145">
        <v>2.8357800000000002</v>
      </c>
      <c r="GO22" s="145">
        <v>2.8345500000000001</v>
      </c>
      <c r="GP22" s="145">
        <v>2.8333200000000001</v>
      </c>
      <c r="GQ22" s="145">
        <v>2.8320799999999999</v>
      </c>
      <c r="GR22" s="145">
        <v>2.8308200000000001</v>
      </c>
      <c r="GS22" s="145">
        <v>2.8295499999999998</v>
      </c>
      <c r="GT22" s="145">
        <v>2.8282600000000002</v>
      </c>
    </row>
    <row r="23" spans="1:202">
      <c r="A23" s="145" t="s">
        <v>232</v>
      </c>
      <c r="B23" s="145">
        <v>2.6104599999999998</v>
      </c>
      <c r="C23" s="145">
        <v>2.6105499999999999</v>
      </c>
      <c r="D23" s="145">
        <v>2.6093500000000001</v>
      </c>
      <c r="E23" s="145">
        <v>2.60914</v>
      </c>
      <c r="F23" s="145">
        <v>2.60886</v>
      </c>
      <c r="G23" s="145">
        <v>2.6086</v>
      </c>
      <c r="H23" s="145">
        <v>2.6083599999999998</v>
      </c>
      <c r="I23" s="145">
        <v>2.6081599999999998</v>
      </c>
      <c r="J23" s="145">
        <v>2.60799</v>
      </c>
      <c r="K23" s="145">
        <v>2.60785</v>
      </c>
      <c r="L23" s="145">
        <v>2.6077499999999998</v>
      </c>
      <c r="M23" s="145">
        <v>2.6076600000000001</v>
      </c>
      <c r="N23" s="145">
        <v>2.6076000000000001</v>
      </c>
      <c r="O23" s="145">
        <v>2.6075599999999999</v>
      </c>
      <c r="P23" s="145">
        <v>2.6075400000000002</v>
      </c>
      <c r="Q23" s="145">
        <v>2.6075200000000001</v>
      </c>
      <c r="R23" s="145">
        <v>2.6075200000000001</v>
      </c>
      <c r="S23" s="145">
        <v>2.6075200000000001</v>
      </c>
      <c r="T23" s="145">
        <v>2.6075300000000001</v>
      </c>
      <c r="U23" s="145">
        <v>2.6075599999999999</v>
      </c>
      <c r="V23" s="145">
        <v>2.6076000000000001</v>
      </c>
      <c r="W23" s="145">
        <v>2.60765</v>
      </c>
      <c r="X23" s="145">
        <v>2.60771</v>
      </c>
      <c r="Y23" s="145">
        <v>2.6077699999999999</v>
      </c>
      <c r="Z23" s="145">
        <v>2.6078399999999999</v>
      </c>
      <c r="AA23" s="145">
        <v>2.60791</v>
      </c>
      <c r="AB23" s="145">
        <v>2.60799</v>
      </c>
      <c r="AC23" s="145">
        <v>2.6080700000000001</v>
      </c>
      <c r="AD23" s="145">
        <v>2.6081500000000002</v>
      </c>
      <c r="AE23" s="145">
        <v>2.6082399999999999</v>
      </c>
      <c r="AF23" s="145">
        <v>2.60832</v>
      </c>
      <c r="AG23" s="145">
        <v>2.6084100000000001</v>
      </c>
      <c r="AH23" s="145">
        <v>2.6084999999999998</v>
      </c>
      <c r="AI23" s="145">
        <v>2.60859</v>
      </c>
      <c r="AJ23" s="145">
        <v>2.6086800000000001</v>
      </c>
      <c r="AK23" s="145">
        <v>2.6087699999999998</v>
      </c>
      <c r="AL23" s="145">
        <v>2.60887</v>
      </c>
      <c r="AM23" s="145">
        <v>2.6089500000000001</v>
      </c>
      <c r="AN23" s="145">
        <v>2.6090399999999998</v>
      </c>
      <c r="AO23" s="145">
        <v>2.6091299999999999</v>
      </c>
      <c r="AP23" s="145">
        <v>2.60921</v>
      </c>
      <c r="AQ23" s="145">
        <v>2.6092900000000001</v>
      </c>
      <c r="AR23" s="145">
        <v>2.6093600000000001</v>
      </c>
      <c r="AS23" s="145">
        <v>2.6094300000000001</v>
      </c>
      <c r="AT23" s="145">
        <v>2.6095000000000002</v>
      </c>
      <c r="AU23" s="145">
        <v>2.6095700000000002</v>
      </c>
      <c r="AV23" s="145">
        <v>2.6096400000000002</v>
      </c>
      <c r="AW23" s="145">
        <v>2.6097000000000001</v>
      </c>
      <c r="AX23" s="145">
        <v>2.6097700000000001</v>
      </c>
      <c r="AY23" s="145">
        <v>2.6098300000000001</v>
      </c>
      <c r="AZ23" s="145">
        <v>2.6098699999999999</v>
      </c>
      <c r="BA23" s="145">
        <v>2.6099199999999998</v>
      </c>
      <c r="BB23" s="145">
        <v>2.6099600000000001</v>
      </c>
      <c r="BC23" s="145">
        <v>2.61</v>
      </c>
      <c r="BD23" s="145">
        <v>2.6100400000000001</v>
      </c>
      <c r="BE23" s="145">
        <v>2.6100699999999999</v>
      </c>
      <c r="BF23" s="145">
        <v>2.6101100000000002</v>
      </c>
      <c r="BG23" s="145">
        <v>2.6101399999999999</v>
      </c>
      <c r="BH23" s="145">
        <v>2.61016</v>
      </c>
      <c r="BI23" s="145">
        <v>2.6101899999999998</v>
      </c>
      <c r="BJ23" s="145">
        <v>2.61022</v>
      </c>
      <c r="BK23" s="145">
        <v>2.6102400000000001</v>
      </c>
      <c r="BL23" s="145">
        <v>2.6102599999999998</v>
      </c>
      <c r="BM23" s="145">
        <v>2.6103800000000001</v>
      </c>
      <c r="BN23" s="145">
        <v>2.6105</v>
      </c>
      <c r="BO23" s="145">
        <v>2.6105399999999999</v>
      </c>
      <c r="BP23" s="145">
        <v>2.6106500000000001</v>
      </c>
      <c r="BQ23" s="145">
        <v>2.6107100000000001</v>
      </c>
      <c r="BR23" s="145">
        <v>2.6107200000000002</v>
      </c>
      <c r="BS23" s="145">
        <v>2.61077</v>
      </c>
      <c r="BT23" s="145">
        <v>2.61076</v>
      </c>
      <c r="BU23" s="145">
        <v>2.6108500000000001</v>
      </c>
      <c r="BV23" s="145">
        <v>2.6108099999999999</v>
      </c>
      <c r="BW23" s="145">
        <v>2.61077</v>
      </c>
      <c r="BX23" s="145">
        <v>2.6106799999999999</v>
      </c>
      <c r="BY23" s="145">
        <v>2.61077</v>
      </c>
      <c r="BZ23" s="145">
        <v>2.6107900000000002</v>
      </c>
      <c r="CA23" s="145">
        <v>2.6107800000000001</v>
      </c>
      <c r="CB23" s="145">
        <v>2.6107</v>
      </c>
      <c r="CC23" s="145">
        <v>2.6106600000000002</v>
      </c>
      <c r="CD23" s="145">
        <v>2.6106099999999999</v>
      </c>
      <c r="CE23" s="145">
        <v>2.6105499999999999</v>
      </c>
      <c r="CF23" s="145">
        <v>2.6104599999999998</v>
      </c>
      <c r="CG23" s="145">
        <v>2.6104099999999999</v>
      </c>
      <c r="CH23" s="145">
        <v>2.6103100000000001</v>
      </c>
      <c r="CI23" s="145">
        <v>2.6102599999999998</v>
      </c>
      <c r="CJ23" s="145">
        <v>2.61022</v>
      </c>
      <c r="CK23" s="145">
        <v>2.6101399999999999</v>
      </c>
      <c r="CL23" s="145">
        <v>2.61009</v>
      </c>
      <c r="CM23" s="145">
        <v>2.6101100000000002</v>
      </c>
      <c r="CN23" s="145">
        <v>2.6101700000000001</v>
      </c>
      <c r="CO23" s="145">
        <v>2.61016</v>
      </c>
      <c r="CP23" s="145">
        <v>2.6102599999999998</v>
      </c>
      <c r="CQ23" s="145">
        <v>2.6102699999999999</v>
      </c>
      <c r="CR23" s="145">
        <v>2.6103399999999999</v>
      </c>
      <c r="CS23" s="145">
        <v>2.61036</v>
      </c>
      <c r="CT23" s="145">
        <v>2.6103800000000001</v>
      </c>
      <c r="CU23" s="145">
        <v>2.6104099999999999</v>
      </c>
      <c r="CV23" s="145">
        <v>2.6103999999999998</v>
      </c>
      <c r="CW23" s="145">
        <v>2.6104599999999998</v>
      </c>
      <c r="CX23" s="145">
        <v>2.6105100000000001</v>
      </c>
      <c r="CY23" s="145">
        <v>2.6105</v>
      </c>
      <c r="CZ23" s="145">
        <v>2.61049</v>
      </c>
      <c r="DA23" s="145">
        <v>2.6105499999999999</v>
      </c>
      <c r="DB23" s="145">
        <v>2.6105999999999998</v>
      </c>
      <c r="DC23" s="145">
        <v>2.6106699999999998</v>
      </c>
      <c r="DD23" s="145">
        <v>2.6107499999999999</v>
      </c>
      <c r="DE23" s="145">
        <v>2.6108099999999999</v>
      </c>
      <c r="DF23" s="145">
        <v>2.61076</v>
      </c>
      <c r="DG23" s="145">
        <v>2.6107300000000002</v>
      </c>
      <c r="DH23" s="145">
        <v>2.6107200000000002</v>
      </c>
      <c r="DI23" s="145">
        <v>2.6108500000000001</v>
      </c>
      <c r="DJ23" s="145">
        <v>2.6109</v>
      </c>
      <c r="DK23" s="145">
        <v>2.61104</v>
      </c>
      <c r="DL23" s="145">
        <v>2.6111</v>
      </c>
      <c r="DM23" s="145">
        <v>2.6110799999999998</v>
      </c>
      <c r="DN23" s="145">
        <v>2.6110600000000002</v>
      </c>
      <c r="DO23" s="145">
        <v>2.6110500000000001</v>
      </c>
      <c r="DP23" s="145">
        <v>2.6109599999999999</v>
      </c>
      <c r="DQ23" s="145">
        <v>2.6109200000000001</v>
      </c>
      <c r="DR23" s="145">
        <v>2.6108799999999999</v>
      </c>
      <c r="DS23" s="145">
        <v>2.61084</v>
      </c>
      <c r="DT23" s="145">
        <v>2.61083</v>
      </c>
      <c r="DU23" s="145">
        <v>2.61083</v>
      </c>
      <c r="DV23" s="145">
        <v>2.61083</v>
      </c>
      <c r="DW23" s="145">
        <v>2.6108199999999999</v>
      </c>
      <c r="DX23" s="145">
        <v>2.61083</v>
      </c>
      <c r="DY23" s="145">
        <v>2.61083</v>
      </c>
      <c r="DZ23" s="145">
        <v>2.61084</v>
      </c>
      <c r="EA23" s="145">
        <v>2.61084</v>
      </c>
      <c r="EB23" s="145">
        <v>2.6108500000000001</v>
      </c>
      <c r="EC23" s="145">
        <v>2.6108500000000001</v>
      </c>
      <c r="ED23" s="145">
        <v>2.6108500000000001</v>
      </c>
      <c r="EE23" s="145">
        <v>2.6108500000000001</v>
      </c>
      <c r="EF23" s="145">
        <v>2.6108600000000002</v>
      </c>
      <c r="EG23" s="145">
        <v>2.6108600000000002</v>
      </c>
      <c r="EH23" s="145">
        <v>2.6108600000000002</v>
      </c>
      <c r="EI23" s="145">
        <v>2.6108600000000002</v>
      </c>
      <c r="EJ23" s="145">
        <v>2.6108699999999998</v>
      </c>
      <c r="EK23" s="145">
        <v>2.60968</v>
      </c>
      <c r="EL23" s="145">
        <v>2.6051700000000002</v>
      </c>
      <c r="EM23" s="145">
        <v>2.60066</v>
      </c>
      <c r="EN23" s="145">
        <v>2.5962100000000001</v>
      </c>
      <c r="EO23" s="145">
        <v>2.5920299999999998</v>
      </c>
      <c r="EP23" s="145">
        <v>2.5878299999999999</v>
      </c>
      <c r="EQ23" s="145">
        <v>2.5836700000000001</v>
      </c>
      <c r="ER23" s="145">
        <v>2.5795400000000002</v>
      </c>
      <c r="ES23" s="145">
        <v>2.57545</v>
      </c>
      <c r="ET23" s="145">
        <v>2.5714199999999998</v>
      </c>
      <c r="EU23" s="145">
        <v>2.5674199999999998</v>
      </c>
      <c r="EV23" s="145">
        <v>2.5634600000000001</v>
      </c>
      <c r="EW23" s="145">
        <v>2.5595500000000002</v>
      </c>
      <c r="EX23" s="145">
        <v>2.5556999999999999</v>
      </c>
      <c r="EY23" s="145">
        <v>2.5519099999999999</v>
      </c>
      <c r="EZ23" s="145">
        <v>2.5481600000000002</v>
      </c>
      <c r="FA23" s="145">
        <v>2.54447</v>
      </c>
      <c r="FB23" s="145">
        <v>2.5408300000000001</v>
      </c>
      <c r="FC23" s="145">
        <v>2.5372599999999998</v>
      </c>
      <c r="FD23" s="145">
        <v>2.53376</v>
      </c>
      <c r="FE23" s="145">
        <v>2.5303200000000001</v>
      </c>
      <c r="FF23" s="145">
        <v>2.5269499999999998</v>
      </c>
      <c r="FG23" s="145">
        <v>2.5236499999999999</v>
      </c>
      <c r="FH23" s="145">
        <v>2.52041</v>
      </c>
      <c r="FI23" s="145">
        <v>2.5171899999999998</v>
      </c>
      <c r="FJ23" s="145">
        <v>2.5140400000000001</v>
      </c>
      <c r="FK23" s="145">
        <v>2.51091</v>
      </c>
      <c r="FL23" s="145">
        <v>2.5078399999999998</v>
      </c>
      <c r="FM23" s="145">
        <v>2.50482</v>
      </c>
      <c r="FN23" s="145">
        <v>2.5018799999999999</v>
      </c>
      <c r="FO23" s="145">
        <v>2.4990000000000001</v>
      </c>
      <c r="FP23" s="145">
        <v>2.4962</v>
      </c>
      <c r="FQ23" s="145">
        <v>2.4934799999999999</v>
      </c>
      <c r="FR23" s="145">
        <v>2.49085</v>
      </c>
      <c r="FS23" s="145">
        <v>2.4882900000000001</v>
      </c>
      <c r="FT23" s="145">
        <v>2.4858099999999999</v>
      </c>
      <c r="FU23" s="145">
        <v>2.48339</v>
      </c>
      <c r="FV23" s="145">
        <v>2.4810500000000002</v>
      </c>
      <c r="FW23" s="145">
        <v>2.4787699999999999</v>
      </c>
      <c r="FX23" s="145">
        <v>2.4765700000000002</v>
      </c>
      <c r="FY23" s="145">
        <v>2.4744299999999999</v>
      </c>
      <c r="FZ23" s="145">
        <v>2.47235</v>
      </c>
      <c r="GA23" s="145">
        <v>2.4703400000000002</v>
      </c>
      <c r="GB23" s="145">
        <v>2.4683999999999999</v>
      </c>
      <c r="GC23" s="145">
        <v>2.46652</v>
      </c>
      <c r="GD23" s="145">
        <v>2.4647000000000001</v>
      </c>
      <c r="GE23" s="145">
        <v>2.4629500000000002</v>
      </c>
      <c r="GF23" s="145">
        <v>2.4612599999999998</v>
      </c>
      <c r="GG23" s="145">
        <v>2.4596399999999998</v>
      </c>
      <c r="GH23" s="145">
        <v>2.4580799999999998</v>
      </c>
      <c r="GI23" s="145">
        <v>2.4565700000000001</v>
      </c>
      <c r="GJ23" s="145">
        <v>2.45513</v>
      </c>
      <c r="GK23" s="145">
        <v>2.4537599999999999</v>
      </c>
      <c r="GL23" s="145">
        <v>2.4524300000000001</v>
      </c>
      <c r="GM23" s="145">
        <v>2.4511699999999998</v>
      </c>
      <c r="GN23" s="145">
        <v>2.4499599999999999</v>
      </c>
      <c r="GO23" s="145">
        <v>2.4488099999999999</v>
      </c>
      <c r="GP23" s="145">
        <v>2.4477000000000002</v>
      </c>
      <c r="GQ23" s="145">
        <v>2.44665</v>
      </c>
      <c r="GR23" s="145">
        <v>2.4456500000000001</v>
      </c>
      <c r="GS23" s="145">
        <v>2.4447100000000002</v>
      </c>
      <c r="GT23" s="145">
        <v>2.44381</v>
      </c>
    </row>
    <row r="24" spans="1:202">
      <c r="A24" s="145" t="s">
        <v>233</v>
      </c>
      <c r="B24" s="145">
        <v>3.7223099999999998</v>
      </c>
      <c r="C24" s="145">
        <v>0.80015499999999995</v>
      </c>
      <c r="D24" s="145">
        <v>0.83088700000000004</v>
      </c>
      <c r="E24" s="145">
        <v>0.846526</v>
      </c>
      <c r="F24" s="145">
        <v>0.86016499999999996</v>
      </c>
      <c r="G24" s="145">
        <v>0.87140899999999999</v>
      </c>
      <c r="H24" s="145">
        <v>0.88007599999999997</v>
      </c>
      <c r="I24" s="145">
        <v>0.88672600000000001</v>
      </c>
      <c r="J24" s="145">
        <v>0.891934</v>
      </c>
      <c r="K24" s="145">
        <v>0.89701699999999995</v>
      </c>
      <c r="L24" s="145">
        <v>0.90140699999999996</v>
      </c>
      <c r="M24" s="145">
        <v>0.90559199999999995</v>
      </c>
      <c r="N24" s="145">
        <v>0.90959100000000004</v>
      </c>
      <c r="O24" s="145">
        <v>0.91345399999999999</v>
      </c>
      <c r="P24" s="145">
        <v>0.91728699999999996</v>
      </c>
      <c r="Q24" s="145">
        <v>0.92116900000000002</v>
      </c>
      <c r="R24" s="145">
        <v>0.92516600000000004</v>
      </c>
      <c r="S24" s="145">
        <v>0.92933500000000002</v>
      </c>
      <c r="T24" s="145">
        <v>0.95338900000000004</v>
      </c>
      <c r="U24" s="145">
        <v>0.96945999999999999</v>
      </c>
      <c r="V24" s="145">
        <v>0.98602800000000002</v>
      </c>
      <c r="W24" s="145">
        <v>1.00339</v>
      </c>
      <c r="X24" s="145">
        <v>1.02176</v>
      </c>
      <c r="Y24" s="145">
        <v>1.0412999999999999</v>
      </c>
      <c r="Z24" s="145">
        <v>1.06216</v>
      </c>
      <c r="AA24" s="145">
        <v>1.08446</v>
      </c>
      <c r="AB24" s="145">
        <v>1.10832</v>
      </c>
      <c r="AC24" s="145">
        <v>1.1337999999999999</v>
      </c>
      <c r="AD24" s="145">
        <v>1.1609799999999999</v>
      </c>
      <c r="AE24" s="145">
        <v>1.1898899999999999</v>
      </c>
      <c r="AF24" s="145">
        <v>1.2204900000000001</v>
      </c>
      <c r="AG24" s="145">
        <v>1.25271</v>
      </c>
      <c r="AH24" s="145">
        <v>1.2863899999999999</v>
      </c>
      <c r="AI24" s="145">
        <v>1.32125</v>
      </c>
      <c r="AJ24" s="145">
        <v>1.35703</v>
      </c>
      <c r="AK24" s="145">
        <v>1.3934599999999999</v>
      </c>
      <c r="AL24" s="145">
        <v>1.43035</v>
      </c>
      <c r="AM24" s="145">
        <v>1.4675800000000001</v>
      </c>
      <c r="AN24" s="145">
        <v>1.50512</v>
      </c>
      <c r="AO24" s="145">
        <v>1.5430299999999999</v>
      </c>
      <c r="AP24" s="145">
        <v>1.58141</v>
      </c>
      <c r="AQ24" s="145">
        <v>1.6204700000000001</v>
      </c>
      <c r="AR24" s="145">
        <v>1.66046</v>
      </c>
      <c r="AS24" s="145">
        <v>1.7013400000000001</v>
      </c>
      <c r="AT24" s="145">
        <v>1.7431000000000001</v>
      </c>
      <c r="AU24" s="145">
        <v>1.7857700000000001</v>
      </c>
      <c r="AV24" s="145">
        <v>1.82924</v>
      </c>
      <c r="AW24" s="145">
        <v>1.8735599999999999</v>
      </c>
      <c r="AX24" s="145">
        <v>1.91869</v>
      </c>
      <c r="AY24" s="145">
        <v>1.93303</v>
      </c>
      <c r="AZ24" s="145">
        <v>1.95756</v>
      </c>
      <c r="BA24" s="145">
        <v>1.98045</v>
      </c>
      <c r="BB24" s="145">
        <v>2.0039500000000001</v>
      </c>
      <c r="BC24" s="145">
        <v>2.0335000000000001</v>
      </c>
      <c r="BD24" s="145">
        <v>2.0692200000000001</v>
      </c>
      <c r="BE24" s="145">
        <v>2.1115400000000002</v>
      </c>
      <c r="BF24" s="145">
        <v>2.13897</v>
      </c>
      <c r="BG24" s="145">
        <v>2.16316</v>
      </c>
      <c r="BH24" s="145">
        <v>2.19923</v>
      </c>
      <c r="BI24" s="145">
        <v>2.2400500000000001</v>
      </c>
      <c r="BJ24" s="145">
        <v>2.2897699999999999</v>
      </c>
      <c r="BK24" s="145">
        <v>2.31745</v>
      </c>
      <c r="BL24" s="145">
        <v>2.5206300000000001</v>
      </c>
      <c r="BM24" s="145">
        <v>2.5192199999999998</v>
      </c>
      <c r="BN24" s="145">
        <v>2.30653</v>
      </c>
      <c r="BO24" s="145">
        <v>2.4433500000000001</v>
      </c>
      <c r="BP24" s="145">
        <v>2.5244900000000001</v>
      </c>
      <c r="BQ24" s="145">
        <v>2.5704500000000001</v>
      </c>
      <c r="BR24" s="145">
        <v>2.79541</v>
      </c>
      <c r="BS24" s="145">
        <v>2.6922600000000001</v>
      </c>
      <c r="BT24" s="145">
        <v>2.8715099999999998</v>
      </c>
      <c r="BU24" s="145">
        <v>2.61931</v>
      </c>
      <c r="BV24" s="145">
        <v>2.6256499999999998</v>
      </c>
      <c r="BW24" s="145">
        <v>2.6386099999999999</v>
      </c>
      <c r="BX24" s="145">
        <v>3.0438900000000002</v>
      </c>
      <c r="BY24" s="145">
        <v>2.8990999999999998</v>
      </c>
      <c r="BZ24" s="145">
        <v>2.7879200000000002</v>
      </c>
      <c r="CA24" s="145">
        <v>2.65794</v>
      </c>
      <c r="CB24" s="145">
        <v>2.8204400000000001</v>
      </c>
      <c r="CC24" s="145">
        <v>2.895</v>
      </c>
      <c r="CD24" s="145">
        <v>2.8794200000000001</v>
      </c>
      <c r="CE24" s="145">
        <v>2.9408400000000001</v>
      </c>
      <c r="CF24" s="145">
        <v>3.0438299999999998</v>
      </c>
      <c r="CG24" s="145">
        <v>2.9551500000000002</v>
      </c>
      <c r="CH24" s="145">
        <v>3.0489999999999999</v>
      </c>
      <c r="CI24" s="145">
        <v>3.2125599999999999</v>
      </c>
      <c r="CJ24" s="145">
        <v>3.1579100000000002</v>
      </c>
      <c r="CK24" s="145">
        <v>3.14656</v>
      </c>
      <c r="CL24" s="145">
        <v>3.2919399999999999</v>
      </c>
      <c r="CM24" s="145">
        <v>3.4085999999999999</v>
      </c>
      <c r="CN24" s="145">
        <v>3.2185800000000002</v>
      </c>
      <c r="CO24" s="145">
        <v>3.34598</v>
      </c>
      <c r="CP24" s="145">
        <v>3.2492000000000001</v>
      </c>
      <c r="CQ24" s="145">
        <v>3.3502000000000001</v>
      </c>
      <c r="CR24" s="145">
        <v>3.2984499999999999</v>
      </c>
      <c r="CS24" s="145">
        <v>3.2664900000000001</v>
      </c>
      <c r="CT24" s="145">
        <v>3.3068599999999999</v>
      </c>
      <c r="CU24" s="145">
        <v>3.2632099999999999</v>
      </c>
      <c r="CV24" s="145">
        <v>3.4551599999999998</v>
      </c>
      <c r="CW24" s="145">
        <v>3.5760100000000001</v>
      </c>
      <c r="CX24" s="145">
        <v>3.5322499999999999</v>
      </c>
      <c r="CY24" s="145">
        <v>3.4822199999999999</v>
      </c>
      <c r="CZ24" s="145">
        <v>3.5983100000000001</v>
      </c>
      <c r="DA24" s="145">
        <v>3.6414</v>
      </c>
      <c r="DB24" s="145">
        <v>3.7462399999999998</v>
      </c>
      <c r="DC24" s="145">
        <v>3.89941</v>
      </c>
      <c r="DD24" s="145">
        <v>4.0228999999999999</v>
      </c>
      <c r="DE24" s="145">
        <v>3.83772</v>
      </c>
      <c r="DF24" s="145">
        <v>3.8616999999999999</v>
      </c>
      <c r="DG24" s="145">
        <v>3.9363600000000001</v>
      </c>
      <c r="DH24" s="145">
        <v>4.3568199999999999</v>
      </c>
      <c r="DI24" s="145">
        <v>4.3486900000000004</v>
      </c>
      <c r="DJ24" s="145">
        <v>4.5636200000000002</v>
      </c>
      <c r="DK24" s="145">
        <v>4.4370099999999999</v>
      </c>
      <c r="DL24" s="145">
        <v>4.3313699999999997</v>
      </c>
      <c r="DM24" s="145">
        <v>4.4136800000000003</v>
      </c>
      <c r="DN24" s="145">
        <v>4.5686600000000004</v>
      </c>
      <c r="DO24" s="145">
        <v>4.4481599999999997</v>
      </c>
      <c r="DP24" s="145">
        <v>4.4506500000000004</v>
      </c>
      <c r="DQ24" s="145">
        <v>4.46218</v>
      </c>
      <c r="DR24" s="145">
        <v>4.4287400000000003</v>
      </c>
      <c r="DS24" s="145">
        <v>4.5046499999999998</v>
      </c>
      <c r="DT24" s="145">
        <v>4.6134700000000004</v>
      </c>
      <c r="DU24" s="145">
        <v>4.71007</v>
      </c>
      <c r="DV24" s="145">
        <v>4.78085</v>
      </c>
      <c r="DW24" s="145">
        <v>4.8365600000000004</v>
      </c>
      <c r="DX24" s="145">
        <v>4.8917200000000003</v>
      </c>
      <c r="DY24" s="145">
        <v>4.9483300000000003</v>
      </c>
      <c r="DZ24" s="145">
        <v>5.0066199999999998</v>
      </c>
      <c r="EA24" s="145">
        <v>5.0646000000000004</v>
      </c>
      <c r="EB24" s="145">
        <v>5.1196400000000004</v>
      </c>
      <c r="EC24" s="145">
        <v>5.1757400000000002</v>
      </c>
      <c r="ED24" s="145">
        <v>5.2321099999999996</v>
      </c>
      <c r="EE24" s="145">
        <v>5.2889299999999997</v>
      </c>
      <c r="EF24" s="145">
        <v>5.3458100000000002</v>
      </c>
      <c r="EG24" s="145">
        <v>5.4029699999999998</v>
      </c>
      <c r="EH24" s="145">
        <v>5.4600999999999997</v>
      </c>
      <c r="EI24" s="145">
        <v>5.5167200000000003</v>
      </c>
      <c r="EJ24" s="145">
        <v>5.5731400000000004</v>
      </c>
      <c r="EK24" s="145">
        <v>5.6295599999999997</v>
      </c>
      <c r="EL24" s="145">
        <v>5.6859999999999999</v>
      </c>
      <c r="EM24" s="145">
        <v>5.7422700000000004</v>
      </c>
      <c r="EN24" s="145">
        <v>5.7969999999999997</v>
      </c>
      <c r="EO24" s="145">
        <v>5.8464</v>
      </c>
      <c r="EP24" s="145">
        <v>5.8963599999999996</v>
      </c>
      <c r="EQ24" s="145">
        <v>5.9461000000000004</v>
      </c>
      <c r="ER24" s="145">
        <v>5.9955400000000001</v>
      </c>
      <c r="ES24" s="145">
        <v>6.0442900000000002</v>
      </c>
      <c r="ET24" s="145">
        <v>6.0923400000000001</v>
      </c>
      <c r="EU24" s="145">
        <v>6.13978</v>
      </c>
      <c r="EV24" s="145">
        <v>6.1865300000000003</v>
      </c>
      <c r="EW24" s="145">
        <v>6.2322899999999999</v>
      </c>
      <c r="EX24" s="145">
        <v>6.2768499999999996</v>
      </c>
      <c r="EY24" s="145">
        <v>6.3203699999999996</v>
      </c>
      <c r="EZ24" s="145">
        <v>6.3627799999999999</v>
      </c>
      <c r="FA24" s="145">
        <v>6.4041100000000002</v>
      </c>
      <c r="FB24" s="145">
        <v>6.4441499999999996</v>
      </c>
      <c r="FC24" s="145">
        <v>6.4828099999999997</v>
      </c>
      <c r="FD24" s="145">
        <v>6.5200399999999998</v>
      </c>
      <c r="FE24" s="145">
        <v>6.5558899999999998</v>
      </c>
      <c r="FF24" s="145">
        <v>6.5903099999999997</v>
      </c>
      <c r="FG24" s="145">
        <v>6.6232600000000001</v>
      </c>
      <c r="FH24" s="145">
        <v>6.6548299999999996</v>
      </c>
      <c r="FI24" s="145">
        <v>6.68553</v>
      </c>
      <c r="FJ24" s="145">
        <v>6.7148300000000001</v>
      </c>
      <c r="FK24" s="145">
        <v>6.7431599999999996</v>
      </c>
      <c r="FL24" s="145">
        <v>6.7702900000000001</v>
      </c>
      <c r="FM24" s="145">
        <v>6.7960500000000001</v>
      </c>
      <c r="FN24" s="145">
        <v>6.8204500000000001</v>
      </c>
      <c r="FO24" s="145">
        <v>6.84354</v>
      </c>
      <c r="FP24" s="145">
        <v>6.8653300000000002</v>
      </c>
      <c r="FQ24" s="145">
        <v>6.8857299999999997</v>
      </c>
      <c r="FR24" s="145">
        <v>6.9047999999999998</v>
      </c>
      <c r="FS24" s="145">
        <v>6.9227400000000001</v>
      </c>
      <c r="FT24" s="145">
        <v>6.9396399999999998</v>
      </c>
      <c r="FU24" s="145">
        <v>6.9555100000000003</v>
      </c>
      <c r="FV24" s="145">
        <v>6.9703900000000001</v>
      </c>
      <c r="FW24" s="145">
        <v>6.9843599999999997</v>
      </c>
      <c r="FX24" s="145">
        <v>6.9974499999999997</v>
      </c>
      <c r="FY24" s="145">
        <v>7.0097199999999997</v>
      </c>
      <c r="FZ24" s="145">
        <v>7.0212399999999997</v>
      </c>
      <c r="GA24" s="145">
        <v>7.0320400000000003</v>
      </c>
      <c r="GB24" s="145">
        <v>7.0421500000000004</v>
      </c>
      <c r="GC24" s="145">
        <v>7.0516199999999998</v>
      </c>
      <c r="GD24" s="145">
        <v>7.0604800000000001</v>
      </c>
      <c r="GE24" s="145">
        <v>7.0687699999999998</v>
      </c>
      <c r="GF24" s="145">
        <v>7.0765200000000004</v>
      </c>
      <c r="GG24" s="145">
        <v>7.0837599999999998</v>
      </c>
      <c r="GH24" s="145">
        <v>7.0905300000000002</v>
      </c>
      <c r="GI24" s="145">
        <v>7.0968600000000004</v>
      </c>
      <c r="GJ24" s="145">
        <v>7.1027699999999996</v>
      </c>
      <c r="GK24" s="145">
        <v>7.1082799999999997</v>
      </c>
      <c r="GL24" s="145">
        <v>7.1134199999999996</v>
      </c>
      <c r="GM24" s="145">
        <v>7.11822</v>
      </c>
      <c r="GN24" s="145">
        <v>7.1227</v>
      </c>
      <c r="GO24" s="145">
        <v>7.1268900000000004</v>
      </c>
      <c r="GP24" s="145">
        <v>7.1307999999999998</v>
      </c>
      <c r="GQ24" s="145">
        <v>7.1344500000000002</v>
      </c>
      <c r="GR24" s="145">
        <v>7.1378599999999999</v>
      </c>
      <c r="GS24" s="145">
        <v>7.1410299999999998</v>
      </c>
      <c r="GT24" s="145">
        <v>7.14398</v>
      </c>
    </row>
    <row r="25" spans="1:202">
      <c r="A25" s="145" t="s">
        <v>234</v>
      </c>
      <c r="B25" s="145">
        <v>1.7184900000000001</v>
      </c>
      <c r="C25" s="145">
        <v>0.90395800000000004</v>
      </c>
      <c r="D25" s="145">
        <v>0.98507</v>
      </c>
      <c r="E25" s="145">
        <v>1.01078</v>
      </c>
      <c r="F25" s="145">
        <v>1.01772</v>
      </c>
      <c r="G25" s="145">
        <v>1.0211300000000001</v>
      </c>
      <c r="H25" s="145">
        <v>1.0256099999999999</v>
      </c>
      <c r="I25" s="145">
        <v>1.0313300000000001</v>
      </c>
      <c r="J25" s="145">
        <v>1.03728</v>
      </c>
      <c r="K25" s="145">
        <v>1.0430999999999999</v>
      </c>
      <c r="L25" s="145">
        <v>1.04819</v>
      </c>
      <c r="M25" s="145">
        <v>1.05274</v>
      </c>
      <c r="N25" s="145">
        <v>1.0568599999999999</v>
      </c>
      <c r="O25" s="145">
        <v>1.06071</v>
      </c>
      <c r="P25" s="145">
        <v>1.0644199999999999</v>
      </c>
      <c r="Q25" s="145">
        <v>1.0681</v>
      </c>
      <c r="R25" s="145">
        <v>1.0718099999999999</v>
      </c>
      <c r="S25" s="145">
        <v>1.07562</v>
      </c>
      <c r="T25" s="145">
        <v>1.0890500000000001</v>
      </c>
      <c r="U25" s="145">
        <v>1.1014900000000001</v>
      </c>
      <c r="V25" s="145">
        <v>1.1157999999999999</v>
      </c>
      <c r="W25" s="145">
        <v>1.1311800000000001</v>
      </c>
      <c r="X25" s="145">
        <v>1.1472800000000001</v>
      </c>
      <c r="Y25" s="145">
        <v>1.16408</v>
      </c>
      <c r="Z25" s="145">
        <v>1.1816599999999999</v>
      </c>
      <c r="AA25" s="145">
        <v>1.20017</v>
      </c>
      <c r="AB25" s="145">
        <v>1.21973</v>
      </c>
      <c r="AC25" s="145">
        <v>1.2404299999999999</v>
      </c>
      <c r="AD25" s="145">
        <v>1.26233</v>
      </c>
      <c r="AE25" s="145">
        <v>1.2854300000000001</v>
      </c>
      <c r="AF25" s="145">
        <v>1.30972</v>
      </c>
      <c r="AG25" s="145">
        <v>1.33514</v>
      </c>
      <c r="AH25" s="145">
        <v>1.3615699999999999</v>
      </c>
      <c r="AI25" s="145">
        <v>1.3888499999999999</v>
      </c>
      <c r="AJ25" s="145">
        <v>1.4167700000000001</v>
      </c>
      <c r="AK25" s="145">
        <v>1.44512</v>
      </c>
      <c r="AL25" s="145">
        <v>1.4737199999999999</v>
      </c>
      <c r="AM25" s="145">
        <v>1.50241</v>
      </c>
      <c r="AN25" s="145">
        <v>1.5310999999999999</v>
      </c>
      <c r="AO25" s="145">
        <v>1.55976</v>
      </c>
      <c r="AP25" s="145">
        <v>1.5884</v>
      </c>
      <c r="AQ25" s="145">
        <v>1.6170800000000001</v>
      </c>
      <c r="AR25" s="145">
        <v>1.64594</v>
      </c>
      <c r="AS25" s="145">
        <v>1.67499</v>
      </c>
      <c r="AT25" s="145">
        <v>1.7042600000000001</v>
      </c>
      <c r="AU25" s="145">
        <v>1.7337800000000001</v>
      </c>
      <c r="AV25" s="145">
        <v>1.7635099999999999</v>
      </c>
      <c r="AW25" s="145">
        <v>1.7934399999999999</v>
      </c>
      <c r="AX25" s="145">
        <v>1.82355</v>
      </c>
      <c r="AY25" s="145">
        <v>1.8437300000000001</v>
      </c>
      <c r="AZ25" s="145">
        <v>1.8646100000000001</v>
      </c>
      <c r="BA25" s="145">
        <v>1.8827199999999999</v>
      </c>
      <c r="BB25" s="145">
        <v>1.8995599999999999</v>
      </c>
      <c r="BC25" s="145">
        <v>1.9174599999999999</v>
      </c>
      <c r="BD25" s="145">
        <v>1.93727</v>
      </c>
      <c r="BE25" s="145">
        <v>1.95983</v>
      </c>
      <c r="BF25" s="145">
        <v>1.9791000000000001</v>
      </c>
      <c r="BG25" s="145">
        <v>1.99733</v>
      </c>
      <c r="BH25" s="145">
        <v>2.01824</v>
      </c>
      <c r="BI25" s="145">
        <v>2.0405199999999999</v>
      </c>
      <c r="BJ25" s="145">
        <v>2.0659999999999998</v>
      </c>
      <c r="BK25" s="145">
        <v>2.0862099999999999</v>
      </c>
      <c r="BL25" s="145">
        <v>2.1490399999999998</v>
      </c>
      <c r="BM25" s="145">
        <v>2.1597599999999999</v>
      </c>
      <c r="BN25" s="145">
        <v>2.1278299999999999</v>
      </c>
      <c r="BO25" s="145">
        <v>2.1858399999999998</v>
      </c>
      <c r="BP25" s="145">
        <v>2.2161499999999998</v>
      </c>
      <c r="BQ25" s="145">
        <v>2.2353999999999998</v>
      </c>
      <c r="BR25" s="145">
        <v>2.2967900000000001</v>
      </c>
      <c r="BS25" s="145">
        <v>2.2784800000000001</v>
      </c>
      <c r="BT25" s="145">
        <v>2.3621799999999999</v>
      </c>
      <c r="BU25" s="145">
        <v>2.3435899999999998</v>
      </c>
      <c r="BV25" s="145">
        <v>2.3551000000000002</v>
      </c>
      <c r="BW25" s="145">
        <v>2.3462200000000002</v>
      </c>
      <c r="BX25" s="145">
        <v>2.4310900000000002</v>
      </c>
      <c r="BY25" s="145">
        <v>2.3931800000000001</v>
      </c>
      <c r="BZ25" s="145">
        <v>2.3705500000000002</v>
      </c>
      <c r="CA25" s="145">
        <v>2.3336000000000001</v>
      </c>
      <c r="CB25" s="145">
        <v>2.3651200000000001</v>
      </c>
      <c r="CC25" s="145">
        <v>2.36571</v>
      </c>
      <c r="CD25" s="145">
        <v>2.3371400000000002</v>
      </c>
      <c r="CE25" s="145">
        <v>2.32992</v>
      </c>
      <c r="CF25" s="145">
        <v>2.3393299999999999</v>
      </c>
      <c r="CG25" s="145">
        <v>2.3013300000000001</v>
      </c>
      <c r="CH25" s="145">
        <v>2.3085800000000001</v>
      </c>
      <c r="CI25" s="145">
        <v>2.3355199999999998</v>
      </c>
      <c r="CJ25" s="145">
        <v>2.3113700000000001</v>
      </c>
      <c r="CK25" s="145">
        <v>2.3116699999999999</v>
      </c>
      <c r="CL25" s="145">
        <v>2.3695300000000001</v>
      </c>
      <c r="CM25" s="145">
        <v>2.4276599999999999</v>
      </c>
      <c r="CN25" s="145">
        <v>2.4106000000000001</v>
      </c>
      <c r="CO25" s="145">
        <v>2.4917099999999999</v>
      </c>
      <c r="CP25" s="145">
        <v>2.52983</v>
      </c>
      <c r="CQ25" s="145">
        <v>2.60331</v>
      </c>
      <c r="CR25" s="145">
        <v>2.6235300000000001</v>
      </c>
      <c r="CS25" s="145">
        <v>2.6365599999999998</v>
      </c>
      <c r="CT25" s="145">
        <v>2.6555800000000001</v>
      </c>
      <c r="CU25" s="145">
        <v>2.6499799999999998</v>
      </c>
      <c r="CV25" s="145">
        <v>2.6958899999999999</v>
      </c>
      <c r="CW25" s="145">
        <v>2.72905</v>
      </c>
      <c r="CX25" s="145">
        <v>2.7377799999999999</v>
      </c>
      <c r="CY25" s="145">
        <v>2.7563300000000002</v>
      </c>
      <c r="CZ25" s="145">
        <v>2.8196400000000001</v>
      </c>
      <c r="DA25" s="145">
        <v>2.8748999999999998</v>
      </c>
      <c r="DB25" s="145">
        <v>2.9159099999999998</v>
      </c>
      <c r="DC25" s="145">
        <v>2.9125700000000001</v>
      </c>
      <c r="DD25" s="145">
        <v>2.9095</v>
      </c>
      <c r="DE25" s="145">
        <v>2.9076399999999998</v>
      </c>
      <c r="DF25" s="145">
        <v>2.9108100000000001</v>
      </c>
      <c r="DG25" s="145">
        <v>2.91168</v>
      </c>
      <c r="DH25" s="145">
        <v>2.9125800000000002</v>
      </c>
      <c r="DI25" s="145">
        <v>2.9080300000000001</v>
      </c>
      <c r="DJ25" s="145">
        <v>2.90991</v>
      </c>
      <c r="DK25" s="145">
        <v>2.9076300000000002</v>
      </c>
      <c r="DL25" s="145">
        <v>2.9111099999999999</v>
      </c>
      <c r="DM25" s="145">
        <v>2.9138899999999999</v>
      </c>
      <c r="DN25" s="145">
        <v>2.9137300000000002</v>
      </c>
      <c r="DO25" s="145">
        <v>2.9129700000000001</v>
      </c>
      <c r="DP25" s="145">
        <v>2.91744</v>
      </c>
      <c r="DQ25" s="145">
        <v>2.9195799999999998</v>
      </c>
      <c r="DR25" s="145">
        <v>2.9216099999999998</v>
      </c>
      <c r="DS25" s="145">
        <v>2.9249700000000001</v>
      </c>
      <c r="DT25" s="145">
        <v>2.9270900000000002</v>
      </c>
      <c r="DU25" s="145">
        <v>2.9287999999999998</v>
      </c>
      <c r="DV25" s="145">
        <v>2.9302700000000002</v>
      </c>
      <c r="DW25" s="145">
        <v>2.9314200000000001</v>
      </c>
      <c r="DX25" s="145">
        <v>2.9320900000000001</v>
      </c>
      <c r="DY25" s="145">
        <v>2.9324499999999998</v>
      </c>
      <c r="DZ25" s="145">
        <v>2.9326500000000002</v>
      </c>
      <c r="EA25" s="145">
        <v>2.9327399999999999</v>
      </c>
      <c r="EB25" s="145">
        <v>2.9327899999999998</v>
      </c>
      <c r="EC25" s="145">
        <v>2.93289</v>
      </c>
      <c r="ED25" s="145">
        <v>2.9329399999999999</v>
      </c>
      <c r="EE25" s="145">
        <v>2.9329700000000001</v>
      </c>
      <c r="EF25" s="145">
        <v>2.9329700000000001</v>
      </c>
      <c r="EG25" s="145">
        <v>2.9329499999999999</v>
      </c>
      <c r="EH25" s="145">
        <v>2.9329200000000002</v>
      </c>
      <c r="EI25" s="145">
        <v>2.9328599999999998</v>
      </c>
      <c r="EJ25" s="145">
        <v>2.9328099999999999</v>
      </c>
      <c r="EK25" s="145">
        <v>2.93275</v>
      </c>
      <c r="EL25" s="145">
        <v>2.93268</v>
      </c>
      <c r="EM25" s="145">
        <v>2.9325899999999998</v>
      </c>
      <c r="EN25" s="145">
        <v>2.9325000000000001</v>
      </c>
      <c r="EO25" s="145">
        <v>2.9324300000000001</v>
      </c>
      <c r="EP25" s="145">
        <v>2.93255</v>
      </c>
      <c r="EQ25" s="145">
        <v>2.9326500000000002</v>
      </c>
      <c r="ER25" s="145">
        <v>2.93275</v>
      </c>
      <c r="ES25" s="145">
        <v>2.9328500000000002</v>
      </c>
      <c r="ET25" s="145">
        <v>2.93296</v>
      </c>
      <c r="EU25" s="145">
        <v>2.9330799999999999</v>
      </c>
      <c r="EV25" s="145">
        <v>2.9331900000000002</v>
      </c>
      <c r="EW25" s="145">
        <v>2.9333100000000001</v>
      </c>
      <c r="EX25" s="145">
        <v>2.9334199999999999</v>
      </c>
      <c r="EY25" s="145">
        <v>2.9335399999999998</v>
      </c>
      <c r="EZ25" s="145">
        <v>2.9336700000000002</v>
      </c>
      <c r="FA25" s="145">
        <v>2.9337900000000001</v>
      </c>
      <c r="FB25" s="145">
        <v>2.9339200000000001</v>
      </c>
      <c r="FC25" s="145">
        <v>2.93405</v>
      </c>
      <c r="FD25" s="145">
        <v>2.9341900000000001</v>
      </c>
      <c r="FE25" s="145">
        <v>2.9343499999999998</v>
      </c>
      <c r="FF25" s="145">
        <v>2.93452</v>
      </c>
      <c r="FG25" s="145">
        <v>2.9346999999999999</v>
      </c>
      <c r="FH25" s="145">
        <v>2.9348900000000002</v>
      </c>
      <c r="FI25" s="145">
        <v>2.9350999999999998</v>
      </c>
      <c r="FJ25" s="145">
        <v>2.9353199999999999</v>
      </c>
      <c r="FK25" s="145">
        <v>2.9357000000000002</v>
      </c>
      <c r="FL25" s="145">
        <v>2.93614</v>
      </c>
      <c r="FM25" s="145">
        <v>2.9365800000000002</v>
      </c>
      <c r="FN25" s="145">
        <v>2.93703</v>
      </c>
      <c r="FO25" s="145">
        <v>2.9374799999999999</v>
      </c>
      <c r="FP25" s="145">
        <v>2.9379400000000002</v>
      </c>
      <c r="FQ25" s="145">
        <v>2.9384000000000001</v>
      </c>
      <c r="FR25" s="145">
        <v>2.93886</v>
      </c>
      <c r="FS25" s="145">
        <v>2.93933</v>
      </c>
      <c r="FT25" s="145">
        <v>2.9398</v>
      </c>
      <c r="FU25" s="145">
        <v>2.94028</v>
      </c>
      <c r="FV25" s="145">
        <v>2.9407899999999998</v>
      </c>
      <c r="FW25" s="145">
        <v>2.9413200000000002</v>
      </c>
      <c r="FX25" s="145">
        <v>2.9418700000000002</v>
      </c>
      <c r="FY25" s="145">
        <v>2.94245</v>
      </c>
      <c r="FZ25" s="145">
        <v>2.94306</v>
      </c>
      <c r="GA25" s="145">
        <v>2.9436800000000001</v>
      </c>
      <c r="GB25" s="145">
        <v>2.9443100000000002</v>
      </c>
      <c r="GC25" s="145">
        <v>2.94496</v>
      </c>
      <c r="GD25" s="145">
        <v>2.94563</v>
      </c>
      <c r="GE25" s="145">
        <v>2.94631</v>
      </c>
      <c r="GF25" s="145">
        <v>2.9470200000000002</v>
      </c>
      <c r="GG25" s="145">
        <v>2.9477600000000002</v>
      </c>
      <c r="GH25" s="145">
        <v>2.9485199999999998</v>
      </c>
      <c r="GI25" s="145">
        <v>2.9493</v>
      </c>
      <c r="GJ25" s="145">
        <v>2.9500999999999999</v>
      </c>
      <c r="GK25" s="145">
        <v>2.9509300000000001</v>
      </c>
      <c r="GL25" s="145">
        <v>2.9517899999999999</v>
      </c>
      <c r="GM25" s="145">
        <v>2.95268</v>
      </c>
      <c r="GN25" s="145">
        <v>2.9535900000000002</v>
      </c>
      <c r="GO25" s="145">
        <v>2.95452</v>
      </c>
      <c r="GP25" s="145">
        <v>2.9554499999999999</v>
      </c>
      <c r="GQ25" s="145">
        <v>2.95641</v>
      </c>
      <c r="GR25" s="145">
        <v>2.9573700000000001</v>
      </c>
      <c r="GS25" s="145">
        <v>2.9583400000000002</v>
      </c>
      <c r="GT25" s="145">
        <v>2.9593400000000001</v>
      </c>
    </row>
    <row r="26" spans="1:202">
      <c r="A26" s="145" t="s">
        <v>235</v>
      </c>
      <c r="B26" s="145">
        <v>2.6074299999999999</v>
      </c>
      <c r="C26" s="145">
        <v>2.6077300000000001</v>
      </c>
      <c r="D26" s="145">
        <v>2.6035599999999999</v>
      </c>
      <c r="E26" s="145">
        <v>2.6028099999999998</v>
      </c>
      <c r="F26" s="145">
        <v>2.6018599999999998</v>
      </c>
      <c r="G26" s="145">
        <v>2.6009600000000002</v>
      </c>
      <c r="H26" s="145">
        <v>2.6001500000000002</v>
      </c>
      <c r="I26" s="145">
        <v>2.59945</v>
      </c>
      <c r="J26" s="145">
        <v>2.5988799999999999</v>
      </c>
      <c r="K26" s="145">
        <v>2.59842</v>
      </c>
      <c r="L26" s="145">
        <v>2.5980599999999998</v>
      </c>
      <c r="M26" s="145">
        <v>2.5977999999999999</v>
      </c>
      <c r="N26" s="145">
        <v>2.59761</v>
      </c>
      <c r="O26" s="145">
        <v>2.59748</v>
      </c>
      <c r="P26" s="145">
        <v>2.59741</v>
      </c>
      <c r="Q26" s="145">
        <v>2.5973799999999998</v>
      </c>
      <c r="R26" s="145">
        <v>2.5973799999999998</v>
      </c>
      <c r="S26" s="145">
        <v>2.5973999999999999</v>
      </c>
      <c r="T26" s="145">
        <v>2.5974400000000002</v>
      </c>
      <c r="U26" s="145">
        <v>2.5975700000000002</v>
      </c>
      <c r="V26" s="145">
        <v>2.5977199999999998</v>
      </c>
      <c r="W26" s="145">
        <v>2.5979000000000001</v>
      </c>
      <c r="X26" s="145">
        <v>2.5981000000000001</v>
      </c>
      <c r="Y26" s="145">
        <v>2.5983299999999998</v>
      </c>
      <c r="Z26" s="145">
        <v>2.5985800000000001</v>
      </c>
      <c r="AA26" s="145">
        <v>2.59883</v>
      </c>
      <c r="AB26" s="145">
        <v>2.5991</v>
      </c>
      <c r="AC26" s="145">
        <v>2.59938</v>
      </c>
      <c r="AD26" s="145">
        <v>2.5996700000000001</v>
      </c>
      <c r="AE26" s="145">
        <v>2.5999599999999998</v>
      </c>
      <c r="AF26" s="145">
        <v>2.60026</v>
      </c>
      <c r="AG26" s="145">
        <v>2.6005699999999998</v>
      </c>
      <c r="AH26" s="145">
        <v>2.6008800000000001</v>
      </c>
      <c r="AI26" s="145">
        <v>2.6011899999999999</v>
      </c>
      <c r="AJ26" s="145">
        <v>2.6015100000000002</v>
      </c>
      <c r="AK26" s="145">
        <v>2.60182</v>
      </c>
      <c r="AL26" s="145">
        <v>2.6021299999999998</v>
      </c>
      <c r="AM26" s="145">
        <v>2.6024400000000001</v>
      </c>
      <c r="AN26" s="145">
        <v>2.6027399999999998</v>
      </c>
      <c r="AO26" s="145">
        <v>2.6030199999999999</v>
      </c>
      <c r="AP26" s="145">
        <v>2.6032999999999999</v>
      </c>
      <c r="AQ26" s="145">
        <v>2.6035699999999999</v>
      </c>
      <c r="AR26" s="145">
        <v>2.6038299999999999</v>
      </c>
      <c r="AS26" s="145">
        <v>2.6040700000000001</v>
      </c>
      <c r="AT26" s="145">
        <v>2.6043099999999999</v>
      </c>
      <c r="AU26" s="145">
        <v>2.6045500000000001</v>
      </c>
      <c r="AV26" s="145">
        <v>2.6047699999999998</v>
      </c>
      <c r="AW26" s="145">
        <v>2.6049899999999999</v>
      </c>
      <c r="AX26" s="145">
        <v>2.6052</v>
      </c>
      <c r="AY26" s="145">
        <v>2.60541</v>
      </c>
      <c r="AZ26" s="145">
        <v>2.6055700000000002</v>
      </c>
      <c r="BA26" s="145">
        <v>2.6057199999999998</v>
      </c>
      <c r="BB26" s="145">
        <v>2.6058599999999998</v>
      </c>
      <c r="BC26" s="145">
        <v>2.6059999999999999</v>
      </c>
      <c r="BD26" s="145">
        <v>2.6061200000000002</v>
      </c>
      <c r="BE26" s="145">
        <v>2.6062400000000001</v>
      </c>
      <c r="BF26" s="145">
        <v>2.60636</v>
      </c>
      <c r="BG26" s="145">
        <v>2.6064500000000002</v>
      </c>
      <c r="BH26" s="145">
        <v>2.6065299999999998</v>
      </c>
      <c r="BI26" s="145">
        <v>2.60663</v>
      </c>
      <c r="BJ26" s="145">
        <v>2.6067100000000001</v>
      </c>
      <c r="BK26" s="145">
        <v>2.6067999999999998</v>
      </c>
      <c r="BL26" s="145">
        <v>2.6068500000000001</v>
      </c>
      <c r="BM26" s="145">
        <v>2.6070899999999999</v>
      </c>
      <c r="BN26" s="145">
        <v>2.6071300000000002</v>
      </c>
      <c r="BO26" s="145">
        <v>2.59517</v>
      </c>
      <c r="BP26" s="145">
        <v>2.5763199999999999</v>
      </c>
      <c r="BQ26" s="145">
        <v>2.5614499999999998</v>
      </c>
      <c r="BR26" s="145">
        <v>2.5333700000000001</v>
      </c>
      <c r="BS26" s="145">
        <v>2.5292400000000002</v>
      </c>
      <c r="BT26" s="145">
        <v>2.5003700000000002</v>
      </c>
      <c r="BU26" s="145">
        <v>2.5051800000000002</v>
      </c>
      <c r="BV26" s="145">
        <v>2.4911500000000002</v>
      </c>
      <c r="BW26" s="145">
        <v>2.4780500000000001</v>
      </c>
      <c r="BX26" s="145">
        <v>2.4381900000000001</v>
      </c>
      <c r="BY26" s="145">
        <v>2.4377</v>
      </c>
      <c r="BZ26" s="145">
        <v>2.4325000000000001</v>
      </c>
      <c r="CA26" s="145">
        <v>2.4289700000000001</v>
      </c>
      <c r="CB26" s="145">
        <v>2.4071600000000002</v>
      </c>
      <c r="CC26" s="145">
        <v>2.3925999999999998</v>
      </c>
      <c r="CD26" s="145">
        <v>2.3838699999999999</v>
      </c>
      <c r="CE26" s="145">
        <v>2.37093</v>
      </c>
      <c r="CF26" s="145">
        <v>2.3559299999999999</v>
      </c>
      <c r="CG26" s="145">
        <v>2.3528699999999998</v>
      </c>
      <c r="CH26" s="145">
        <v>2.3382299999999998</v>
      </c>
      <c r="CI26" s="145">
        <v>2.3207200000000001</v>
      </c>
      <c r="CJ26" s="145">
        <v>2.3156599999999998</v>
      </c>
      <c r="CK26" s="145">
        <v>2.3065199999999999</v>
      </c>
      <c r="CL26" s="145">
        <v>2.2880500000000001</v>
      </c>
      <c r="CM26" s="145">
        <v>2.27149</v>
      </c>
      <c r="CN26" s="145">
        <v>2.2711899999999998</v>
      </c>
      <c r="CO26" s="145">
        <v>2.25265</v>
      </c>
      <c r="CP26" s="145">
        <v>2.2469199999999998</v>
      </c>
      <c r="CQ26" s="145">
        <v>2.2320899999999999</v>
      </c>
      <c r="CR26" s="145">
        <v>2.2266599999999999</v>
      </c>
      <c r="CS26" s="145">
        <v>2.22031</v>
      </c>
      <c r="CT26" s="145">
        <v>2.2111200000000002</v>
      </c>
      <c r="CU26" s="145">
        <v>2.2062599999999999</v>
      </c>
      <c r="CV26" s="145">
        <v>2.19062</v>
      </c>
      <c r="CW26" s="145">
        <v>2.17943</v>
      </c>
      <c r="CX26" s="145">
        <v>2.1749100000000001</v>
      </c>
      <c r="CY26" s="145">
        <v>2.16913</v>
      </c>
      <c r="CZ26" s="145">
        <v>2.15612</v>
      </c>
      <c r="DA26" s="145">
        <v>2.1469399999999998</v>
      </c>
      <c r="DB26" s="145">
        <v>2.1358000000000001</v>
      </c>
      <c r="DC26" s="145">
        <v>2.1244000000000001</v>
      </c>
      <c r="DD26" s="145">
        <v>2.1155499999999998</v>
      </c>
      <c r="DE26" s="145">
        <v>2.11876</v>
      </c>
      <c r="DF26" s="145">
        <v>2.11246</v>
      </c>
      <c r="DG26" s="145">
        <v>2.1050800000000001</v>
      </c>
      <c r="DH26" s="145">
        <v>2.08439</v>
      </c>
      <c r="DI26" s="145">
        <v>2.0805699999999998</v>
      </c>
      <c r="DJ26" s="145">
        <v>2.0668000000000002</v>
      </c>
      <c r="DK26" s="145">
        <v>2.0666000000000002</v>
      </c>
      <c r="DL26" s="145">
        <v>2.0659299999999998</v>
      </c>
      <c r="DM26" s="145">
        <v>2.0582600000000002</v>
      </c>
      <c r="DN26" s="145">
        <v>2.04861</v>
      </c>
      <c r="DO26" s="145">
        <v>2.0496699999999999</v>
      </c>
      <c r="DP26" s="145">
        <v>2.0454699999999999</v>
      </c>
      <c r="DQ26" s="145">
        <v>2.0410400000000002</v>
      </c>
      <c r="DR26" s="145">
        <v>2.0384000000000002</v>
      </c>
      <c r="DS26" s="145">
        <v>2.0317599999999998</v>
      </c>
      <c r="DT26" s="145">
        <v>2.02386</v>
      </c>
      <c r="DU26" s="145">
        <v>2.01606</v>
      </c>
      <c r="DV26" s="145">
        <v>2.0092099999999999</v>
      </c>
      <c r="DW26" s="145">
        <v>2.0030600000000001</v>
      </c>
      <c r="DX26" s="145">
        <v>1.99719</v>
      </c>
      <c r="DY26" s="145">
        <v>1.99156</v>
      </c>
      <c r="DZ26" s="145">
        <v>1.9861200000000001</v>
      </c>
      <c r="EA26" s="145">
        <v>1.9809099999999999</v>
      </c>
      <c r="EB26" s="145">
        <v>1.9759899999999999</v>
      </c>
      <c r="EC26" s="145">
        <v>1.9712000000000001</v>
      </c>
      <c r="ED26" s="145">
        <v>1.9665699999999999</v>
      </c>
      <c r="EE26" s="145">
        <v>1.9620500000000001</v>
      </c>
      <c r="EF26" s="145">
        <v>1.9576499999999999</v>
      </c>
      <c r="EG26" s="145">
        <v>1.9533499999999999</v>
      </c>
      <c r="EH26" s="145">
        <v>1.9491400000000001</v>
      </c>
      <c r="EI26" s="145">
        <v>1.94502</v>
      </c>
      <c r="EJ26" s="145">
        <v>1.94099</v>
      </c>
      <c r="EK26" s="145">
        <v>1.93703</v>
      </c>
      <c r="EL26" s="145">
        <v>1.9331199999999999</v>
      </c>
      <c r="EM26" s="145">
        <v>1.9292800000000001</v>
      </c>
      <c r="EN26" s="145">
        <v>1.92553</v>
      </c>
      <c r="EO26" s="145">
        <v>1.9220299999999999</v>
      </c>
      <c r="EP26" s="145">
        <v>1.9185700000000001</v>
      </c>
      <c r="EQ26" s="145">
        <v>1.91516</v>
      </c>
      <c r="ER26" s="145">
        <v>1.9117999999999999</v>
      </c>
      <c r="ES26" s="145">
        <v>1.9085099999999999</v>
      </c>
      <c r="ET26" s="145">
        <v>1.90526</v>
      </c>
      <c r="EU26" s="145">
        <v>1.9020600000000001</v>
      </c>
      <c r="EV26" s="145">
        <v>1.89889</v>
      </c>
      <c r="EW26" s="145">
        <v>1.89578</v>
      </c>
      <c r="EX26" s="145">
        <v>1.89273</v>
      </c>
      <c r="EY26" s="145">
        <v>1.8897200000000001</v>
      </c>
      <c r="EZ26" s="145">
        <v>1.88676</v>
      </c>
      <c r="FA26" s="145">
        <v>1.88384</v>
      </c>
      <c r="FB26" s="145">
        <v>1.8809800000000001</v>
      </c>
      <c r="FC26" s="145">
        <v>1.8781699999999999</v>
      </c>
      <c r="FD26" s="145">
        <v>1.87541</v>
      </c>
      <c r="FE26" s="145">
        <v>1.8727100000000001</v>
      </c>
      <c r="FF26" s="145">
        <v>1.8700600000000001</v>
      </c>
      <c r="FG26" s="145">
        <v>1.86747</v>
      </c>
      <c r="FH26" s="145">
        <v>1.86493</v>
      </c>
      <c r="FI26" s="145">
        <v>1.8624099999999999</v>
      </c>
      <c r="FJ26" s="145">
        <v>1.8599399999999999</v>
      </c>
      <c r="FK26" s="145">
        <v>1.8574900000000001</v>
      </c>
      <c r="FL26" s="145">
        <v>1.8550800000000001</v>
      </c>
      <c r="FM26" s="145">
        <v>1.85273</v>
      </c>
      <c r="FN26" s="145">
        <v>1.85043</v>
      </c>
      <c r="FO26" s="145">
        <v>1.84819</v>
      </c>
      <c r="FP26" s="145">
        <v>1.8460000000000001</v>
      </c>
      <c r="FQ26" s="145">
        <v>1.84388</v>
      </c>
      <c r="FR26" s="145">
        <v>1.8418300000000001</v>
      </c>
      <c r="FS26" s="145">
        <v>1.8398399999999999</v>
      </c>
      <c r="FT26" s="145">
        <v>1.8379099999999999</v>
      </c>
      <c r="FU26" s="145">
        <v>1.8360300000000001</v>
      </c>
      <c r="FV26" s="145">
        <v>1.8342099999999999</v>
      </c>
      <c r="FW26" s="145">
        <v>1.8324400000000001</v>
      </c>
      <c r="FX26" s="145">
        <v>1.8307199999999999</v>
      </c>
      <c r="FY26" s="145">
        <v>1.8290599999999999</v>
      </c>
      <c r="FZ26" s="145">
        <v>1.82744</v>
      </c>
      <c r="GA26" s="145">
        <v>1.8258799999999999</v>
      </c>
      <c r="GB26" s="145">
        <v>1.82437</v>
      </c>
      <c r="GC26" s="145">
        <v>1.82291</v>
      </c>
      <c r="GD26" s="145">
        <v>1.8214999999999999</v>
      </c>
      <c r="GE26" s="145">
        <v>1.82013</v>
      </c>
      <c r="GF26" s="145">
        <v>1.8188200000000001</v>
      </c>
      <c r="GG26" s="145">
        <v>1.8175600000000001</v>
      </c>
      <c r="GH26" s="145">
        <v>1.8163499999999999</v>
      </c>
      <c r="GI26" s="145">
        <v>1.8151900000000001</v>
      </c>
      <c r="GJ26" s="145">
        <v>1.8140700000000001</v>
      </c>
      <c r="GK26" s="145">
        <v>1.8129999999999999</v>
      </c>
      <c r="GL26" s="145">
        <v>1.8119799999999999</v>
      </c>
      <c r="GM26" s="145">
        <v>1.8109999999999999</v>
      </c>
      <c r="GN26" s="145">
        <v>1.8100700000000001</v>
      </c>
      <c r="GO26" s="145">
        <v>1.80918</v>
      </c>
      <c r="GP26" s="145">
        <v>1.80833</v>
      </c>
      <c r="GQ26" s="145">
        <v>1.80752</v>
      </c>
      <c r="GR26" s="145">
        <v>1.8067500000000001</v>
      </c>
      <c r="GS26" s="145">
        <v>1.80602</v>
      </c>
      <c r="GT26" s="145">
        <v>1.8053300000000001</v>
      </c>
    </row>
    <row r="37" spans="1:26">
      <c r="A37" s="145" t="s">
        <v>210</v>
      </c>
      <c r="B37" s="145" t="s">
        <v>211</v>
      </c>
      <c r="C37" s="145" t="s">
        <v>212</v>
      </c>
      <c r="D37" s="145" t="s">
        <v>213</v>
      </c>
      <c r="E37" s="145" t="s">
        <v>214</v>
      </c>
      <c r="F37" s="145" t="s">
        <v>215</v>
      </c>
      <c r="G37" s="145" t="s">
        <v>216</v>
      </c>
      <c r="H37" s="145" t="s">
        <v>217</v>
      </c>
      <c r="I37" s="145" t="s">
        <v>218</v>
      </c>
      <c r="J37" s="145" t="s">
        <v>219</v>
      </c>
      <c r="K37" s="145" t="s">
        <v>220</v>
      </c>
      <c r="L37" s="145" t="s">
        <v>221</v>
      </c>
      <c r="M37" s="145" t="s">
        <v>222</v>
      </c>
      <c r="N37" s="145" t="s">
        <v>223</v>
      </c>
      <c r="O37" s="145" t="s">
        <v>224</v>
      </c>
      <c r="P37" s="145" t="s">
        <v>225</v>
      </c>
      <c r="Q37" s="145" t="s">
        <v>226</v>
      </c>
      <c r="R37" s="145" t="s">
        <v>227</v>
      </c>
      <c r="S37" s="145" t="s">
        <v>228</v>
      </c>
      <c r="T37" s="145" t="s">
        <v>229</v>
      </c>
      <c r="U37" s="145" t="s">
        <v>230</v>
      </c>
      <c r="V37" s="145" t="s">
        <v>231</v>
      </c>
      <c r="W37" s="145" t="s">
        <v>232</v>
      </c>
      <c r="X37" s="145" t="s">
        <v>233</v>
      </c>
      <c r="Y37" s="145" t="s">
        <v>234</v>
      </c>
      <c r="Z37" s="145" t="s">
        <v>235</v>
      </c>
    </row>
    <row r="38" spans="1:26">
      <c r="A38" s="145">
        <v>1900</v>
      </c>
      <c r="B38" s="145">
        <v>0.81402600000000003</v>
      </c>
      <c r="C38" s="145">
        <v>0.96472599999999997</v>
      </c>
      <c r="D38" s="145">
        <v>1.0808</v>
      </c>
      <c r="E38" s="145">
        <v>1.0911200000000001</v>
      </c>
      <c r="F38" s="145">
        <v>1.4164000000000001</v>
      </c>
      <c r="G38" s="145">
        <v>0.52827900000000005</v>
      </c>
      <c r="H38" s="145">
        <v>0.98443800000000004</v>
      </c>
      <c r="I38" s="145">
        <v>1.34344</v>
      </c>
      <c r="J38" s="145">
        <v>0.929512</v>
      </c>
      <c r="K38" s="145">
        <v>1.4251100000000001</v>
      </c>
      <c r="L38" s="145">
        <v>3.94929</v>
      </c>
      <c r="M38" s="145">
        <v>2.5307499999999998</v>
      </c>
      <c r="N38" s="145">
        <v>1.1625000000000001</v>
      </c>
      <c r="O38" s="145">
        <v>1.7282299999999999</v>
      </c>
      <c r="P38" s="145">
        <v>3.7266599999999999</v>
      </c>
      <c r="Q38" s="145">
        <v>3.1796199999999999</v>
      </c>
      <c r="R38" s="145">
        <v>1.0158100000000001</v>
      </c>
      <c r="S38" s="145">
        <v>1.37005</v>
      </c>
      <c r="T38" s="145">
        <v>1.6019600000000001</v>
      </c>
      <c r="U38" s="145">
        <v>8.4408200000000004</v>
      </c>
      <c r="V38" s="145">
        <v>1.6420699999999999</v>
      </c>
      <c r="W38" s="145">
        <v>2.6104599999999998</v>
      </c>
      <c r="X38" s="145">
        <v>3.7223099999999998</v>
      </c>
      <c r="Y38" s="145">
        <v>1.7184900000000001</v>
      </c>
      <c r="Z38" s="145">
        <v>2.6074299999999999</v>
      </c>
    </row>
    <row r="39" spans="1:26">
      <c r="A39" s="145">
        <v>1901</v>
      </c>
      <c r="B39" s="145">
        <v>0.81402600000000003</v>
      </c>
      <c r="C39" s="145">
        <v>0.96472599999999997</v>
      </c>
      <c r="D39" s="145">
        <v>1.08066</v>
      </c>
      <c r="E39" s="145">
        <v>1.0911200000000001</v>
      </c>
      <c r="F39" s="145">
        <v>1.4164000000000001</v>
      </c>
      <c r="G39" s="145">
        <v>0.52828600000000003</v>
      </c>
      <c r="H39" s="145">
        <v>0.98662099999999997</v>
      </c>
      <c r="I39" s="145">
        <v>1.34345</v>
      </c>
      <c r="J39" s="145">
        <v>0.93908499999999995</v>
      </c>
      <c r="K39" s="145">
        <v>1.44441</v>
      </c>
      <c r="L39" s="145">
        <v>3.9492699999999998</v>
      </c>
      <c r="M39" s="145">
        <v>2.53071</v>
      </c>
      <c r="N39" s="145">
        <v>1.1332599999999999</v>
      </c>
      <c r="O39" s="145">
        <v>1.73231</v>
      </c>
      <c r="P39" s="145">
        <v>3.69096</v>
      </c>
      <c r="Q39" s="145">
        <v>3.1809400000000001</v>
      </c>
      <c r="R39" s="145">
        <v>1.0670999999999999</v>
      </c>
      <c r="S39" s="145">
        <v>1.43441</v>
      </c>
      <c r="T39" s="145">
        <v>1.7901499999999999</v>
      </c>
      <c r="U39" s="145">
        <v>8.44238</v>
      </c>
      <c r="V39" s="145">
        <v>1.52257</v>
      </c>
      <c r="W39" s="145">
        <v>2.6105499999999999</v>
      </c>
      <c r="X39" s="145">
        <v>0.80015499999999995</v>
      </c>
      <c r="Y39" s="145">
        <v>0.90395800000000004</v>
      </c>
      <c r="Z39" s="145">
        <v>2.6077300000000001</v>
      </c>
    </row>
    <row r="40" spans="1:26">
      <c r="A40" s="145">
        <v>1902</v>
      </c>
      <c r="B40" s="145">
        <v>0.81402600000000003</v>
      </c>
      <c r="C40" s="145">
        <v>0.96472599999999997</v>
      </c>
      <c r="D40" s="145">
        <v>1.09517</v>
      </c>
      <c r="E40" s="145">
        <v>1.0911200000000001</v>
      </c>
      <c r="F40" s="145">
        <v>1.4164000000000001</v>
      </c>
      <c r="G40" s="145">
        <v>0.52829899999999996</v>
      </c>
      <c r="H40" s="145">
        <v>0.98679700000000004</v>
      </c>
      <c r="I40" s="145">
        <v>1.3441000000000001</v>
      </c>
      <c r="J40" s="145">
        <v>0.93990700000000005</v>
      </c>
      <c r="K40" s="145">
        <v>1.44947</v>
      </c>
      <c r="L40" s="145">
        <v>3.9491800000000001</v>
      </c>
      <c r="M40" s="145">
        <v>2.5307200000000001</v>
      </c>
      <c r="N40" s="145">
        <v>1.2225600000000001</v>
      </c>
      <c r="O40" s="145">
        <v>1.71953</v>
      </c>
      <c r="P40" s="145">
        <v>3.68886</v>
      </c>
      <c r="Q40" s="145">
        <v>3.1838299999999999</v>
      </c>
      <c r="R40" s="145">
        <v>1.06488</v>
      </c>
      <c r="S40" s="145">
        <v>1.4457800000000001</v>
      </c>
      <c r="T40" s="145">
        <v>1.82193</v>
      </c>
      <c r="U40" s="145">
        <v>8.3772699999999993</v>
      </c>
      <c r="V40" s="145">
        <v>1.3537300000000001</v>
      </c>
      <c r="W40" s="145">
        <v>2.6093500000000001</v>
      </c>
      <c r="X40" s="145">
        <v>0.83088700000000004</v>
      </c>
      <c r="Y40" s="145">
        <v>0.98507</v>
      </c>
      <c r="Z40" s="145">
        <v>2.6035599999999999</v>
      </c>
    </row>
    <row r="41" spans="1:26">
      <c r="A41" s="145">
        <v>1903</v>
      </c>
      <c r="B41" s="145">
        <v>0.81402600000000003</v>
      </c>
      <c r="C41" s="145">
        <v>0.96472599999999997</v>
      </c>
      <c r="D41" s="145">
        <v>1.09935</v>
      </c>
      <c r="E41" s="145">
        <v>1.0911200000000001</v>
      </c>
      <c r="F41" s="145">
        <v>1.4164000000000001</v>
      </c>
      <c r="G41" s="145">
        <v>0.52831399999999995</v>
      </c>
      <c r="H41" s="145">
        <v>0.98653299999999999</v>
      </c>
      <c r="I41" s="145">
        <v>1.3443799999999999</v>
      </c>
      <c r="J41" s="145">
        <v>0.938801</v>
      </c>
      <c r="K41" s="145">
        <v>1.4505699999999999</v>
      </c>
      <c r="L41" s="145">
        <v>3.9491100000000001</v>
      </c>
      <c r="M41" s="145">
        <v>2.5307300000000001</v>
      </c>
      <c r="N41" s="145">
        <v>1.19974</v>
      </c>
      <c r="O41" s="145">
        <v>1.7218500000000001</v>
      </c>
      <c r="P41" s="145">
        <v>3.6972499999999999</v>
      </c>
      <c r="Q41" s="145">
        <v>3.1855899999999999</v>
      </c>
      <c r="R41" s="145">
        <v>1.0540400000000001</v>
      </c>
      <c r="S41" s="145">
        <v>1.4436899999999999</v>
      </c>
      <c r="T41" s="145">
        <v>1.8141799999999999</v>
      </c>
      <c r="U41" s="145">
        <v>8.3466299999999993</v>
      </c>
      <c r="V41" s="145">
        <v>1.18641</v>
      </c>
      <c r="W41" s="145">
        <v>2.60914</v>
      </c>
      <c r="X41" s="145">
        <v>0.846526</v>
      </c>
      <c r="Y41" s="145">
        <v>1.01078</v>
      </c>
      <c r="Z41" s="145">
        <v>2.6028099999999998</v>
      </c>
    </row>
    <row r="42" spans="1:26">
      <c r="A42" s="145">
        <v>1904</v>
      </c>
      <c r="B42" s="145">
        <v>0.81402600000000003</v>
      </c>
      <c r="C42" s="145">
        <v>0.96472599999999997</v>
      </c>
      <c r="D42" s="145">
        <v>1.1002700000000001</v>
      </c>
      <c r="E42" s="145">
        <v>1.0911200000000001</v>
      </c>
      <c r="F42" s="145">
        <v>1.4164000000000001</v>
      </c>
      <c r="G42" s="145">
        <v>0.52832999999999997</v>
      </c>
      <c r="H42" s="145">
        <v>0.98622600000000005</v>
      </c>
      <c r="I42" s="145">
        <v>1.34453</v>
      </c>
      <c r="J42" s="145">
        <v>0.937496</v>
      </c>
      <c r="K42" s="145">
        <v>1.4505399999999999</v>
      </c>
      <c r="L42" s="145">
        <v>3.9490799999999999</v>
      </c>
      <c r="M42" s="145">
        <v>2.5307400000000002</v>
      </c>
      <c r="N42" s="145">
        <v>1.15988</v>
      </c>
      <c r="O42" s="145">
        <v>1.7270799999999999</v>
      </c>
      <c r="P42" s="145">
        <v>3.7075499999999999</v>
      </c>
      <c r="Q42" s="145">
        <v>3.18547</v>
      </c>
      <c r="R42" s="145">
        <v>1.0434099999999999</v>
      </c>
      <c r="S42" s="145">
        <v>1.4378899999999999</v>
      </c>
      <c r="T42" s="145">
        <v>1.79575</v>
      </c>
      <c r="U42" s="145">
        <v>8.3268299999999993</v>
      </c>
      <c r="V42" s="145">
        <v>1.03546</v>
      </c>
      <c r="W42" s="145">
        <v>2.60886</v>
      </c>
      <c r="X42" s="145">
        <v>0.86016499999999996</v>
      </c>
      <c r="Y42" s="145">
        <v>1.01772</v>
      </c>
      <c r="Z42" s="145">
        <v>2.6018599999999998</v>
      </c>
    </row>
    <row r="43" spans="1:26">
      <c r="A43" s="145">
        <v>1905</v>
      </c>
      <c r="B43" s="145">
        <v>0.81402600000000003</v>
      </c>
      <c r="C43" s="145">
        <v>0.96472599999999997</v>
      </c>
      <c r="D43" s="145">
        <v>1.1000099999999999</v>
      </c>
      <c r="E43" s="145">
        <v>1.0911200000000001</v>
      </c>
      <c r="F43" s="145">
        <v>1.4164000000000001</v>
      </c>
      <c r="G43" s="145">
        <v>0.52834599999999998</v>
      </c>
      <c r="H43" s="145">
        <v>0.98596600000000001</v>
      </c>
      <c r="I43" s="145">
        <v>1.3446400000000001</v>
      </c>
      <c r="J43" s="145">
        <v>0.93637800000000004</v>
      </c>
      <c r="K43" s="145">
        <v>1.45025</v>
      </c>
      <c r="L43" s="145">
        <v>3.9491100000000001</v>
      </c>
      <c r="M43" s="145">
        <v>2.5307499999999998</v>
      </c>
      <c r="N43" s="145">
        <v>1.1224000000000001</v>
      </c>
      <c r="O43" s="145">
        <v>1.73231</v>
      </c>
      <c r="P43" s="145">
        <v>3.7162299999999999</v>
      </c>
      <c r="Q43" s="145">
        <v>3.1834600000000002</v>
      </c>
      <c r="R43" s="145">
        <v>1.03461</v>
      </c>
      <c r="S43" s="145">
        <v>1.4315</v>
      </c>
      <c r="T43" s="145">
        <v>1.77566</v>
      </c>
      <c r="U43" s="145">
        <v>8.3112700000000004</v>
      </c>
      <c r="V43" s="145">
        <v>0.91129400000000005</v>
      </c>
      <c r="W43" s="145">
        <v>2.6086</v>
      </c>
      <c r="X43" s="145">
        <v>0.87140899999999999</v>
      </c>
      <c r="Y43" s="145">
        <v>1.0211300000000001</v>
      </c>
      <c r="Z43" s="145">
        <v>2.6009600000000002</v>
      </c>
    </row>
    <row r="44" spans="1:26">
      <c r="A44" s="145">
        <v>1906</v>
      </c>
      <c r="B44" s="145">
        <v>0.81402600000000003</v>
      </c>
      <c r="C44" s="145">
        <v>0.96472599999999997</v>
      </c>
      <c r="D44" s="145">
        <v>1.0992999999999999</v>
      </c>
      <c r="E44" s="145">
        <v>1.0911200000000001</v>
      </c>
      <c r="F44" s="145">
        <v>1.4164000000000001</v>
      </c>
      <c r="G44" s="145">
        <v>0.52836099999999997</v>
      </c>
      <c r="H44" s="145">
        <v>0.98576299999999994</v>
      </c>
      <c r="I44" s="145">
        <v>1.34473</v>
      </c>
      <c r="J44" s="145">
        <v>0.93549899999999997</v>
      </c>
      <c r="K44" s="145">
        <v>1.4499500000000001</v>
      </c>
      <c r="L44" s="145">
        <v>3.9491800000000001</v>
      </c>
      <c r="M44" s="145">
        <v>2.5307599999999999</v>
      </c>
      <c r="N44" s="145">
        <v>1.09277</v>
      </c>
      <c r="O44" s="145">
        <v>1.7365200000000001</v>
      </c>
      <c r="P44" s="145">
        <v>3.7227600000000001</v>
      </c>
      <c r="Q44" s="145">
        <v>3.1797900000000001</v>
      </c>
      <c r="R44" s="145">
        <v>1.0276099999999999</v>
      </c>
      <c r="S44" s="145">
        <v>1.4255</v>
      </c>
      <c r="T44" s="145">
        <v>1.75675</v>
      </c>
      <c r="U44" s="145">
        <v>8.2975200000000005</v>
      </c>
      <c r="V44" s="145">
        <v>0.81931900000000002</v>
      </c>
      <c r="W44" s="145">
        <v>2.6083599999999998</v>
      </c>
      <c r="X44" s="145">
        <v>0.88007599999999997</v>
      </c>
      <c r="Y44" s="145">
        <v>1.0256099999999999</v>
      </c>
      <c r="Z44" s="145">
        <v>2.6001500000000002</v>
      </c>
    </row>
    <row r="45" spans="1:26">
      <c r="A45" s="145">
        <v>1907</v>
      </c>
      <c r="B45" s="145">
        <v>0.81402600000000003</v>
      </c>
      <c r="C45" s="145">
        <v>0.96472599999999997</v>
      </c>
      <c r="D45" s="145">
        <v>1.09842</v>
      </c>
      <c r="E45" s="145">
        <v>1.0911200000000001</v>
      </c>
      <c r="F45" s="145">
        <v>1.4164000000000001</v>
      </c>
      <c r="G45" s="145">
        <v>0.52837599999999996</v>
      </c>
      <c r="H45" s="145">
        <v>0.98560800000000004</v>
      </c>
      <c r="I45" s="145">
        <v>1.3448100000000001</v>
      </c>
      <c r="J45" s="145">
        <v>0.93483000000000005</v>
      </c>
      <c r="K45" s="145">
        <v>1.44973</v>
      </c>
      <c r="L45" s="145">
        <v>3.94929</v>
      </c>
      <c r="M45" s="145">
        <v>2.5307599999999999</v>
      </c>
      <c r="N45" s="145">
        <v>1.0706599999999999</v>
      </c>
      <c r="O45" s="145">
        <v>1.73967</v>
      </c>
      <c r="P45" s="145">
        <v>3.7275</v>
      </c>
      <c r="Q45" s="145">
        <v>3.17483</v>
      </c>
      <c r="R45" s="145">
        <v>1.02206</v>
      </c>
      <c r="S45" s="145">
        <v>1.42015</v>
      </c>
      <c r="T45" s="145">
        <v>1.7397800000000001</v>
      </c>
      <c r="U45" s="145">
        <v>8.2847200000000001</v>
      </c>
      <c r="V45" s="145">
        <v>0.75918300000000005</v>
      </c>
      <c r="W45" s="145">
        <v>2.6081599999999998</v>
      </c>
      <c r="X45" s="145">
        <v>0.88672600000000001</v>
      </c>
      <c r="Y45" s="145">
        <v>1.0313300000000001</v>
      </c>
      <c r="Z45" s="145">
        <v>2.59945</v>
      </c>
    </row>
    <row r="46" spans="1:26">
      <c r="A46" s="145">
        <v>1908</v>
      </c>
      <c r="B46" s="145">
        <v>0.81402600000000003</v>
      </c>
      <c r="C46" s="145">
        <v>0.96472599999999997</v>
      </c>
      <c r="D46" s="145">
        <v>1.0974699999999999</v>
      </c>
      <c r="E46" s="145">
        <v>1.0911200000000001</v>
      </c>
      <c r="F46" s="145">
        <v>1.4164000000000001</v>
      </c>
      <c r="G46" s="145">
        <v>0.52839100000000006</v>
      </c>
      <c r="H46" s="145">
        <v>0.98549399999999998</v>
      </c>
      <c r="I46" s="145">
        <v>1.3448800000000001</v>
      </c>
      <c r="J46" s="145">
        <v>0.93433100000000002</v>
      </c>
      <c r="K46" s="145">
        <v>1.4496</v>
      </c>
      <c r="L46" s="145">
        <v>3.94943</v>
      </c>
      <c r="M46" s="145">
        <v>2.53077</v>
      </c>
      <c r="N46" s="145">
        <v>1.0543800000000001</v>
      </c>
      <c r="O46" s="145">
        <v>1.7419800000000001</v>
      </c>
      <c r="P46" s="145">
        <v>3.73095</v>
      </c>
      <c r="Q46" s="145">
        <v>3.1689699999999998</v>
      </c>
      <c r="R46" s="145">
        <v>1.0176499999999999</v>
      </c>
      <c r="S46" s="145">
        <v>1.4154800000000001</v>
      </c>
      <c r="T46" s="145">
        <v>1.7248300000000001</v>
      </c>
      <c r="U46" s="145">
        <v>8.2726799999999994</v>
      </c>
      <c r="V46" s="145">
        <v>0.72552099999999997</v>
      </c>
      <c r="W46" s="145">
        <v>2.60799</v>
      </c>
      <c r="X46" s="145">
        <v>0.891934</v>
      </c>
      <c r="Y46" s="145">
        <v>1.03728</v>
      </c>
      <c r="Z46" s="145">
        <v>2.5988799999999999</v>
      </c>
    </row>
    <row r="47" spans="1:26">
      <c r="A47" s="145">
        <v>1909</v>
      </c>
      <c r="B47" s="145">
        <v>0.81402600000000003</v>
      </c>
      <c r="C47" s="145">
        <v>0.96472599999999997</v>
      </c>
      <c r="D47" s="145">
        <v>1.0965</v>
      </c>
      <c r="E47" s="145">
        <v>1.0911200000000001</v>
      </c>
      <c r="F47" s="145">
        <v>1.4164000000000001</v>
      </c>
      <c r="G47" s="145">
        <v>0.52840399999999998</v>
      </c>
      <c r="H47" s="145">
        <v>0.98540799999999995</v>
      </c>
      <c r="I47" s="145">
        <v>1.3449500000000001</v>
      </c>
      <c r="J47" s="145">
        <v>0.93395700000000004</v>
      </c>
      <c r="K47" s="145">
        <v>1.4495400000000001</v>
      </c>
      <c r="L47" s="145">
        <v>3.9496000000000002</v>
      </c>
      <c r="M47" s="145">
        <v>2.53077</v>
      </c>
      <c r="N47" s="145">
        <v>1.0423199999999999</v>
      </c>
      <c r="O47" s="145">
        <v>1.7436799999999999</v>
      </c>
      <c r="P47" s="145">
        <v>3.7335199999999999</v>
      </c>
      <c r="Q47" s="145">
        <v>3.1625800000000002</v>
      </c>
      <c r="R47" s="145">
        <v>1.0140899999999999</v>
      </c>
      <c r="S47" s="145">
        <v>1.4114100000000001</v>
      </c>
      <c r="T47" s="145">
        <v>1.7117</v>
      </c>
      <c r="U47" s="145">
        <v>8.2614300000000007</v>
      </c>
      <c r="V47" s="145">
        <v>0.71036900000000003</v>
      </c>
      <c r="W47" s="145">
        <v>2.60785</v>
      </c>
      <c r="X47" s="145">
        <v>0.89701699999999995</v>
      </c>
      <c r="Y47" s="145">
        <v>1.0430999999999999</v>
      </c>
      <c r="Z47" s="145">
        <v>2.59842</v>
      </c>
    </row>
    <row r="48" spans="1:26">
      <c r="A48" s="145">
        <v>1910</v>
      </c>
      <c r="B48" s="145">
        <v>0.81402600000000003</v>
      </c>
      <c r="C48" s="145">
        <v>0.96472599999999997</v>
      </c>
      <c r="D48" s="145">
        <v>1.09551</v>
      </c>
      <c r="E48" s="145">
        <v>1.0911200000000001</v>
      </c>
      <c r="F48" s="145">
        <v>1.4164000000000001</v>
      </c>
      <c r="G48" s="145">
        <v>0.52841700000000003</v>
      </c>
      <c r="H48" s="145">
        <v>0.98534600000000006</v>
      </c>
      <c r="I48" s="145">
        <v>1.3450299999999999</v>
      </c>
      <c r="J48" s="145">
        <v>0.93368799999999996</v>
      </c>
      <c r="K48" s="145">
        <v>1.4495499999999999</v>
      </c>
      <c r="L48" s="145">
        <v>3.94977</v>
      </c>
      <c r="M48" s="145">
        <v>2.53078</v>
      </c>
      <c r="N48" s="145">
        <v>1.0332300000000001</v>
      </c>
      <c r="O48" s="145">
        <v>1.74495</v>
      </c>
      <c r="P48" s="145">
        <v>3.7354500000000002</v>
      </c>
      <c r="Q48" s="145">
        <v>3.1559900000000001</v>
      </c>
      <c r="R48" s="145">
        <v>1.0112099999999999</v>
      </c>
      <c r="S48" s="145">
        <v>1.40788</v>
      </c>
      <c r="T48" s="145">
        <v>1.7002600000000001</v>
      </c>
      <c r="U48" s="145">
        <v>8.2511299999999999</v>
      </c>
      <c r="V48" s="145">
        <v>0.70590799999999998</v>
      </c>
      <c r="W48" s="145">
        <v>2.6077499999999998</v>
      </c>
      <c r="X48" s="145">
        <v>0.90140699999999996</v>
      </c>
      <c r="Y48" s="145">
        <v>1.04819</v>
      </c>
      <c r="Z48" s="145">
        <v>2.5980599999999998</v>
      </c>
    </row>
    <row r="49" spans="1:26">
      <c r="A49" s="145">
        <v>1911</v>
      </c>
      <c r="B49" s="145">
        <v>0.81402600000000003</v>
      </c>
      <c r="C49" s="145">
        <v>0.96472599999999997</v>
      </c>
      <c r="D49" s="145">
        <v>1.0945199999999999</v>
      </c>
      <c r="E49" s="145">
        <v>1.0911200000000001</v>
      </c>
      <c r="F49" s="145">
        <v>1.4164000000000001</v>
      </c>
      <c r="G49" s="145">
        <v>0.52842900000000004</v>
      </c>
      <c r="H49" s="145">
        <v>0.98530499999999999</v>
      </c>
      <c r="I49" s="145">
        <v>1.3451</v>
      </c>
      <c r="J49" s="145">
        <v>0.93350599999999995</v>
      </c>
      <c r="K49" s="145">
        <v>1.44963</v>
      </c>
      <c r="L49" s="145">
        <v>3.9499499999999999</v>
      </c>
      <c r="M49" s="145">
        <v>2.53078</v>
      </c>
      <c r="N49" s="145">
        <v>1.0262899999999999</v>
      </c>
      <c r="O49" s="145">
        <v>1.74542</v>
      </c>
      <c r="P49" s="145">
        <v>3.7369500000000002</v>
      </c>
      <c r="Q49" s="145">
        <v>3.1495000000000002</v>
      </c>
      <c r="R49" s="145">
        <v>1.00885</v>
      </c>
      <c r="S49" s="145">
        <v>1.40486</v>
      </c>
      <c r="T49" s="145">
        <v>1.6903900000000001</v>
      </c>
      <c r="U49" s="145">
        <v>8.2418099999999992</v>
      </c>
      <c r="V49" s="145">
        <v>0.70628400000000002</v>
      </c>
      <c r="W49" s="145">
        <v>2.6076600000000001</v>
      </c>
      <c r="X49" s="145">
        <v>0.90559199999999995</v>
      </c>
      <c r="Y49" s="145">
        <v>1.05274</v>
      </c>
      <c r="Z49" s="145">
        <v>2.5977999999999999</v>
      </c>
    </row>
    <row r="50" spans="1:26">
      <c r="A50" s="145">
        <v>1912</v>
      </c>
      <c r="B50" s="145">
        <v>0.81402600000000003</v>
      </c>
      <c r="C50" s="145">
        <v>0.96472599999999997</v>
      </c>
      <c r="D50" s="145">
        <v>1.09352</v>
      </c>
      <c r="E50" s="145">
        <v>1.0911200000000001</v>
      </c>
      <c r="F50" s="145">
        <v>1.4164000000000001</v>
      </c>
      <c r="G50" s="145">
        <v>0.52844100000000005</v>
      </c>
      <c r="H50" s="145">
        <v>0.98528000000000004</v>
      </c>
      <c r="I50" s="145">
        <v>1.34517</v>
      </c>
      <c r="J50" s="145">
        <v>0.93339799999999995</v>
      </c>
      <c r="K50" s="145">
        <v>1.4497899999999999</v>
      </c>
      <c r="L50" s="145">
        <v>3.9501300000000001</v>
      </c>
      <c r="M50" s="145">
        <v>2.53078</v>
      </c>
      <c r="N50" s="145">
        <v>1.02091</v>
      </c>
      <c r="O50" s="145">
        <v>1.74542</v>
      </c>
      <c r="P50" s="145">
        <v>3.7381099999999998</v>
      </c>
      <c r="Q50" s="145">
        <v>3.1433900000000001</v>
      </c>
      <c r="R50" s="145">
        <v>1.0069399999999999</v>
      </c>
      <c r="S50" s="145">
        <v>1.4023000000000001</v>
      </c>
      <c r="T50" s="145">
        <v>1.68194</v>
      </c>
      <c r="U50" s="145">
        <v>8.2334700000000005</v>
      </c>
      <c r="V50" s="145">
        <v>0.70820899999999998</v>
      </c>
      <c r="W50" s="145">
        <v>2.6076000000000001</v>
      </c>
      <c r="X50" s="145">
        <v>0.90959100000000004</v>
      </c>
      <c r="Y50" s="145">
        <v>1.0568599999999999</v>
      </c>
      <c r="Z50" s="145">
        <v>2.59761</v>
      </c>
    </row>
    <row r="51" spans="1:26">
      <c r="A51" s="145">
        <v>1913</v>
      </c>
      <c r="B51" s="145">
        <v>0.81402600000000003</v>
      </c>
      <c r="C51" s="145">
        <v>0.96472599999999997</v>
      </c>
      <c r="D51" s="145">
        <v>1.0925400000000001</v>
      </c>
      <c r="E51" s="145">
        <v>1.0911200000000001</v>
      </c>
      <c r="F51" s="145">
        <v>1.4164000000000001</v>
      </c>
      <c r="G51" s="145">
        <v>0.52845200000000003</v>
      </c>
      <c r="H51" s="145">
        <v>0.98527100000000001</v>
      </c>
      <c r="I51" s="145">
        <v>1.3452500000000001</v>
      </c>
      <c r="J51" s="145">
        <v>0.93335800000000002</v>
      </c>
      <c r="K51" s="145">
        <v>1.4500299999999999</v>
      </c>
      <c r="L51" s="145">
        <v>3.9502999999999999</v>
      </c>
      <c r="M51" s="145">
        <v>2.53078</v>
      </c>
      <c r="N51" s="145">
        <v>1.0166900000000001</v>
      </c>
      <c r="O51" s="145">
        <v>1.74543</v>
      </c>
      <c r="P51" s="145">
        <v>3.7390300000000001</v>
      </c>
      <c r="Q51" s="145">
        <v>3.1378599999999999</v>
      </c>
      <c r="R51" s="145">
        <v>1.00539</v>
      </c>
      <c r="S51" s="145">
        <v>1.4001600000000001</v>
      </c>
      <c r="T51" s="145">
        <v>1.67483</v>
      </c>
      <c r="U51" s="145">
        <v>8.2260500000000008</v>
      </c>
      <c r="V51" s="145">
        <v>0.71022200000000002</v>
      </c>
      <c r="W51" s="145">
        <v>2.6075599999999999</v>
      </c>
      <c r="X51" s="145">
        <v>0.91345399999999999</v>
      </c>
      <c r="Y51" s="145">
        <v>1.06071</v>
      </c>
      <c r="Z51" s="145">
        <v>2.59748</v>
      </c>
    </row>
    <row r="52" spans="1:26">
      <c r="A52" s="145">
        <v>1914</v>
      </c>
      <c r="B52" s="145">
        <v>0.81402600000000003</v>
      </c>
      <c r="C52" s="145">
        <v>0.96472599999999997</v>
      </c>
      <c r="D52" s="145">
        <v>1.0915600000000001</v>
      </c>
      <c r="E52" s="145">
        <v>1.0911200000000001</v>
      </c>
      <c r="F52" s="145">
        <v>1.4164000000000001</v>
      </c>
      <c r="G52" s="145">
        <v>0.52846400000000004</v>
      </c>
      <c r="H52" s="145">
        <v>0.98527500000000001</v>
      </c>
      <c r="I52" s="145">
        <v>1.3453200000000001</v>
      </c>
      <c r="J52" s="145">
        <v>0.93338100000000002</v>
      </c>
      <c r="K52" s="145">
        <v>1.4503699999999999</v>
      </c>
      <c r="L52" s="145">
        <v>3.9504600000000001</v>
      </c>
      <c r="M52" s="145">
        <v>2.53078</v>
      </c>
      <c r="N52" s="145">
        <v>1.01336</v>
      </c>
      <c r="O52" s="145">
        <v>1.74543</v>
      </c>
      <c r="P52" s="145">
        <v>3.73976</v>
      </c>
      <c r="Q52" s="145">
        <v>3.1331099999999998</v>
      </c>
      <c r="R52" s="145">
        <v>1.0041500000000001</v>
      </c>
      <c r="S52" s="145">
        <v>1.39842</v>
      </c>
      <c r="T52" s="145">
        <v>1.66896</v>
      </c>
      <c r="U52" s="145">
        <v>8.2194099999999999</v>
      </c>
      <c r="V52" s="145">
        <v>0.71191700000000002</v>
      </c>
      <c r="W52" s="145">
        <v>2.6075400000000002</v>
      </c>
      <c r="X52" s="145">
        <v>0.91728699999999996</v>
      </c>
      <c r="Y52" s="145">
        <v>1.0644199999999999</v>
      </c>
      <c r="Z52" s="145">
        <v>2.59741</v>
      </c>
    </row>
    <row r="53" spans="1:26">
      <c r="A53" s="145">
        <v>1915</v>
      </c>
      <c r="B53" s="145">
        <v>0.81402600000000003</v>
      </c>
      <c r="C53" s="145">
        <v>0.96472599999999997</v>
      </c>
      <c r="D53" s="145">
        <v>1.0906</v>
      </c>
      <c r="E53" s="145">
        <v>1.0911200000000001</v>
      </c>
      <c r="F53" s="145">
        <v>1.4164000000000001</v>
      </c>
      <c r="G53" s="145">
        <v>0.52847500000000003</v>
      </c>
      <c r="H53" s="145">
        <v>0.98529299999999997</v>
      </c>
      <c r="I53" s="145">
        <v>1.34541</v>
      </c>
      <c r="J53" s="145">
        <v>0.93346300000000004</v>
      </c>
      <c r="K53" s="145">
        <v>1.4508000000000001</v>
      </c>
      <c r="L53" s="145">
        <v>3.9506199999999998</v>
      </c>
      <c r="M53" s="145">
        <v>2.53078</v>
      </c>
      <c r="N53" s="145">
        <v>1.0107299999999999</v>
      </c>
      <c r="O53" s="145">
        <v>1.74543</v>
      </c>
      <c r="P53" s="145">
        <v>3.7403400000000002</v>
      </c>
      <c r="Q53" s="145">
        <v>3.1292300000000002</v>
      </c>
      <c r="R53" s="145">
        <v>1.00318</v>
      </c>
      <c r="S53" s="145">
        <v>1.39706</v>
      </c>
      <c r="T53" s="145">
        <v>1.6642399999999999</v>
      </c>
      <c r="U53" s="145">
        <v>8.2134199999999993</v>
      </c>
      <c r="V53" s="145">
        <v>0.71334699999999995</v>
      </c>
      <c r="W53" s="145">
        <v>2.6075200000000001</v>
      </c>
      <c r="X53" s="145">
        <v>0.92116900000000002</v>
      </c>
      <c r="Y53" s="145">
        <v>1.0681</v>
      </c>
      <c r="Z53" s="145">
        <v>2.5973799999999998</v>
      </c>
    </row>
    <row r="54" spans="1:26">
      <c r="A54" s="145">
        <v>1916</v>
      </c>
      <c r="B54" s="145">
        <v>0.81402600000000003</v>
      </c>
      <c r="C54" s="145">
        <v>0.96472599999999997</v>
      </c>
      <c r="D54" s="145">
        <v>1.0896600000000001</v>
      </c>
      <c r="E54" s="145">
        <v>1.0911200000000001</v>
      </c>
      <c r="F54" s="145">
        <v>1.4164000000000001</v>
      </c>
      <c r="G54" s="145">
        <v>0.52848700000000004</v>
      </c>
      <c r="H54" s="145">
        <v>0.98532399999999998</v>
      </c>
      <c r="I54" s="145">
        <v>1.3454999999999999</v>
      </c>
      <c r="J54" s="145">
        <v>0.93360299999999996</v>
      </c>
      <c r="K54" s="145">
        <v>1.45133</v>
      </c>
      <c r="L54" s="145">
        <v>3.9507500000000002</v>
      </c>
      <c r="M54" s="145">
        <v>2.53078</v>
      </c>
      <c r="N54" s="145">
        <v>1.00864</v>
      </c>
      <c r="O54" s="145">
        <v>1.74543</v>
      </c>
      <c r="P54" s="145">
        <v>3.74078</v>
      </c>
      <c r="Q54" s="145">
        <v>3.12629</v>
      </c>
      <c r="R54" s="145">
        <v>1.00244</v>
      </c>
      <c r="S54" s="145">
        <v>1.3960399999999999</v>
      </c>
      <c r="T54" s="145">
        <v>1.6605700000000001</v>
      </c>
      <c r="U54" s="145">
        <v>8.2079400000000007</v>
      </c>
      <c r="V54" s="145">
        <v>0.71468399999999999</v>
      </c>
      <c r="W54" s="145">
        <v>2.6075200000000001</v>
      </c>
      <c r="X54" s="145">
        <v>0.92516600000000004</v>
      </c>
      <c r="Y54" s="145">
        <v>1.0718099999999999</v>
      </c>
      <c r="Z54" s="145">
        <v>2.5973799999999998</v>
      </c>
    </row>
    <row r="55" spans="1:26">
      <c r="A55" s="145">
        <v>1917</v>
      </c>
      <c r="B55" s="145">
        <v>0.81402600000000003</v>
      </c>
      <c r="C55" s="145">
        <v>0.96472599999999997</v>
      </c>
      <c r="D55" s="145">
        <v>1.08874</v>
      </c>
      <c r="E55" s="145">
        <v>1.0911200000000001</v>
      </c>
      <c r="F55" s="145">
        <v>1.4164000000000001</v>
      </c>
      <c r="G55" s="145">
        <v>0.52849999999999997</v>
      </c>
      <c r="H55" s="145">
        <v>0.98536800000000002</v>
      </c>
      <c r="I55" s="145">
        <v>1.3455999999999999</v>
      </c>
      <c r="J55" s="145">
        <v>0.93379999999999996</v>
      </c>
      <c r="K55" s="145">
        <v>1.4519899999999999</v>
      </c>
      <c r="L55" s="145">
        <v>3.9508800000000002</v>
      </c>
      <c r="M55" s="145">
        <v>2.53078</v>
      </c>
      <c r="N55" s="145">
        <v>1.0069900000000001</v>
      </c>
      <c r="O55" s="145">
        <v>1.74543</v>
      </c>
      <c r="P55" s="145">
        <v>3.7411300000000001</v>
      </c>
      <c r="Q55" s="145">
        <v>3.1242999999999999</v>
      </c>
      <c r="R55" s="145">
        <v>1.0019</v>
      </c>
      <c r="S55" s="145">
        <v>1.3953199999999999</v>
      </c>
      <c r="T55" s="145">
        <v>1.6578299999999999</v>
      </c>
      <c r="U55" s="145">
        <v>8.2028499999999998</v>
      </c>
      <c r="V55" s="145">
        <v>0.71608099999999997</v>
      </c>
      <c r="W55" s="145">
        <v>2.6075200000000001</v>
      </c>
      <c r="X55" s="145">
        <v>0.92933500000000002</v>
      </c>
      <c r="Y55" s="145">
        <v>1.07562</v>
      </c>
      <c r="Z55" s="145">
        <v>2.5973999999999999</v>
      </c>
    </row>
    <row r="56" spans="1:26">
      <c r="A56" s="145">
        <v>1918</v>
      </c>
      <c r="B56" s="145">
        <v>0.81402600000000003</v>
      </c>
      <c r="C56" s="145">
        <v>0.96472599999999997</v>
      </c>
      <c r="D56" s="145">
        <v>1.0878300000000001</v>
      </c>
      <c r="E56" s="145">
        <v>1.0911200000000001</v>
      </c>
      <c r="F56" s="145">
        <v>1.4164000000000001</v>
      </c>
      <c r="G56" s="145">
        <v>0.52851300000000001</v>
      </c>
      <c r="H56" s="145">
        <v>0.98536400000000002</v>
      </c>
      <c r="I56" s="145">
        <v>1.34571</v>
      </c>
      <c r="J56" s="145">
        <v>0.93378700000000003</v>
      </c>
      <c r="K56" s="145">
        <v>1.4520599999999999</v>
      </c>
      <c r="L56" s="145">
        <v>3.95099</v>
      </c>
      <c r="M56" s="145">
        <v>2.53078</v>
      </c>
      <c r="N56" s="145">
        <v>1.0057700000000001</v>
      </c>
      <c r="O56" s="145">
        <v>1.74543</v>
      </c>
      <c r="P56" s="145">
        <v>3.74166</v>
      </c>
      <c r="Q56" s="145">
        <v>3.1229499999999999</v>
      </c>
      <c r="R56" s="145">
        <v>1.0011099999999999</v>
      </c>
      <c r="S56" s="145">
        <v>1.3939999999999999</v>
      </c>
      <c r="T56" s="145">
        <v>1.65357</v>
      </c>
      <c r="U56" s="145">
        <v>8.1979799999999994</v>
      </c>
      <c r="V56" s="145">
        <v>0.71864300000000003</v>
      </c>
      <c r="W56" s="145">
        <v>2.6075300000000001</v>
      </c>
      <c r="X56" s="145">
        <v>0.95338900000000004</v>
      </c>
      <c r="Y56" s="145">
        <v>1.0890500000000001</v>
      </c>
      <c r="Z56" s="145">
        <v>2.5974400000000002</v>
      </c>
    </row>
    <row r="57" spans="1:26">
      <c r="A57" s="145">
        <v>1919</v>
      </c>
      <c r="B57" s="145">
        <v>0.81402600000000003</v>
      </c>
      <c r="C57" s="145">
        <v>0.96472599999999997</v>
      </c>
      <c r="D57" s="145">
        <v>1.0865899999999999</v>
      </c>
      <c r="E57" s="145">
        <v>1.0911200000000001</v>
      </c>
      <c r="F57" s="145">
        <v>1.4164000000000001</v>
      </c>
      <c r="G57" s="145">
        <v>0.52852600000000005</v>
      </c>
      <c r="H57" s="145">
        <v>0.98536599999999996</v>
      </c>
      <c r="I57" s="145">
        <v>1.34579</v>
      </c>
      <c r="J57" s="145">
        <v>0.93379900000000005</v>
      </c>
      <c r="K57" s="145">
        <v>1.45218</v>
      </c>
      <c r="L57" s="145">
        <v>3.9510999999999998</v>
      </c>
      <c r="M57" s="145">
        <v>2.53078</v>
      </c>
      <c r="N57" s="145">
        <v>1.0043800000000001</v>
      </c>
      <c r="O57" s="145">
        <v>1.74543</v>
      </c>
      <c r="P57" s="145">
        <v>3.74207</v>
      </c>
      <c r="Q57" s="145">
        <v>3.12181</v>
      </c>
      <c r="R57" s="145">
        <v>1.0004200000000001</v>
      </c>
      <c r="S57" s="145">
        <v>1.39283</v>
      </c>
      <c r="T57" s="145">
        <v>1.64978</v>
      </c>
      <c r="U57" s="145">
        <v>8.1963299999999997</v>
      </c>
      <c r="V57" s="145">
        <v>0.72378799999999999</v>
      </c>
      <c r="W57" s="145">
        <v>2.6075599999999999</v>
      </c>
      <c r="X57" s="145">
        <v>0.96945999999999999</v>
      </c>
      <c r="Y57" s="145">
        <v>1.1014900000000001</v>
      </c>
      <c r="Z57" s="145">
        <v>2.5975700000000002</v>
      </c>
    </row>
    <row r="58" spans="1:26">
      <c r="A58" s="145">
        <v>1920</v>
      </c>
      <c r="B58" s="145">
        <v>0.81402600000000003</v>
      </c>
      <c r="C58" s="145">
        <v>0.96472599999999997</v>
      </c>
      <c r="D58" s="145">
        <v>1.0853299999999999</v>
      </c>
      <c r="E58" s="145">
        <v>1.0911200000000001</v>
      </c>
      <c r="F58" s="145">
        <v>1.4164000000000001</v>
      </c>
      <c r="G58" s="145">
        <v>0.52854000000000001</v>
      </c>
      <c r="H58" s="145">
        <v>0.98538000000000003</v>
      </c>
      <c r="I58" s="145">
        <v>1.34588</v>
      </c>
      <c r="J58" s="145">
        <v>0.93386199999999997</v>
      </c>
      <c r="K58" s="145">
        <v>1.45241</v>
      </c>
      <c r="L58" s="145">
        <v>3.9512100000000001</v>
      </c>
      <c r="M58" s="145">
        <v>2.5307900000000001</v>
      </c>
      <c r="N58" s="145">
        <v>1.0033300000000001</v>
      </c>
      <c r="O58" s="145">
        <v>1.74543</v>
      </c>
      <c r="P58" s="145">
        <v>3.7423500000000001</v>
      </c>
      <c r="Q58" s="145">
        <v>3.1209099999999999</v>
      </c>
      <c r="R58" s="145">
        <v>0.99985800000000002</v>
      </c>
      <c r="S58" s="145">
        <v>1.39185</v>
      </c>
      <c r="T58" s="145">
        <v>1.64659</v>
      </c>
      <c r="U58" s="145">
        <v>8.1953200000000006</v>
      </c>
      <c r="V58" s="145">
        <v>0.73070599999999997</v>
      </c>
      <c r="W58" s="145">
        <v>2.6076000000000001</v>
      </c>
      <c r="X58" s="145">
        <v>0.98602800000000002</v>
      </c>
      <c r="Y58" s="145">
        <v>1.1157999999999999</v>
      </c>
      <c r="Z58" s="145">
        <v>2.5977199999999998</v>
      </c>
    </row>
    <row r="59" spans="1:26">
      <c r="A59" s="145">
        <v>1921</v>
      </c>
      <c r="B59" s="145">
        <v>0.81402600000000003</v>
      </c>
      <c r="C59" s="145">
        <v>0.96472599999999997</v>
      </c>
      <c r="D59" s="145">
        <v>1.0841000000000001</v>
      </c>
      <c r="E59" s="145">
        <v>1.0911200000000001</v>
      </c>
      <c r="F59" s="145">
        <v>1.4164000000000001</v>
      </c>
      <c r="G59" s="145">
        <v>0.52855399999999997</v>
      </c>
      <c r="H59" s="145">
        <v>0.98540399999999995</v>
      </c>
      <c r="I59" s="145">
        <v>1.34598</v>
      </c>
      <c r="J59" s="145">
        <v>0.933975</v>
      </c>
      <c r="K59" s="145">
        <v>1.45275</v>
      </c>
      <c r="L59" s="145">
        <v>3.9513199999999999</v>
      </c>
      <c r="M59" s="145">
        <v>2.5307900000000001</v>
      </c>
      <c r="N59" s="145">
        <v>1.0026200000000001</v>
      </c>
      <c r="O59" s="145">
        <v>1.74543</v>
      </c>
      <c r="P59" s="145">
        <v>3.7424900000000001</v>
      </c>
      <c r="Q59" s="145">
        <v>3.1202100000000002</v>
      </c>
      <c r="R59" s="145">
        <v>0.99938899999999997</v>
      </c>
      <c r="S59" s="145">
        <v>1.39103</v>
      </c>
      <c r="T59" s="145">
        <v>1.6438900000000001</v>
      </c>
      <c r="U59" s="145">
        <v>8.1945300000000003</v>
      </c>
      <c r="V59" s="145">
        <v>0.73872400000000005</v>
      </c>
      <c r="W59" s="145">
        <v>2.60765</v>
      </c>
      <c r="X59" s="145">
        <v>1.00339</v>
      </c>
      <c r="Y59" s="145">
        <v>1.1311800000000001</v>
      </c>
      <c r="Z59" s="145">
        <v>2.5979000000000001</v>
      </c>
    </row>
    <row r="60" spans="1:26">
      <c r="A60" s="145">
        <v>1922</v>
      </c>
      <c r="B60" s="145">
        <v>0.81402600000000003</v>
      </c>
      <c r="C60" s="145">
        <v>0.96472599999999997</v>
      </c>
      <c r="D60" s="145">
        <v>1.0829</v>
      </c>
      <c r="E60" s="145">
        <v>1.0911200000000001</v>
      </c>
      <c r="F60" s="145">
        <v>1.4164000000000001</v>
      </c>
      <c r="G60" s="145">
        <v>0.52856899999999996</v>
      </c>
      <c r="H60" s="145">
        <v>0.98543999999999998</v>
      </c>
      <c r="I60" s="145">
        <v>1.34609</v>
      </c>
      <c r="J60" s="145">
        <v>0.93413800000000002</v>
      </c>
      <c r="K60" s="145">
        <v>1.4532099999999999</v>
      </c>
      <c r="L60" s="145">
        <v>3.9514300000000002</v>
      </c>
      <c r="M60" s="145">
        <v>2.5307900000000001</v>
      </c>
      <c r="N60" s="145">
        <v>1.0022</v>
      </c>
      <c r="O60" s="145">
        <v>1.74543</v>
      </c>
      <c r="P60" s="145">
        <v>3.7425199999999998</v>
      </c>
      <c r="Q60" s="145">
        <v>3.1196899999999999</v>
      </c>
      <c r="R60" s="145">
        <v>0.99899199999999999</v>
      </c>
      <c r="S60" s="145">
        <v>1.3903300000000001</v>
      </c>
      <c r="T60" s="145">
        <v>1.6415599999999999</v>
      </c>
      <c r="U60" s="145">
        <v>8.1939499999999992</v>
      </c>
      <c r="V60" s="145">
        <v>0.74745700000000004</v>
      </c>
      <c r="W60" s="145">
        <v>2.60771</v>
      </c>
      <c r="X60" s="145">
        <v>1.02176</v>
      </c>
      <c r="Y60" s="145">
        <v>1.1472800000000001</v>
      </c>
      <c r="Z60" s="145">
        <v>2.5981000000000001</v>
      </c>
    </row>
    <row r="61" spans="1:26">
      <c r="A61" s="145">
        <v>1923</v>
      </c>
      <c r="B61" s="145">
        <v>0.81402600000000003</v>
      </c>
      <c r="C61" s="145">
        <v>0.96472599999999997</v>
      </c>
      <c r="D61" s="145">
        <v>1.0817399999999999</v>
      </c>
      <c r="E61" s="145">
        <v>1.0911200000000001</v>
      </c>
      <c r="F61" s="145">
        <v>1.4164000000000001</v>
      </c>
      <c r="G61" s="145">
        <v>0.52858499999999997</v>
      </c>
      <c r="H61" s="145">
        <v>0.985487</v>
      </c>
      <c r="I61" s="145">
        <v>1.3462099999999999</v>
      </c>
      <c r="J61" s="145">
        <v>0.93434799999999996</v>
      </c>
      <c r="K61" s="145">
        <v>1.4537899999999999</v>
      </c>
      <c r="L61" s="145">
        <v>3.9515400000000001</v>
      </c>
      <c r="M61" s="145">
        <v>2.5307900000000001</v>
      </c>
      <c r="N61" s="145">
        <v>1.00207</v>
      </c>
      <c r="O61" s="145">
        <v>1.74543</v>
      </c>
      <c r="P61" s="145">
        <v>3.7424300000000001</v>
      </c>
      <c r="Q61" s="145">
        <v>3.1193</v>
      </c>
      <c r="R61" s="145">
        <v>0.99864799999999998</v>
      </c>
      <c r="S61" s="145">
        <v>1.3897200000000001</v>
      </c>
      <c r="T61" s="145">
        <v>1.63951</v>
      </c>
      <c r="U61" s="145">
        <v>8.1935800000000008</v>
      </c>
      <c r="V61" s="145">
        <v>0.75675199999999998</v>
      </c>
      <c r="W61" s="145">
        <v>2.6077699999999999</v>
      </c>
      <c r="X61" s="145">
        <v>1.0412999999999999</v>
      </c>
      <c r="Y61" s="145">
        <v>1.16408</v>
      </c>
      <c r="Z61" s="145">
        <v>2.5983299999999998</v>
      </c>
    </row>
    <row r="62" spans="1:26">
      <c r="A62" s="145">
        <v>1924</v>
      </c>
      <c r="B62" s="145">
        <v>0.81402600000000003</v>
      </c>
      <c r="C62" s="145">
        <v>0.96472599999999997</v>
      </c>
      <c r="D62" s="145">
        <v>1.0806</v>
      </c>
      <c r="E62" s="145">
        <v>1.0911200000000001</v>
      </c>
      <c r="F62" s="145">
        <v>1.4164000000000001</v>
      </c>
      <c r="G62" s="145">
        <v>0.52860300000000005</v>
      </c>
      <c r="H62" s="145">
        <v>0.98554299999999995</v>
      </c>
      <c r="I62" s="145">
        <v>1.3463499999999999</v>
      </c>
      <c r="J62" s="145">
        <v>0.93460399999999999</v>
      </c>
      <c r="K62" s="145">
        <v>1.45448</v>
      </c>
      <c r="L62" s="145">
        <v>3.95167</v>
      </c>
      <c r="M62" s="145">
        <v>2.5307900000000001</v>
      </c>
      <c r="N62" s="145">
        <v>1.0021899999999999</v>
      </c>
      <c r="O62" s="145">
        <v>1.74543</v>
      </c>
      <c r="P62" s="145">
        <v>3.7422300000000002</v>
      </c>
      <c r="Q62" s="145">
        <v>3.11903</v>
      </c>
      <c r="R62" s="145">
        <v>0.99834500000000004</v>
      </c>
      <c r="S62" s="145">
        <v>1.38916</v>
      </c>
      <c r="T62" s="145">
        <v>1.63767</v>
      </c>
      <c r="U62" s="145">
        <v>8.1934199999999997</v>
      </c>
      <c r="V62" s="145">
        <v>0.76659100000000002</v>
      </c>
      <c r="W62" s="145">
        <v>2.6078399999999999</v>
      </c>
      <c r="X62" s="145">
        <v>1.06216</v>
      </c>
      <c r="Y62" s="145">
        <v>1.1816599999999999</v>
      </c>
      <c r="Z62" s="145">
        <v>2.5985800000000001</v>
      </c>
    </row>
    <row r="63" spans="1:26">
      <c r="A63" s="145">
        <v>1925</v>
      </c>
      <c r="B63" s="145">
        <v>0.81402600000000003</v>
      </c>
      <c r="C63" s="145">
        <v>0.96472599999999997</v>
      </c>
      <c r="D63" s="145">
        <v>1.0794999999999999</v>
      </c>
      <c r="E63" s="145">
        <v>1.0911200000000001</v>
      </c>
      <c r="F63" s="145">
        <v>1.4164000000000001</v>
      </c>
      <c r="G63" s="145">
        <v>0.52862200000000004</v>
      </c>
      <c r="H63" s="145">
        <v>0.98560999999999999</v>
      </c>
      <c r="I63" s="145">
        <v>1.3465</v>
      </c>
      <c r="J63" s="145">
        <v>0.93490200000000001</v>
      </c>
      <c r="K63" s="145">
        <v>1.4552799999999999</v>
      </c>
      <c r="L63" s="145">
        <v>3.95181</v>
      </c>
      <c r="M63" s="145">
        <v>2.5307900000000001</v>
      </c>
      <c r="N63" s="145">
        <v>1.0025500000000001</v>
      </c>
      <c r="O63" s="145">
        <v>1.74543</v>
      </c>
      <c r="P63" s="145">
        <v>3.74193</v>
      </c>
      <c r="Q63" s="145">
        <v>3.1188500000000001</v>
      </c>
      <c r="R63" s="145">
        <v>0.99807199999999996</v>
      </c>
      <c r="S63" s="145">
        <v>1.38866</v>
      </c>
      <c r="T63" s="145">
        <v>1.6359900000000001</v>
      </c>
      <c r="U63" s="145">
        <v>8.1934400000000007</v>
      </c>
      <c r="V63" s="145">
        <v>0.77701399999999998</v>
      </c>
      <c r="W63" s="145">
        <v>2.60791</v>
      </c>
      <c r="X63" s="145">
        <v>1.08446</v>
      </c>
      <c r="Y63" s="145">
        <v>1.20017</v>
      </c>
      <c r="Z63" s="145">
        <v>2.59883</v>
      </c>
    </row>
    <row r="64" spans="1:26">
      <c r="A64" s="145">
        <v>1926</v>
      </c>
      <c r="B64" s="145">
        <v>0.81402600000000003</v>
      </c>
      <c r="C64" s="145">
        <v>0.96472599999999997</v>
      </c>
      <c r="D64" s="145">
        <v>1.0784199999999999</v>
      </c>
      <c r="E64" s="145">
        <v>1.0911200000000001</v>
      </c>
      <c r="F64" s="145">
        <v>1.4164000000000001</v>
      </c>
      <c r="G64" s="145">
        <v>0.52864199999999995</v>
      </c>
      <c r="H64" s="145">
        <v>0.98568500000000003</v>
      </c>
      <c r="I64" s="145">
        <v>1.34667</v>
      </c>
      <c r="J64" s="145">
        <v>0.93523900000000004</v>
      </c>
      <c r="K64" s="145">
        <v>1.45618</v>
      </c>
      <c r="L64" s="145">
        <v>3.9519700000000002</v>
      </c>
      <c r="M64" s="145">
        <v>2.53078</v>
      </c>
      <c r="N64" s="145">
        <v>1.00315</v>
      </c>
      <c r="O64" s="145">
        <v>1.74543</v>
      </c>
      <c r="P64" s="145">
        <v>3.7415099999999999</v>
      </c>
      <c r="Q64" s="145">
        <v>3.1187800000000001</v>
      </c>
      <c r="R64" s="145">
        <v>0.99782300000000002</v>
      </c>
      <c r="S64" s="145">
        <v>1.38819</v>
      </c>
      <c r="T64" s="145">
        <v>1.63445</v>
      </c>
      <c r="U64" s="145">
        <v>8.1936099999999996</v>
      </c>
      <c r="V64" s="145">
        <v>0.78808100000000003</v>
      </c>
      <c r="W64" s="145">
        <v>2.60799</v>
      </c>
      <c r="X64" s="145">
        <v>1.10832</v>
      </c>
      <c r="Y64" s="145">
        <v>1.21973</v>
      </c>
      <c r="Z64" s="145">
        <v>2.5991</v>
      </c>
    </row>
    <row r="65" spans="1:26">
      <c r="A65" s="145">
        <v>1927</v>
      </c>
      <c r="B65" s="145">
        <v>0.81402600000000003</v>
      </c>
      <c r="C65" s="145">
        <v>0.96472599999999997</v>
      </c>
      <c r="D65" s="145">
        <v>1.07738</v>
      </c>
      <c r="E65" s="145">
        <v>1.0911200000000001</v>
      </c>
      <c r="F65" s="145">
        <v>1.4164000000000001</v>
      </c>
      <c r="G65" s="145">
        <v>0.52866400000000002</v>
      </c>
      <c r="H65" s="145">
        <v>0.98576799999999998</v>
      </c>
      <c r="I65" s="145">
        <v>1.34684</v>
      </c>
      <c r="J65" s="145">
        <v>0.93561399999999995</v>
      </c>
      <c r="K65" s="145">
        <v>1.4571700000000001</v>
      </c>
      <c r="L65" s="145">
        <v>3.95214</v>
      </c>
      <c r="M65" s="145">
        <v>2.53078</v>
      </c>
      <c r="N65" s="145">
        <v>1.0039800000000001</v>
      </c>
      <c r="O65" s="145">
        <v>1.74543</v>
      </c>
      <c r="P65" s="145">
        <v>3.74098</v>
      </c>
      <c r="Q65" s="145">
        <v>3.1187399999999998</v>
      </c>
      <c r="R65" s="145">
        <v>0.99757799999999996</v>
      </c>
      <c r="S65" s="145">
        <v>1.38771</v>
      </c>
      <c r="T65" s="145">
        <v>1.63293</v>
      </c>
      <c r="U65" s="145">
        <v>8.1939399999999996</v>
      </c>
      <c r="V65" s="145">
        <v>0.799844</v>
      </c>
      <c r="W65" s="145">
        <v>2.6080700000000001</v>
      </c>
      <c r="X65" s="145">
        <v>1.1337999999999999</v>
      </c>
      <c r="Y65" s="145">
        <v>1.2404299999999999</v>
      </c>
      <c r="Z65" s="145">
        <v>2.59938</v>
      </c>
    </row>
    <row r="66" spans="1:26">
      <c r="A66" s="145">
        <v>1928</v>
      </c>
      <c r="B66" s="145">
        <v>0.81402600000000003</v>
      </c>
      <c r="C66" s="145">
        <v>0.96472599999999997</v>
      </c>
      <c r="D66" s="145">
        <v>1.07637</v>
      </c>
      <c r="E66" s="145">
        <v>1.0911200000000001</v>
      </c>
      <c r="F66" s="145">
        <v>1.4164000000000001</v>
      </c>
      <c r="G66" s="145">
        <v>0.52868800000000005</v>
      </c>
      <c r="H66" s="145">
        <v>0.98585900000000004</v>
      </c>
      <c r="I66" s="145">
        <v>1.34704</v>
      </c>
      <c r="J66" s="145">
        <v>0.936025</v>
      </c>
      <c r="K66" s="145">
        <v>1.4582599999999999</v>
      </c>
      <c r="L66" s="145">
        <v>3.9523299999999999</v>
      </c>
      <c r="M66" s="145">
        <v>2.53078</v>
      </c>
      <c r="N66" s="145">
        <v>1.00505</v>
      </c>
      <c r="O66" s="145">
        <v>1.74543</v>
      </c>
      <c r="P66" s="145">
        <v>3.7403200000000001</v>
      </c>
      <c r="Q66" s="145">
        <v>3.1186699999999998</v>
      </c>
      <c r="R66" s="145">
        <v>0.997332</v>
      </c>
      <c r="S66" s="145">
        <v>1.38723</v>
      </c>
      <c r="T66" s="145">
        <v>1.63141</v>
      </c>
      <c r="U66" s="145">
        <v>8.1945399999999999</v>
      </c>
      <c r="V66" s="145">
        <v>0.81233900000000003</v>
      </c>
      <c r="W66" s="145">
        <v>2.6081500000000002</v>
      </c>
      <c r="X66" s="145">
        <v>1.1609799999999999</v>
      </c>
      <c r="Y66" s="145">
        <v>1.26233</v>
      </c>
      <c r="Z66" s="145">
        <v>2.5996700000000001</v>
      </c>
    </row>
    <row r="67" spans="1:26">
      <c r="A67" s="145">
        <v>1929</v>
      </c>
      <c r="B67" s="145">
        <v>0.81402600000000003</v>
      </c>
      <c r="C67" s="145">
        <v>0.96472599999999997</v>
      </c>
      <c r="D67" s="145">
        <v>1.0753900000000001</v>
      </c>
      <c r="E67" s="145">
        <v>1.0911200000000001</v>
      </c>
      <c r="F67" s="145">
        <v>1.4164000000000001</v>
      </c>
      <c r="G67" s="145">
        <v>0.52871299999999999</v>
      </c>
      <c r="H67" s="145">
        <v>0.985958</v>
      </c>
      <c r="I67" s="145">
        <v>1.3472500000000001</v>
      </c>
      <c r="J67" s="145">
        <v>0.936469</v>
      </c>
      <c r="K67" s="145">
        <v>1.45943</v>
      </c>
      <c r="L67" s="145">
        <v>3.95255</v>
      </c>
      <c r="M67" s="145">
        <v>2.53078</v>
      </c>
      <c r="N67" s="145">
        <v>1.00637</v>
      </c>
      <c r="O67" s="145">
        <v>1.74543</v>
      </c>
      <c r="P67" s="145">
        <v>3.7395299999999998</v>
      </c>
      <c r="Q67" s="145">
        <v>3.1185999999999998</v>
      </c>
      <c r="R67" s="145">
        <v>0.99709199999999998</v>
      </c>
      <c r="S67" s="145">
        <v>1.3867499999999999</v>
      </c>
      <c r="T67" s="145">
        <v>1.62992</v>
      </c>
      <c r="U67" s="145">
        <v>8.1953300000000002</v>
      </c>
      <c r="V67" s="145">
        <v>0.82558200000000004</v>
      </c>
      <c r="W67" s="145">
        <v>2.6082399999999999</v>
      </c>
      <c r="X67" s="145">
        <v>1.1898899999999999</v>
      </c>
      <c r="Y67" s="145">
        <v>1.2854300000000001</v>
      </c>
      <c r="Z67" s="145">
        <v>2.5999599999999998</v>
      </c>
    </row>
    <row r="68" spans="1:26">
      <c r="A68" s="145">
        <v>1930</v>
      </c>
      <c r="B68" s="145">
        <v>0.81402600000000003</v>
      </c>
      <c r="C68" s="145">
        <v>0.96472599999999997</v>
      </c>
      <c r="D68" s="145">
        <v>1.0744400000000001</v>
      </c>
      <c r="E68" s="145">
        <v>1.0911200000000001</v>
      </c>
      <c r="F68" s="145">
        <v>1.4164000000000001</v>
      </c>
      <c r="G68" s="145">
        <v>0.52873999999999999</v>
      </c>
      <c r="H68" s="145">
        <v>0.98622900000000002</v>
      </c>
      <c r="I68" s="145">
        <v>1.3474699999999999</v>
      </c>
      <c r="J68" s="145">
        <v>0.93767800000000001</v>
      </c>
      <c r="K68" s="145">
        <v>1.46261</v>
      </c>
      <c r="L68" s="145">
        <v>3.9527899999999998</v>
      </c>
      <c r="M68" s="145">
        <v>2.53078</v>
      </c>
      <c r="N68" s="145">
        <v>1.0079400000000001</v>
      </c>
      <c r="O68" s="145">
        <v>1.74543</v>
      </c>
      <c r="P68" s="145">
        <v>3.7385999999999999</v>
      </c>
      <c r="Q68" s="145">
        <v>3.1185700000000001</v>
      </c>
      <c r="R68" s="145">
        <v>0.99686900000000001</v>
      </c>
      <c r="S68" s="145">
        <v>1.38629</v>
      </c>
      <c r="T68" s="145">
        <v>1.6285400000000001</v>
      </c>
      <c r="U68" s="145">
        <v>8.1962100000000007</v>
      </c>
      <c r="V68" s="145">
        <v>0.83957300000000001</v>
      </c>
      <c r="W68" s="145">
        <v>2.60832</v>
      </c>
      <c r="X68" s="145">
        <v>1.2204900000000001</v>
      </c>
      <c r="Y68" s="145">
        <v>1.30972</v>
      </c>
      <c r="Z68" s="145">
        <v>2.60026</v>
      </c>
    </row>
    <row r="69" spans="1:26">
      <c r="A69" s="145">
        <v>1931</v>
      </c>
      <c r="B69" s="145">
        <v>0.81402600000000003</v>
      </c>
      <c r="C69" s="145">
        <v>0.96472599999999997</v>
      </c>
      <c r="D69" s="145">
        <v>1.0735399999999999</v>
      </c>
      <c r="E69" s="145">
        <v>1.0911200000000001</v>
      </c>
      <c r="F69" s="145">
        <v>1.4164000000000001</v>
      </c>
      <c r="G69" s="145">
        <v>0.52876800000000002</v>
      </c>
      <c r="H69" s="145">
        <v>0.98654500000000001</v>
      </c>
      <c r="I69" s="145">
        <v>1.34785</v>
      </c>
      <c r="J69" s="145">
        <v>0.93909200000000004</v>
      </c>
      <c r="K69" s="145">
        <v>1.46634</v>
      </c>
      <c r="L69" s="145">
        <v>3.9530599999999998</v>
      </c>
      <c r="M69" s="145">
        <v>2.53078</v>
      </c>
      <c r="N69" s="145">
        <v>1.0098</v>
      </c>
      <c r="O69" s="145">
        <v>1.74543</v>
      </c>
      <c r="P69" s="145">
        <v>3.7375099999999999</v>
      </c>
      <c r="Q69" s="145">
        <v>3.1186699999999998</v>
      </c>
      <c r="R69" s="145">
        <v>0.99667499999999998</v>
      </c>
      <c r="S69" s="145">
        <v>1.3858999999999999</v>
      </c>
      <c r="T69" s="145">
        <v>1.62731</v>
      </c>
      <c r="U69" s="145">
        <v>8.1970299999999998</v>
      </c>
      <c r="V69" s="145">
        <v>0.85429100000000002</v>
      </c>
      <c r="W69" s="145">
        <v>2.6084100000000001</v>
      </c>
      <c r="X69" s="145">
        <v>1.25271</v>
      </c>
      <c r="Y69" s="145">
        <v>1.33514</v>
      </c>
      <c r="Z69" s="145">
        <v>2.6005699999999998</v>
      </c>
    </row>
    <row r="70" spans="1:26">
      <c r="A70" s="145">
        <v>1932</v>
      </c>
      <c r="B70" s="145">
        <v>0.81402600000000003</v>
      </c>
      <c r="C70" s="145">
        <v>0.96472599999999997</v>
      </c>
      <c r="D70" s="145">
        <v>1.0726599999999999</v>
      </c>
      <c r="E70" s="145">
        <v>1.0911200000000001</v>
      </c>
      <c r="F70" s="145">
        <v>1.4164000000000001</v>
      </c>
      <c r="G70" s="145">
        <v>0.52879799999999999</v>
      </c>
      <c r="H70" s="145">
        <v>0.98688299999999995</v>
      </c>
      <c r="I70" s="145">
        <v>1.3483000000000001</v>
      </c>
      <c r="J70" s="145">
        <v>0.94060900000000003</v>
      </c>
      <c r="K70" s="145">
        <v>1.47034</v>
      </c>
      <c r="L70" s="145">
        <v>3.9533700000000001</v>
      </c>
      <c r="M70" s="145">
        <v>2.53078</v>
      </c>
      <c r="N70" s="145">
        <v>1.0119400000000001</v>
      </c>
      <c r="O70" s="145">
        <v>1.74543</v>
      </c>
      <c r="P70" s="145">
        <v>3.73624</v>
      </c>
      <c r="Q70" s="145">
        <v>3.1189800000000001</v>
      </c>
      <c r="R70" s="145">
        <v>0.99651999999999996</v>
      </c>
      <c r="S70" s="145">
        <v>1.38558</v>
      </c>
      <c r="T70" s="145">
        <v>1.6263099999999999</v>
      </c>
      <c r="U70" s="145">
        <v>8.1976899999999997</v>
      </c>
      <c r="V70" s="145">
        <v>0.86969700000000005</v>
      </c>
      <c r="W70" s="145">
        <v>2.6084999999999998</v>
      </c>
      <c r="X70" s="145">
        <v>1.2863899999999999</v>
      </c>
      <c r="Y70" s="145">
        <v>1.3615699999999999</v>
      </c>
      <c r="Z70" s="145">
        <v>2.6008800000000001</v>
      </c>
    </row>
    <row r="71" spans="1:26">
      <c r="A71" s="145">
        <v>1933</v>
      </c>
      <c r="B71" s="145">
        <v>0.81402600000000003</v>
      </c>
      <c r="C71" s="145">
        <v>0.96472599999999997</v>
      </c>
      <c r="D71" s="145">
        <v>1.0718300000000001</v>
      </c>
      <c r="E71" s="145">
        <v>1.0911200000000001</v>
      </c>
      <c r="F71" s="145">
        <v>1.4164000000000001</v>
      </c>
      <c r="G71" s="145">
        <v>0.52883100000000005</v>
      </c>
      <c r="H71" s="145">
        <v>0.98724400000000001</v>
      </c>
      <c r="I71" s="145">
        <v>1.3487800000000001</v>
      </c>
      <c r="J71" s="145">
        <v>0.94223100000000004</v>
      </c>
      <c r="K71" s="145">
        <v>1.4746300000000001</v>
      </c>
      <c r="L71" s="145">
        <v>3.9537</v>
      </c>
      <c r="M71" s="145">
        <v>2.53078</v>
      </c>
      <c r="N71" s="145">
        <v>1.01441</v>
      </c>
      <c r="O71" s="145">
        <v>1.74542</v>
      </c>
      <c r="P71" s="145">
        <v>3.7347800000000002</v>
      </c>
      <c r="Q71" s="145">
        <v>3.1196000000000002</v>
      </c>
      <c r="R71" s="145">
        <v>0.99641299999999999</v>
      </c>
      <c r="S71" s="145">
        <v>1.3853599999999999</v>
      </c>
      <c r="T71" s="145">
        <v>1.6255900000000001</v>
      </c>
      <c r="U71" s="145">
        <v>8.1980799999999991</v>
      </c>
      <c r="V71" s="145">
        <v>0.88573199999999996</v>
      </c>
      <c r="W71" s="145">
        <v>2.60859</v>
      </c>
      <c r="X71" s="145">
        <v>1.32125</v>
      </c>
      <c r="Y71" s="145">
        <v>1.3888499999999999</v>
      </c>
      <c r="Z71" s="145">
        <v>2.6011899999999999</v>
      </c>
    </row>
    <row r="72" spans="1:26">
      <c r="A72" s="145">
        <v>1934</v>
      </c>
      <c r="B72" s="145">
        <v>0.81402600000000003</v>
      </c>
      <c r="C72" s="145">
        <v>0.96472599999999997</v>
      </c>
      <c r="D72" s="145">
        <v>1.07104</v>
      </c>
      <c r="E72" s="145">
        <v>1.0911200000000001</v>
      </c>
      <c r="F72" s="145">
        <v>1.4164000000000001</v>
      </c>
      <c r="G72" s="145">
        <v>0.52886500000000003</v>
      </c>
      <c r="H72" s="145">
        <v>0.98762799999999995</v>
      </c>
      <c r="I72" s="145">
        <v>1.3492999999999999</v>
      </c>
      <c r="J72" s="145">
        <v>0.94396400000000003</v>
      </c>
      <c r="K72" s="145">
        <v>1.47922</v>
      </c>
      <c r="L72" s="145">
        <v>3.9540799999999998</v>
      </c>
      <c r="M72" s="145">
        <v>2.53078</v>
      </c>
      <c r="N72" s="145">
        <v>1.0172300000000001</v>
      </c>
      <c r="O72" s="145">
        <v>1.74542</v>
      </c>
      <c r="P72" s="145">
        <v>3.7330999999999999</v>
      </c>
      <c r="Q72" s="145">
        <v>3.12059</v>
      </c>
      <c r="R72" s="145">
        <v>0.99636400000000003</v>
      </c>
      <c r="S72" s="145">
        <v>1.3852599999999999</v>
      </c>
      <c r="T72" s="145">
        <v>1.6252</v>
      </c>
      <c r="U72" s="145">
        <v>8.1980900000000005</v>
      </c>
      <c r="V72" s="145">
        <v>0.90231499999999998</v>
      </c>
      <c r="W72" s="145">
        <v>2.6086800000000001</v>
      </c>
      <c r="X72" s="145">
        <v>1.35703</v>
      </c>
      <c r="Y72" s="145">
        <v>1.4167700000000001</v>
      </c>
      <c r="Z72" s="145">
        <v>2.6015100000000002</v>
      </c>
    </row>
    <row r="73" spans="1:26">
      <c r="A73" s="145">
        <v>1935</v>
      </c>
      <c r="B73" s="145">
        <v>0.81402600000000003</v>
      </c>
      <c r="C73" s="145">
        <v>0.96472599999999997</v>
      </c>
      <c r="D73" s="145">
        <v>1.0702799999999999</v>
      </c>
      <c r="E73" s="145">
        <v>1.0911200000000001</v>
      </c>
      <c r="F73" s="145">
        <v>1.4164000000000001</v>
      </c>
      <c r="G73" s="145">
        <v>0.52890099999999995</v>
      </c>
      <c r="H73" s="145">
        <v>0.98803600000000003</v>
      </c>
      <c r="I73" s="145">
        <v>1.34988</v>
      </c>
      <c r="J73" s="145">
        <v>0.94581199999999999</v>
      </c>
      <c r="K73" s="145">
        <v>1.4841200000000001</v>
      </c>
      <c r="L73" s="145">
        <v>3.9544899999999998</v>
      </c>
      <c r="M73" s="145">
        <v>2.53077</v>
      </c>
      <c r="N73" s="145">
        <v>1.02041</v>
      </c>
      <c r="O73" s="145">
        <v>1.7452700000000001</v>
      </c>
      <c r="P73" s="145">
        <v>3.7311899999999998</v>
      </c>
      <c r="Q73" s="145">
        <v>3.1220400000000001</v>
      </c>
      <c r="R73" s="145">
        <v>0.99637500000000001</v>
      </c>
      <c r="S73" s="145">
        <v>1.3852899999999999</v>
      </c>
      <c r="T73" s="145">
        <v>1.6251599999999999</v>
      </c>
      <c r="U73" s="145">
        <v>8.1976700000000005</v>
      </c>
      <c r="V73" s="145">
        <v>0.91935100000000003</v>
      </c>
      <c r="W73" s="145">
        <v>2.6087699999999998</v>
      </c>
      <c r="X73" s="145">
        <v>1.3934599999999999</v>
      </c>
      <c r="Y73" s="145">
        <v>1.44512</v>
      </c>
      <c r="Z73" s="145">
        <v>2.60182</v>
      </c>
    </row>
    <row r="74" spans="1:26">
      <c r="A74" s="145">
        <v>1936</v>
      </c>
      <c r="B74" s="145">
        <v>0.81402600000000003</v>
      </c>
      <c r="C74" s="145">
        <v>0.96472599999999997</v>
      </c>
      <c r="D74" s="145">
        <v>1.0695600000000001</v>
      </c>
      <c r="E74" s="145">
        <v>1.0911200000000001</v>
      </c>
      <c r="F74" s="145">
        <v>1.4164000000000001</v>
      </c>
      <c r="G74" s="145">
        <v>0.52893900000000005</v>
      </c>
      <c r="H74" s="145">
        <v>0.98846900000000004</v>
      </c>
      <c r="I74" s="145">
        <v>1.3505</v>
      </c>
      <c r="J74" s="145">
        <v>0.94777900000000004</v>
      </c>
      <c r="K74" s="145">
        <v>1.48935</v>
      </c>
      <c r="L74" s="145">
        <v>3.9549500000000002</v>
      </c>
      <c r="M74" s="145">
        <v>2.53077</v>
      </c>
      <c r="N74" s="145">
        <v>1.024</v>
      </c>
      <c r="O74" s="145">
        <v>1.7445600000000001</v>
      </c>
      <c r="P74" s="145">
        <v>3.7290199999999998</v>
      </c>
      <c r="Q74" s="145">
        <v>3.1240199999999998</v>
      </c>
      <c r="R74" s="145">
        <v>0.996452</v>
      </c>
      <c r="S74" s="145">
        <v>1.3854599999999999</v>
      </c>
      <c r="T74" s="145">
        <v>1.62551</v>
      </c>
      <c r="U74" s="145">
        <v>8.1967499999999998</v>
      </c>
      <c r="V74" s="145">
        <v>0.93674500000000005</v>
      </c>
      <c r="W74" s="145">
        <v>2.60887</v>
      </c>
      <c r="X74" s="145">
        <v>1.43035</v>
      </c>
      <c r="Y74" s="145">
        <v>1.4737199999999999</v>
      </c>
      <c r="Z74" s="145">
        <v>2.6021299999999998</v>
      </c>
    </row>
    <row r="75" spans="1:26">
      <c r="A75" s="145">
        <v>1937</v>
      </c>
      <c r="B75" s="145">
        <v>0.81402600000000003</v>
      </c>
      <c r="C75" s="145">
        <v>0.96472599999999997</v>
      </c>
      <c r="D75" s="145">
        <v>1.06887</v>
      </c>
      <c r="E75" s="145">
        <v>1.0911200000000001</v>
      </c>
      <c r="F75" s="145">
        <v>1.4164000000000001</v>
      </c>
      <c r="G75" s="145">
        <v>0.52897899999999998</v>
      </c>
      <c r="H75" s="145">
        <v>0.98892899999999995</v>
      </c>
      <c r="I75" s="145">
        <v>1.35118</v>
      </c>
      <c r="J75" s="145">
        <v>0.94987200000000005</v>
      </c>
      <c r="K75" s="145">
        <v>1.49492</v>
      </c>
      <c r="L75" s="145">
        <v>3.9554499999999999</v>
      </c>
      <c r="M75" s="145">
        <v>2.53077</v>
      </c>
      <c r="N75" s="145">
        <v>1.0280100000000001</v>
      </c>
      <c r="O75" s="145">
        <v>1.74376</v>
      </c>
      <c r="P75" s="145">
        <v>3.7265600000000001</v>
      </c>
      <c r="Q75" s="145">
        <v>3.1265900000000002</v>
      </c>
      <c r="R75" s="145">
        <v>0.99659600000000004</v>
      </c>
      <c r="S75" s="145">
        <v>1.3857699999999999</v>
      </c>
      <c r="T75" s="145">
        <v>1.62625</v>
      </c>
      <c r="U75" s="145">
        <v>8.1953200000000006</v>
      </c>
      <c r="V75" s="145">
        <v>0.954403</v>
      </c>
      <c r="W75" s="145">
        <v>2.6089500000000001</v>
      </c>
      <c r="X75" s="145">
        <v>1.4675800000000001</v>
      </c>
      <c r="Y75" s="145">
        <v>1.50241</v>
      </c>
      <c r="Z75" s="145">
        <v>2.6024400000000001</v>
      </c>
    </row>
    <row r="76" spans="1:26">
      <c r="A76" s="145">
        <v>1938</v>
      </c>
      <c r="B76" s="145">
        <v>0.81402600000000003</v>
      </c>
      <c r="C76" s="145">
        <v>0.96472599999999997</v>
      </c>
      <c r="D76" s="145">
        <v>1.0682199999999999</v>
      </c>
      <c r="E76" s="145">
        <v>1.0911200000000001</v>
      </c>
      <c r="F76" s="145">
        <v>1.4164000000000001</v>
      </c>
      <c r="G76" s="145">
        <v>0.52902199999999999</v>
      </c>
      <c r="H76" s="145">
        <v>0.98941500000000004</v>
      </c>
      <c r="I76" s="145">
        <v>1.3519099999999999</v>
      </c>
      <c r="J76" s="145">
        <v>0.95209600000000005</v>
      </c>
      <c r="K76" s="145">
        <v>1.5008600000000001</v>
      </c>
      <c r="L76" s="145">
        <v>3.95601</v>
      </c>
      <c r="M76" s="145">
        <v>2.53077</v>
      </c>
      <c r="N76" s="145">
        <v>1.0325</v>
      </c>
      <c r="O76" s="145">
        <v>1.7428900000000001</v>
      </c>
      <c r="P76" s="145">
        <v>3.72377</v>
      </c>
      <c r="Q76" s="145">
        <v>3.1297999999999999</v>
      </c>
      <c r="R76" s="145">
        <v>0.99680899999999995</v>
      </c>
      <c r="S76" s="145">
        <v>1.3862300000000001</v>
      </c>
      <c r="T76" s="145">
        <v>1.6273899999999999</v>
      </c>
      <c r="U76" s="145">
        <v>8.1933399999999992</v>
      </c>
      <c r="V76" s="145">
        <v>0.972244</v>
      </c>
      <c r="W76" s="145">
        <v>2.6090399999999998</v>
      </c>
      <c r="X76" s="145">
        <v>1.50512</v>
      </c>
      <c r="Y76" s="145">
        <v>1.5310999999999999</v>
      </c>
      <c r="Z76" s="145">
        <v>2.6027399999999998</v>
      </c>
    </row>
    <row r="77" spans="1:26">
      <c r="A77" s="145">
        <v>1939</v>
      </c>
      <c r="B77" s="145">
        <v>0.81402600000000003</v>
      </c>
      <c r="C77" s="145">
        <v>0.96472599999999997</v>
      </c>
      <c r="D77" s="145">
        <v>1.0676000000000001</v>
      </c>
      <c r="E77" s="145">
        <v>1.0911200000000001</v>
      </c>
      <c r="F77" s="145">
        <v>1.4164000000000001</v>
      </c>
      <c r="G77" s="145">
        <v>0.52906699999999995</v>
      </c>
      <c r="H77" s="145">
        <v>0.98992999999999998</v>
      </c>
      <c r="I77" s="145">
        <v>1.3527100000000001</v>
      </c>
      <c r="J77" s="145">
        <v>0.954457</v>
      </c>
      <c r="K77" s="145">
        <v>1.5071699999999999</v>
      </c>
      <c r="L77" s="145">
        <v>3.95661</v>
      </c>
      <c r="M77" s="145">
        <v>2.53077</v>
      </c>
      <c r="N77" s="145">
        <v>1.0375000000000001</v>
      </c>
      <c r="O77" s="145">
        <v>1.74193</v>
      </c>
      <c r="P77" s="145">
        <v>3.7206199999999998</v>
      </c>
      <c r="Q77" s="145">
        <v>3.1337000000000002</v>
      </c>
      <c r="R77" s="145">
        <v>0.99709300000000001</v>
      </c>
      <c r="S77" s="145">
        <v>1.3868400000000001</v>
      </c>
      <c r="T77" s="145">
        <v>1.62896</v>
      </c>
      <c r="U77" s="145">
        <v>8.1907999999999994</v>
      </c>
      <c r="V77" s="145">
        <v>0.99019599999999997</v>
      </c>
      <c r="W77" s="145">
        <v>2.6091299999999999</v>
      </c>
      <c r="X77" s="145">
        <v>1.5430299999999999</v>
      </c>
      <c r="Y77" s="145">
        <v>1.55976</v>
      </c>
      <c r="Z77" s="145">
        <v>2.6030199999999999</v>
      </c>
    </row>
    <row r="78" spans="1:26">
      <c r="A78" s="145">
        <v>1940</v>
      </c>
      <c r="B78" s="145">
        <v>0.81402600000000003</v>
      </c>
      <c r="C78" s="145">
        <v>0.96472599999999997</v>
      </c>
      <c r="D78" s="145">
        <v>1.06701</v>
      </c>
      <c r="E78" s="145">
        <v>1.0911200000000001</v>
      </c>
      <c r="F78" s="145">
        <v>1.4164000000000001</v>
      </c>
      <c r="G78" s="145">
        <v>0.52911399999999997</v>
      </c>
      <c r="H78" s="145">
        <v>0.99047300000000005</v>
      </c>
      <c r="I78" s="145">
        <v>1.35358</v>
      </c>
      <c r="J78" s="145">
        <v>0.95696099999999995</v>
      </c>
      <c r="K78" s="145">
        <v>1.51387</v>
      </c>
      <c r="L78" s="145">
        <v>3.9572799999999999</v>
      </c>
      <c r="M78" s="145">
        <v>2.5307599999999999</v>
      </c>
      <c r="N78" s="145">
        <v>1.04305</v>
      </c>
      <c r="O78" s="145">
        <v>1.7408699999999999</v>
      </c>
      <c r="P78" s="145">
        <v>3.71705</v>
      </c>
      <c r="Q78" s="145">
        <v>3.1383299999999998</v>
      </c>
      <c r="R78" s="145">
        <v>0.99744999999999995</v>
      </c>
      <c r="S78" s="145">
        <v>1.38761</v>
      </c>
      <c r="T78" s="145">
        <v>1.63097</v>
      </c>
      <c r="U78" s="145">
        <v>8.1876800000000003</v>
      </c>
      <c r="V78" s="145">
        <v>1.0082</v>
      </c>
      <c r="W78" s="145">
        <v>2.60921</v>
      </c>
      <c r="X78" s="145">
        <v>1.58141</v>
      </c>
      <c r="Y78" s="145">
        <v>1.5884</v>
      </c>
      <c r="Z78" s="145">
        <v>2.6032999999999999</v>
      </c>
    </row>
    <row r="79" spans="1:26">
      <c r="A79" s="145">
        <v>1941</v>
      </c>
      <c r="B79" s="145">
        <v>0.81402600000000003</v>
      </c>
      <c r="C79" s="145">
        <v>0.96472599999999997</v>
      </c>
      <c r="D79" s="145">
        <v>1.0664499999999999</v>
      </c>
      <c r="E79" s="145">
        <v>1.0911200000000001</v>
      </c>
      <c r="F79" s="145">
        <v>1.4164000000000001</v>
      </c>
      <c r="G79" s="145">
        <v>0.52916399999999997</v>
      </c>
      <c r="H79" s="145">
        <v>0.99104700000000001</v>
      </c>
      <c r="I79" s="145">
        <v>1.3545199999999999</v>
      </c>
      <c r="J79" s="145">
        <v>0.959615</v>
      </c>
      <c r="K79" s="145">
        <v>1.5209999999999999</v>
      </c>
      <c r="L79" s="145">
        <v>3.9580000000000002</v>
      </c>
      <c r="M79" s="145">
        <v>2.5307599999999999</v>
      </c>
      <c r="N79" s="145">
        <v>1.04921</v>
      </c>
      <c r="O79" s="145">
        <v>1.7397100000000001</v>
      </c>
      <c r="P79" s="145">
        <v>3.7130100000000001</v>
      </c>
      <c r="Q79" s="145">
        <v>3.1437400000000002</v>
      </c>
      <c r="R79" s="145">
        <v>0.99788500000000002</v>
      </c>
      <c r="S79" s="145">
        <v>1.38855</v>
      </c>
      <c r="T79" s="145">
        <v>1.6334500000000001</v>
      </c>
      <c r="U79" s="145">
        <v>8.1839399999999998</v>
      </c>
      <c r="V79" s="145">
        <v>1.02623</v>
      </c>
      <c r="W79" s="145">
        <v>2.6092900000000001</v>
      </c>
      <c r="X79" s="145">
        <v>1.6204700000000001</v>
      </c>
      <c r="Y79" s="145">
        <v>1.6170800000000001</v>
      </c>
      <c r="Z79" s="145">
        <v>2.6035699999999999</v>
      </c>
    </row>
    <row r="80" spans="1:26">
      <c r="A80" s="145">
        <v>1942</v>
      </c>
      <c r="B80" s="145">
        <v>0.81402600000000003</v>
      </c>
      <c r="C80" s="145">
        <v>0.96472599999999997</v>
      </c>
      <c r="D80" s="145">
        <v>1.06592</v>
      </c>
      <c r="E80" s="145">
        <v>1.0911200000000001</v>
      </c>
      <c r="F80" s="145">
        <v>1.4164000000000001</v>
      </c>
      <c r="G80" s="145">
        <v>0.52921600000000002</v>
      </c>
      <c r="H80" s="145">
        <v>0.99165300000000001</v>
      </c>
      <c r="I80" s="145">
        <v>1.35554</v>
      </c>
      <c r="J80" s="145">
        <v>0.96242499999999997</v>
      </c>
      <c r="K80" s="145">
        <v>1.5285500000000001</v>
      </c>
      <c r="L80" s="145">
        <v>3.95879</v>
      </c>
      <c r="M80" s="145">
        <v>2.5307599999999999</v>
      </c>
      <c r="N80" s="145">
        <v>1.0560400000000001</v>
      </c>
      <c r="O80" s="145">
        <v>1.73844</v>
      </c>
      <c r="P80" s="145">
        <v>3.70845</v>
      </c>
      <c r="Q80" s="145">
        <v>3.1499700000000002</v>
      </c>
      <c r="R80" s="145">
        <v>0.99839900000000004</v>
      </c>
      <c r="S80" s="145">
        <v>1.3896599999999999</v>
      </c>
      <c r="T80" s="145">
        <v>1.6364000000000001</v>
      </c>
      <c r="U80" s="145">
        <v>8.1795799999999996</v>
      </c>
      <c r="V80" s="145">
        <v>1.04426</v>
      </c>
      <c r="W80" s="145">
        <v>2.6093600000000001</v>
      </c>
      <c r="X80" s="145">
        <v>1.66046</v>
      </c>
      <c r="Y80" s="145">
        <v>1.64594</v>
      </c>
      <c r="Z80" s="145">
        <v>2.6038299999999999</v>
      </c>
    </row>
    <row r="81" spans="1:26">
      <c r="A81" s="145">
        <v>1943</v>
      </c>
      <c r="B81" s="145">
        <v>0.81402600000000003</v>
      </c>
      <c r="C81" s="145">
        <v>0.96472599999999997</v>
      </c>
      <c r="D81" s="145">
        <v>1.06541</v>
      </c>
      <c r="E81" s="145">
        <v>1.0911200000000001</v>
      </c>
      <c r="F81" s="145">
        <v>1.4164000000000001</v>
      </c>
      <c r="G81" s="145">
        <v>0.52927100000000005</v>
      </c>
      <c r="H81" s="145">
        <v>0.99229199999999995</v>
      </c>
      <c r="I81" s="145">
        <v>1.3566400000000001</v>
      </c>
      <c r="J81" s="145">
        <v>0.96540000000000004</v>
      </c>
      <c r="K81" s="145">
        <v>1.53657</v>
      </c>
      <c r="L81" s="145">
        <v>3.9596499999999999</v>
      </c>
      <c r="M81" s="145">
        <v>2.5307499999999998</v>
      </c>
      <c r="N81" s="145">
        <v>1.06358</v>
      </c>
      <c r="O81" s="145">
        <v>1.73706</v>
      </c>
      <c r="P81" s="145">
        <v>3.7032799999999999</v>
      </c>
      <c r="Q81" s="145">
        <v>3.1570800000000001</v>
      </c>
      <c r="R81" s="145">
        <v>0.99899400000000005</v>
      </c>
      <c r="S81" s="145">
        <v>1.3909400000000001</v>
      </c>
      <c r="T81" s="145">
        <v>1.6398600000000001</v>
      </c>
      <c r="U81" s="145">
        <v>8.17455</v>
      </c>
      <c r="V81" s="145">
        <v>1.0623100000000001</v>
      </c>
      <c r="W81" s="145">
        <v>2.6094300000000001</v>
      </c>
      <c r="X81" s="145">
        <v>1.7013400000000001</v>
      </c>
      <c r="Y81" s="145">
        <v>1.67499</v>
      </c>
      <c r="Z81" s="145">
        <v>2.6040700000000001</v>
      </c>
    </row>
    <row r="82" spans="1:26">
      <c r="A82" s="145">
        <v>1944</v>
      </c>
      <c r="B82" s="145">
        <v>0.81402600000000003</v>
      </c>
      <c r="C82" s="145">
        <v>0.96472599999999997</v>
      </c>
      <c r="D82" s="145">
        <v>1.0650900000000001</v>
      </c>
      <c r="E82" s="145">
        <v>1.0911200000000001</v>
      </c>
      <c r="F82" s="145">
        <v>1.4164000000000001</v>
      </c>
      <c r="G82" s="145">
        <v>0.52932999999999997</v>
      </c>
      <c r="H82" s="145">
        <v>0.99296499999999999</v>
      </c>
      <c r="I82" s="145">
        <v>1.3578300000000001</v>
      </c>
      <c r="J82" s="145">
        <v>0.96854899999999999</v>
      </c>
      <c r="K82" s="145">
        <v>1.5450699999999999</v>
      </c>
      <c r="L82" s="145">
        <v>3.9605800000000002</v>
      </c>
      <c r="M82" s="145">
        <v>2.5307499999999998</v>
      </c>
      <c r="N82" s="145">
        <v>1.07192</v>
      </c>
      <c r="O82" s="145">
        <v>1.73556</v>
      </c>
      <c r="P82" s="145">
        <v>3.6974300000000002</v>
      </c>
      <c r="Q82" s="145">
        <v>3.1650999999999998</v>
      </c>
      <c r="R82" s="145">
        <v>0.99967399999999995</v>
      </c>
      <c r="S82" s="145">
        <v>1.3924099999999999</v>
      </c>
      <c r="T82" s="145">
        <v>1.64384</v>
      </c>
      <c r="U82" s="145">
        <v>8.1688299999999998</v>
      </c>
      <c r="V82" s="145">
        <v>1.0804199999999999</v>
      </c>
      <c r="W82" s="145">
        <v>2.6095000000000002</v>
      </c>
      <c r="X82" s="145">
        <v>1.7431000000000001</v>
      </c>
      <c r="Y82" s="145">
        <v>1.7042600000000001</v>
      </c>
      <c r="Z82" s="145">
        <v>2.6043099999999999</v>
      </c>
    </row>
    <row r="83" spans="1:26">
      <c r="A83" s="145">
        <v>1945</v>
      </c>
      <c r="B83" s="145">
        <v>0.81402600000000003</v>
      </c>
      <c r="C83" s="145">
        <v>0.96472599999999997</v>
      </c>
      <c r="D83" s="145">
        <v>1.06507</v>
      </c>
      <c r="E83" s="145">
        <v>1.0911200000000001</v>
      </c>
      <c r="F83" s="145">
        <v>1.4164000000000001</v>
      </c>
      <c r="G83" s="145">
        <v>0.52939099999999994</v>
      </c>
      <c r="H83" s="145">
        <v>0.99367399999999995</v>
      </c>
      <c r="I83" s="145">
        <v>1.3591200000000001</v>
      </c>
      <c r="J83" s="145">
        <v>0.97188399999999997</v>
      </c>
      <c r="K83" s="145">
        <v>1.55409</v>
      </c>
      <c r="L83" s="145">
        <v>3.9615800000000001</v>
      </c>
      <c r="M83" s="145">
        <v>2.5307400000000002</v>
      </c>
      <c r="N83" s="145">
        <v>1.0810900000000001</v>
      </c>
      <c r="O83" s="145">
        <v>1.73394</v>
      </c>
      <c r="P83" s="145">
        <v>3.69082</v>
      </c>
      <c r="Q83" s="145">
        <v>3.1741100000000002</v>
      </c>
      <c r="R83" s="145">
        <v>1.00044</v>
      </c>
      <c r="S83" s="145">
        <v>1.3940699999999999</v>
      </c>
      <c r="T83" s="145">
        <v>1.64836</v>
      </c>
      <c r="U83" s="145">
        <v>8.1623999999999999</v>
      </c>
      <c r="V83" s="145">
        <v>1.0985799999999999</v>
      </c>
      <c r="W83" s="145">
        <v>2.6095700000000002</v>
      </c>
      <c r="X83" s="145">
        <v>1.7857700000000001</v>
      </c>
      <c r="Y83" s="145">
        <v>1.7337800000000001</v>
      </c>
      <c r="Z83" s="145">
        <v>2.6045500000000001</v>
      </c>
    </row>
    <row r="84" spans="1:26">
      <c r="A84" s="145">
        <v>1946</v>
      </c>
      <c r="B84" s="145">
        <v>0.81402600000000003</v>
      </c>
      <c r="C84" s="145">
        <v>0.96472599999999997</v>
      </c>
      <c r="D84" s="145">
        <v>1.0650500000000001</v>
      </c>
      <c r="E84" s="145">
        <v>1.0911200000000001</v>
      </c>
      <c r="F84" s="145">
        <v>1.4164000000000001</v>
      </c>
      <c r="G84" s="145">
        <v>0.52945600000000004</v>
      </c>
      <c r="H84" s="145">
        <v>0.99442200000000003</v>
      </c>
      <c r="I84" s="145">
        <v>1.36052</v>
      </c>
      <c r="J84" s="145">
        <v>0.97541500000000003</v>
      </c>
      <c r="K84" s="145">
        <v>1.5636699999999999</v>
      </c>
      <c r="L84" s="145">
        <v>3.96265</v>
      </c>
      <c r="M84" s="145">
        <v>2.5307400000000002</v>
      </c>
      <c r="N84" s="145">
        <v>1.09118</v>
      </c>
      <c r="O84" s="145">
        <v>1.7322</v>
      </c>
      <c r="P84" s="145">
        <v>3.6833499999999999</v>
      </c>
      <c r="Q84" s="145">
        <v>3.1841499999999998</v>
      </c>
      <c r="R84" s="145">
        <v>1.0013000000000001</v>
      </c>
      <c r="S84" s="145">
        <v>1.39592</v>
      </c>
      <c r="T84" s="145">
        <v>1.6534599999999999</v>
      </c>
      <c r="U84" s="145">
        <v>8.1552399999999992</v>
      </c>
      <c r="V84" s="145">
        <v>1.1168</v>
      </c>
      <c r="W84" s="145">
        <v>2.6096400000000002</v>
      </c>
      <c r="X84" s="145">
        <v>1.82924</v>
      </c>
      <c r="Y84" s="145">
        <v>1.7635099999999999</v>
      </c>
      <c r="Z84" s="145">
        <v>2.6047699999999998</v>
      </c>
    </row>
    <row r="85" spans="1:26">
      <c r="A85" s="145">
        <v>1947</v>
      </c>
      <c r="B85" s="145">
        <v>0.81402600000000003</v>
      </c>
      <c r="C85" s="145">
        <v>0.96472599999999997</v>
      </c>
      <c r="D85" s="145">
        <v>1.06504</v>
      </c>
      <c r="E85" s="145">
        <v>1.0911200000000001</v>
      </c>
      <c r="F85" s="145">
        <v>1.4164000000000001</v>
      </c>
      <c r="G85" s="145">
        <v>0.52952500000000002</v>
      </c>
      <c r="H85" s="145">
        <v>0.99521099999999996</v>
      </c>
      <c r="I85" s="145">
        <v>1.3620300000000001</v>
      </c>
      <c r="J85" s="145">
        <v>0.97915799999999997</v>
      </c>
      <c r="K85" s="145">
        <v>1.5738399999999999</v>
      </c>
      <c r="L85" s="145">
        <v>3.9638</v>
      </c>
      <c r="M85" s="145">
        <v>2.5307300000000001</v>
      </c>
      <c r="N85" s="145">
        <v>1.10225</v>
      </c>
      <c r="O85" s="145">
        <v>1.7303200000000001</v>
      </c>
      <c r="P85" s="145">
        <v>3.6749000000000001</v>
      </c>
      <c r="Q85" s="145">
        <v>3.19529</v>
      </c>
      <c r="R85" s="145">
        <v>1.0022500000000001</v>
      </c>
      <c r="S85" s="145">
        <v>1.3979900000000001</v>
      </c>
      <c r="T85" s="145">
        <v>1.6591800000000001</v>
      </c>
      <c r="U85" s="145">
        <v>8.1472899999999999</v>
      </c>
      <c r="V85" s="145">
        <v>1.13507</v>
      </c>
      <c r="W85" s="145">
        <v>2.6097000000000001</v>
      </c>
      <c r="X85" s="145">
        <v>1.8735599999999999</v>
      </c>
      <c r="Y85" s="145">
        <v>1.7934399999999999</v>
      </c>
      <c r="Z85" s="145">
        <v>2.6049899999999999</v>
      </c>
    </row>
    <row r="86" spans="1:26">
      <c r="A86" s="145">
        <v>1948</v>
      </c>
      <c r="B86" s="145">
        <v>0.81402600000000003</v>
      </c>
      <c r="C86" s="145">
        <v>0.96472599999999997</v>
      </c>
      <c r="D86" s="145">
        <v>1.0650299999999999</v>
      </c>
      <c r="E86" s="145">
        <v>1.0911200000000001</v>
      </c>
      <c r="F86" s="145">
        <v>1.4164000000000001</v>
      </c>
      <c r="G86" s="145">
        <v>0.52959800000000001</v>
      </c>
      <c r="H86" s="145">
        <v>0.99604400000000004</v>
      </c>
      <c r="I86" s="145">
        <v>1.36368</v>
      </c>
      <c r="J86" s="145">
        <v>0.983128</v>
      </c>
      <c r="K86" s="145">
        <v>1.58464</v>
      </c>
      <c r="L86" s="145">
        <v>3.96502</v>
      </c>
      <c r="M86" s="145">
        <v>2.5307300000000001</v>
      </c>
      <c r="N86" s="145">
        <v>1.11436</v>
      </c>
      <c r="O86" s="145">
        <v>1.7283200000000001</v>
      </c>
      <c r="P86" s="145">
        <v>3.6653799999999999</v>
      </c>
      <c r="Q86" s="145">
        <v>3.2076199999999999</v>
      </c>
      <c r="R86" s="145">
        <v>1.0033099999999999</v>
      </c>
      <c r="S86" s="145">
        <v>1.40028</v>
      </c>
      <c r="T86" s="145">
        <v>1.66554</v>
      </c>
      <c r="U86" s="145">
        <v>8.1385199999999998</v>
      </c>
      <c r="V86" s="145">
        <v>1.1533800000000001</v>
      </c>
      <c r="W86" s="145">
        <v>2.6097700000000001</v>
      </c>
      <c r="X86" s="145">
        <v>1.91869</v>
      </c>
      <c r="Y86" s="145">
        <v>1.82355</v>
      </c>
      <c r="Z86" s="145">
        <v>2.6052</v>
      </c>
    </row>
    <row r="87" spans="1:26">
      <c r="A87" s="145">
        <v>1949</v>
      </c>
      <c r="B87" s="145">
        <v>0.81402600000000003</v>
      </c>
      <c r="C87" s="145">
        <v>0.96472599999999997</v>
      </c>
      <c r="D87" s="145">
        <v>1.0650200000000001</v>
      </c>
      <c r="E87" s="145">
        <v>1.0911200000000001</v>
      </c>
      <c r="F87" s="145">
        <v>1.4164000000000001</v>
      </c>
      <c r="G87" s="145">
        <v>0.52967600000000004</v>
      </c>
      <c r="H87" s="145">
        <v>0.99692199999999997</v>
      </c>
      <c r="I87" s="145">
        <v>1.3654599999999999</v>
      </c>
      <c r="J87" s="145">
        <v>0.98733599999999999</v>
      </c>
      <c r="K87" s="145">
        <v>1.5961099999999999</v>
      </c>
      <c r="L87" s="145">
        <v>3.96631</v>
      </c>
      <c r="M87" s="145">
        <v>2.5307200000000001</v>
      </c>
      <c r="N87" s="145">
        <v>1.12738</v>
      </c>
      <c r="O87" s="145">
        <v>1.7262200000000001</v>
      </c>
      <c r="P87" s="145">
        <v>3.6535600000000001</v>
      </c>
      <c r="Q87" s="145">
        <v>3.2212200000000002</v>
      </c>
      <c r="R87" s="145">
        <v>1.00478</v>
      </c>
      <c r="S87" s="145">
        <v>1.4034800000000001</v>
      </c>
      <c r="T87" s="145">
        <v>1.67441</v>
      </c>
      <c r="U87" s="145">
        <v>8.1290700000000005</v>
      </c>
      <c r="V87" s="145">
        <v>1.1712199999999999</v>
      </c>
      <c r="W87" s="145">
        <v>2.6098300000000001</v>
      </c>
      <c r="X87" s="145">
        <v>1.93303</v>
      </c>
      <c r="Y87" s="145">
        <v>1.8437300000000001</v>
      </c>
      <c r="Z87" s="145">
        <v>2.60541</v>
      </c>
    </row>
    <row r="88" spans="1:26">
      <c r="A88" s="145">
        <v>1950</v>
      </c>
      <c r="B88" s="145">
        <v>0.81402600000000003</v>
      </c>
      <c r="C88" s="145">
        <v>0.96472599999999997</v>
      </c>
      <c r="D88" s="145">
        <v>1.0650200000000001</v>
      </c>
      <c r="E88" s="145">
        <v>1.0911200000000001</v>
      </c>
      <c r="F88" s="145">
        <v>1.4164000000000001</v>
      </c>
      <c r="G88" s="145">
        <v>0.52976299999999998</v>
      </c>
      <c r="H88" s="145">
        <v>0.99784300000000004</v>
      </c>
      <c r="I88" s="145">
        <v>1.3673900000000001</v>
      </c>
      <c r="J88" s="145">
        <v>0.99177700000000002</v>
      </c>
      <c r="K88" s="145">
        <v>1.60825</v>
      </c>
      <c r="L88" s="145">
        <v>3.96759</v>
      </c>
      <c r="M88" s="145">
        <v>2.53071</v>
      </c>
      <c r="N88" s="145">
        <v>1.1420600000000001</v>
      </c>
      <c r="O88" s="145">
        <v>1.7239199999999999</v>
      </c>
      <c r="P88" s="145">
        <v>3.64032</v>
      </c>
      <c r="Q88" s="145">
        <v>3.2360899999999999</v>
      </c>
      <c r="R88" s="145">
        <v>1.00648</v>
      </c>
      <c r="S88" s="145">
        <v>1.40716</v>
      </c>
      <c r="T88" s="145">
        <v>1.6847000000000001</v>
      </c>
      <c r="U88" s="145">
        <v>8.1166499999999999</v>
      </c>
      <c r="V88" s="145">
        <v>1.1866399999999999</v>
      </c>
      <c r="W88" s="145">
        <v>2.6098699999999999</v>
      </c>
      <c r="X88" s="145">
        <v>1.95756</v>
      </c>
      <c r="Y88" s="145">
        <v>1.8646100000000001</v>
      </c>
      <c r="Z88" s="145">
        <v>2.6055700000000002</v>
      </c>
    </row>
    <row r="89" spans="1:26">
      <c r="A89" s="145">
        <v>1951</v>
      </c>
      <c r="B89" s="145">
        <v>0.81402600000000003</v>
      </c>
      <c r="C89" s="145">
        <v>0.96472599999999997</v>
      </c>
      <c r="D89" s="145">
        <v>1.0650200000000001</v>
      </c>
      <c r="E89" s="145">
        <v>1.0911200000000001</v>
      </c>
      <c r="F89" s="145">
        <v>1.4164000000000001</v>
      </c>
      <c r="G89" s="145">
        <v>0.52985700000000002</v>
      </c>
      <c r="H89" s="145">
        <v>0.99880999999999998</v>
      </c>
      <c r="I89" s="145">
        <v>1.3694900000000001</v>
      </c>
      <c r="J89" s="145">
        <v>0.99646800000000002</v>
      </c>
      <c r="K89" s="145">
        <v>1.6210800000000001</v>
      </c>
      <c r="L89" s="145">
        <v>3.96889</v>
      </c>
      <c r="M89" s="145">
        <v>2.5306999999999999</v>
      </c>
      <c r="N89" s="145">
        <v>1.1578999999999999</v>
      </c>
      <c r="O89" s="145">
        <v>1.7215100000000001</v>
      </c>
      <c r="P89" s="145">
        <v>3.6261100000000002</v>
      </c>
      <c r="Q89" s="145">
        <v>3.2502</v>
      </c>
      <c r="R89" s="145">
        <v>1.00804</v>
      </c>
      <c r="S89" s="145">
        <v>1.41056</v>
      </c>
      <c r="T89" s="145">
        <v>1.6943699999999999</v>
      </c>
      <c r="U89" s="145">
        <v>8.1038200000000007</v>
      </c>
      <c r="V89" s="145">
        <v>1.19937</v>
      </c>
      <c r="W89" s="145">
        <v>2.6099199999999998</v>
      </c>
      <c r="X89" s="145">
        <v>1.98045</v>
      </c>
      <c r="Y89" s="145">
        <v>1.8827199999999999</v>
      </c>
      <c r="Z89" s="145">
        <v>2.6057199999999998</v>
      </c>
    </row>
    <row r="90" spans="1:26">
      <c r="A90" s="145">
        <v>1952</v>
      </c>
      <c r="B90" s="145">
        <v>0.81402600000000003</v>
      </c>
      <c r="C90" s="145">
        <v>0.96472599999999997</v>
      </c>
      <c r="D90" s="145">
        <v>1.0650200000000001</v>
      </c>
      <c r="E90" s="145">
        <v>1.0911200000000001</v>
      </c>
      <c r="F90" s="145">
        <v>1.4164000000000001</v>
      </c>
      <c r="G90" s="145">
        <v>0.52996100000000002</v>
      </c>
      <c r="H90" s="145">
        <v>0.99982700000000002</v>
      </c>
      <c r="I90" s="145">
        <v>1.3717699999999999</v>
      </c>
      <c r="J90" s="145">
        <v>1.00143</v>
      </c>
      <c r="K90" s="145">
        <v>1.6346799999999999</v>
      </c>
      <c r="L90" s="145">
        <v>3.97018</v>
      </c>
      <c r="M90" s="145">
        <v>2.5306999999999999</v>
      </c>
      <c r="N90" s="145">
        <v>1.17422</v>
      </c>
      <c r="O90" s="145">
        <v>1.71913</v>
      </c>
      <c r="P90" s="145">
        <v>3.6109300000000002</v>
      </c>
      <c r="Q90" s="145">
        <v>3.2684099999999998</v>
      </c>
      <c r="R90" s="145">
        <v>1.00989</v>
      </c>
      <c r="S90" s="145">
        <v>1.4146099999999999</v>
      </c>
      <c r="T90" s="145">
        <v>1.7059500000000001</v>
      </c>
      <c r="U90" s="145">
        <v>8.0884900000000002</v>
      </c>
      <c r="V90" s="145">
        <v>1.2096499999999999</v>
      </c>
      <c r="W90" s="145">
        <v>2.6099600000000001</v>
      </c>
      <c r="X90" s="145">
        <v>2.0039500000000001</v>
      </c>
      <c r="Y90" s="145">
        <v>1.8995599999999999</v>
      </c>
      <c r="Z90" s="145">
        <v>2.6058599999999998</v>
      </c>
    </row>
    <row r="91" spans="1:26">
      <c r="A91" s="145">
        <v>1953</v>
      </c>
      <c r="B91" s="145">
        <v>0.81402600000000003</v>
      </c>
      <c r="C91" s="145">
        <v>0.96472599999999997</v>
      </c>
      <c r="D91" s="145">
        <v>1.0650200000000001</v>
      </c>
      <c r="E91" s="145">
        <v>1.0911200000000001</v>
      </c>
      <c r="F91" s="145">
        <v>1.4164000000000001</v>
      </c>
      <c r="G91" s="145">
        <v>0.53007499999999996</v>
      </c>
      <c r="H91" s="145">
        <v>1.0008999999999999</v>
      </c>
      <c r="I91" s="145">
        <v>1.37426</v>
      </c>
      <c r="J91" s="145">
        <v>1.00668</v>
      </c>
      <c r="K91" s="145">
        <v>1.6491</v>
      </c>
      <c r="L91" s="145">
        <v>3.9714499999999999</v>
      </c>
      <c r="M91" s="145">
        <v>2.5306899999999999</v>
      </c>
      <c r="N91" s="145">
        <v>1.19085</v>
      </c>
      <c r="O91" s="145">
        <v>1.7168099999999999</v>
      </c>
      <c r="P91" s="145">
        <v>3.5952799999999998</v>
      </c>
      <c r="Q91" s="145">
        <v>3.2836699999999999</v>
      </c>
      <c r="R91" s="145">
        <v>1.01146</v>
      </c>
      <c r="S91" s="145">
        <v>1.41804</v>
      </c>
      <c r="T91" s="145">
        <v>1.7160200000000001</v>
      </c>
      <c r="U91" s="145">
        <v>8.0760699999999996</v>
      </c>
      <c r="V91" s="145">
        <v>1.2199199999999999</v>
      </c>
      <c r="W91" s="145">
        <v>2.61</v>
      </c>
      <c r="X91" s="145">
        <v>2.0335000000000001</v>
      </c>
      <c r="Y91" s="145">
        <v>1.9174599999999999</v>
      </c>
      <c r="Z91" s="145">
        <v>2.6059999999999999</v>
      </c>
    </row>
    <row r="92" spans="1:26">
      <c r="A92" s="145">
        <v>1954</v>
      </c>
      <c r="B92" s="145">
        <v>0.81402600000000003</v>
      </c>
      <c r="C92" s="145">
        <v>0.96472599999999997</v>
      </c>
      <c r="D92" s="145">
        <v>1.0650299999999999</v>
      </c>
      <c r="E92" s="145">
        <v>1.0911200000000001</v>
      </c>
      <c r="F92" s="145">
        <v>1.4164000000000001</v>
      </c>
      <c r="G92" s="145">
        <v>0.53041499999999997</v>
      </c>
      <c r="H92" s="145">
        <v>1.00342</v>
      </c>
      <c r="I92" s="145">
        <v>1.3807</v>
      </c>
      <c r="J92" s="145">
        <v>1.01875</v>
      </c>
      <c r="K92" s="145">
        <v>1.6812</v>
      </c>
      <c r="L92" s="145">
        <v>3.97268</v>
      </c>
      <c r="M92" s="145">
        <v>2.5306799999999998</v>
      </c>
      <c r="N92" s="145">
        <v>1.20756</v>
      </c>
      <c r="O92" s="145">
        <v>1.71461</v>
      </c>
      <c r="P92" s="145">
        <v>3.5797699999999999</v>
      </c>
      <c r="Q92" s="145">
        <v>3.2948200000000001</v>
      </c>
      <c r="R92" s="145">
        <v>1.0123800000000001</v>
      </c>
      <c r="S92" s="145">
        <v>1.4200999999999999</v>
      </c>
      <c r="T92" s="145">
        <v>1.7224699999999999</v>
      </c>
      <c r="U92" s="145">
        <v>8.0669299999999993</v>
      </c>
      <c r="V92" s="145">
        <v>1.2312799999999999</v>
      </c>
      <c r="W92" s="145">
        <v>2.6100400000000001</v>
      </c>
      <c r="X92" s="145">
        <v>2.0692200000000001</v>
      </c>
      <c r="Y92" s="145">
        <v>1.93727</v>
      </c>
      <c r="Z92" s="145">
        <v>2.6061200000000002</v>
      </c>
    </row>
    <row r="93" spans="1:26">
      <c r="A93" s="145">
        <v>1955</v>
      </c>
      <c r="B93" s="145">
        <v>0.81402600000000003</v>
      </c>
      <c r="C93" s="145">
        <v>0.96472599999999997</v>
      </c>
      <c r="D93" s="145">
        <v>1.06504</v>
      </c>
      <c r="E93" s="145">
        <v>1.0911200000000001</v>
      </c>
      <c r="F93" s="145">
        <v>1.4164000000000001</v>
      </c>
      <c r="G93" s="145">
        <v>0.531165</v>
      </c>
      <c r="H93" s="145">
        <v>1.0082199999999999</v>
      </c>
      <c r="I93" s="145">
        <v>1.39452</v>
      </c>
      <c r="J93" s="145">
        <v>1.04173</v>
      </c>
      <c r="K93" s="145">
        <v>1.7410399999999999</v>
      </c>
      <c r="L93" s="145">
        <v>3.9739</v>
      </c>
      <c r="M93" s="145">
        <v>2.5306700000000002</v>
      </c>
      <c r="N93" s="145">
        <v>1.2241</v>
      </c>
      <c r="O93" s="145">
        <v>1.71255</v>
      </c>
      <c r="P93" s="145">
        <v>3.5645500000000001</v>
      </c>
      <c r="Q93" s="145">
        <v>3.31101</v>
      </c>
      <c r="R93" s="145">
        <v>1.01362</v>
      </c>
      <c r="S93" s="145">
        <v>1.4228400000000001</v>
      </c>
      <c r="T93" s="145">
        <v>1.7308399999999999</v>
      </c>
      <c r="U93" s="145">
        <v>8.0559999999999992</v>
      </c>
      <c r="V93" s="145">
        <v>1.2442500000000001</v>
      </c>
      <c r="W93" s="145">
        <v>2.6100699999999999</v>
      </c>
      <c r="X93" s="145">
        <v>2.1115400000000002</v>
      </c>
      <c r="Y93" s="145">
        <v>1.95983</v>
      </c>
      <c r="Z93" s="145">
        <v>2.6062400000000001</v>
      </c>
    </row>
    <row r="94" spans="1:26">
      <c r="A94" s="145">
        <v>1956</v>
      </c>
      <c r="B94" s="145">
        <v>0.81402600000000003</v>
      </c>
      <c r="C94" s="145">
        <v>0.96472599999999997</v>
      </c>
      <c r="D94" s="145">
        <v>1.0650599999999999</v>
      </c>
      <c r="E94" s="145">
        <v>1.0911200000000001</v>
      </c>
      <c r="F94" s="145">
        <v>1.4164000000000001</v>
      </c>
      <c r="G94" s="145">
        <v>0.53114700000000004</v>
      </c>
      <c r="H94" s="145">
        <v>1.0084200000000001</v>
      </c>
      <c r="I94" s="145">
        <v>1.3950100000000001</v>
      </c>
      <c r="J94" s="145">
        <v>1.0434399999999999</v>
      </c>
      <c r="K94" s="145">
        <v>1.7470699999999999</v>
      </c>
      <c r="L94" s="145">
        <v>3.9750999999999999</v>
      </c>
      <c r="M94" s="145">
        <v>2.5306700000000002</v>
      </c>
      <c r="N94" s="145">
        <v>1.24024</v>
      </c>
      <c r="O94" s="145">
        <v>1.7106600000000001</v>
      </c>
      <c r="P94" s="145">
        <v>3.5478399999999999</v>
      </c>
      <c r="Q94" s="145">
        <v>3.32978</v>
      </c>
      <c r="R94" s="145">
        <v>1.01525</v>
      </c>
      <c r="S94" s="145">
        <v>1.4264300000000001</v>
      </c>
      <c r="T94" s="145">
        <v>1.74166</v>
      </c>
      <c r="U94" s="145">
        <v>8.04434</v>
      </c>
      <c r="V94" s="145">
        <v>1.25932</v>
      </c>
      <c r="W94" s="145">
        <v>2.6101100000000002</v>
      </c>
      <c r="X94" s="145">
        <v>2.13897</v>
      </c>
      <c r="Y94" s="145">
        <v>1.9791000000000001</v>
      </c>
      <c r="Z94" s="145">
        <v>2.60636</v>
      </c>
    </row>
    <row r="95" spans="1:26">
      <c r="A95" s="145">
        <v>1957</v>
      </c>
      <c r="B95" s="145">
        <v>0.81402600000000003</v>
      </c>
      <c r="C95" s="145">
        <v>0.96472599999999997</v>
      </c>
      <c r="D95" s="145">
        <v>1.06507</v>
      </c>
      <c r="E95" s="145">
        <v>1.0911200000000001</v>
      </c>
      <c r="F95" s="145">
        <v>1.4164000000000001</v>
      </c>
      <c r="G95" s="145">
        <v>0.53060799999999997</v>
      </c>
      <c r="H95" s="145">
        <v>1.00545</v>
      </c>
      <c r="I95" s="145">
        <v>1.3860300000000001</v>
      </c>
      <c r="J95" s="145">
        <v>1.0301400000000001</v>
      </c>
      <c r="K95" s="145">
        <v>1.7147300000000001</v>
      </c>
      <c r="L95" s="145">
        <v>3.9761799999999998</v>
      </c>
      <c r="M95" s="145">
        <v>2.5306600000000001</v>
      </c>
      <c r="N95" s="145">
        <v>1.2560800000000001</v>
      </c>
      <c r="O95" s="145">
        <v>1.7089300000000001</v>
      </c>
      <c r="P95" s="145">
        <v>3.53145</v>
      </c>
      <c r="Q95" s="145">
        <v>3.3502100000000001</v>
      </c>
      <c r="R95" s="145">
        <v>1.0171699999999999</v>
      </c>
      <c r="S95" s="145">
        <v>1.43068</v>
      </c>
      <c r="T95" s="145">
        <v>1.7544299999999999</v>
      </c>
      <c r="U95" s="145">
        <v>8.0305099999999996</v>
      </c>
      <c r="V95" s="145">
        <v>1.27318</v>
      </c>
      <c r="W95" s="145">
        <v>2.6101399999999999</v>
      </c>
      <c r="X95" s="145">
        <v>2.16316</v>
      </c>
      <c r="Y95" s="145">
        <v>1.99733</v>
      </c>
      <c r="Z95" s="145">
        <v>2.6064500000000002</v>
      </c>
    </row>
    <row r="96" spans="1:26">
      <c r="A96" s="145">
        <v>1958</v>
      </c>
      <c r="B96" s="145">
        <v>0.81402600000000003</v>
      </c>
      <c r="C96" s="145">
        <v>0.96472599999999997</v>
      </c>
      <c r="D96" s="145">
        <v>1.0650999999999999</v>
      </c>
      <c r="E96" s="145">
        <v>1.0911200000000001</v>
      </c>
      <c r="F96" s="145">
        <v>1.4164000000000001</v>
      </c>
      <c r="G96" s="145">
        <v>0.53060700000000005</v>
      </c>
      <c r="H96" s="145">
        <v>1.0057700000000001</v>
      </c>
      <c r="I96" s="145">
        <v>1.3867400000000001</v>
      </c>
      <c r="J96" s="145">
        <v>1.0321100000000001</v>
      </c>
      <c r="K96" s="145">
        <v>1.72109</v>
      </c>
      <c r="L96" s="145">
        <v>3.9770699999999999</v>
      </c>
      <c r="M96" s="145">
        <v>2.5306600000000001</v>
      </c>
      <c r="N96" s="145">
        <v>1.2714700000000001</v>
      </c>
      <c r="O96" s="145">
        <v>1.7073400000000001</v>
      </c>
      <c r="P96" s="145">
        <v>3.5186099999999998</v>
      </c>
      <c r="Q96" s="145">
        <v>3.37201</v>
      </c>
      <c r="R96" s="145">
        <v>1.0190600000000001</v>
      </c>
      <c r="S96" s="145">
        <v>1.43486</v>
      </c>
      <c r="T96" s="145">
        <v>1.7672399999999999</v>
      </c>
      <c r="U96" s="145">
        <v>8.0143500000000003</v>
      </c>
      <c r="V96" s="145">
        <v>1.2857499999999999</v>
      </c>
      <c r="W96" s="145">
        <v>2.61016</v>
      </c>
      <c r="X96" s="145">
        <v>2.19923</v>
      </c>
      <c r="Y96" s="145">
        <v>2.01824</v>
      </c>
      <c r="Z96" s="145">
        <v>2.6065299999999998</v>
      </c>
    </row>
    <row r="97" spans="1:26">
      <c r="A97" s="145">
        <v>1959</v>
      </c>
      <c r="B97" s="145">
        <v>0.81402600000000003</v>
      </c>
      <c r="C97" s="145">
        <v>0.96472599999999997</v>
      </c>
      <c r="D97" s="145">
        <v>1.06514</v>
      </c>
      <c r="E97" s="145">
        <v>1.0911200000000001</v>
      </c>
      <c r="F97" s="145">
        <v>1.4164000000000001</v>
      </c>
      <c r="G97" s="145">
        <v>0.53084399999999998</v>
      </c>
      <c r="H97" s="145">
        <v>1.00762</v>
      </c>
      <c r="I97" s="145">
        <v>1.3919699999999999</v>
      </c>
      <c r="J97" s="145">
        <v>1.04135</v>
      </c>
      <c r="K97" s="145">
        <v>1.74604</v>
      </c>
      <c r="L97" s="145">
        <v>3.9778699999999998</v>
      </c>
      <c r="M97" s="145">
        <v>2.5306500000000001</v>
      </c>
      <c r="N97" s="145">
        <v>1.28525</v>
      </c>
      <c r="O97" s="145">
        <v>1.70607</v>
      </c>
      <c r="P97" s="145">
        <v>3.5081000000000002</v>
      </c>
      <c r="Q97" s="145">
        <v>3.3951799999999999</v>
      </c>
      <c r="R97" s="145">
        <v>1.02094</v>
      </c>
      <c r="S97" s="145">
        <v>1.43903</v>
      </c>
      <c r="T97" s="145">
        <v>1.7802</v>
      </c>
      <c r="U97" s="145">
        <v>7.9983700000000004</v>
      </c>
      <c r="V97" s="145">
        <v>1.29938</v>
      </c>
      <c r="W97" s="145">
        <v>2.6101899999999998</v>
      </c>
      <c r="X97" s="145">
        <v>2.2400500000000001</v>
      </c>
      <c r="Y97" s="145">
        <v>2.0405199999999999</v>
      </c>
      <c r="Z97" s="145">
        <v>2.60663</v>
      </c>
    </row>
    <row r="98" spans="1:26">
      <c r="A98" s="145">
        <v>1960</v>
      </c>
      <c r="B98" s="145">
        <v>0.81402600000000003</v>
      </c>
      <c r="C98" s="145">
        <v>0.96472599999999997</v>
      </c>
      <c r="D98" s="145">
        <v>1.06518</v>
      </c>
      <c r="E98" s="145">
        <v>1.0911200000000001</v>
      </c>
      <c r="F98" s="145">
        <v>1.4164000000000001</v>
      </c>
      <c r="G98" s="145">
        <v>0.53120199999999995</v>
      </c>
      <c r="H98" s="145">
        <v>1.0101899999999999</v>
      </c>
      <c r="I98" s="145">
        <v>1.39971</v>
      </c>
      <c r="J98" s="145">
        <v>1.0541400000000001</v>
      </c>
      <c r="K98" s="145">
        <v>1.7799700000000001</v>
      </c>
      <c r="L98" s="145">
        <v>3.97864</v>
      </c>
      <c r="M98" s="145">
        <v>2.5306500000000001</v>
      </c>
      <c r="N98" s="145">
        <v>1.29792</v>
      </c>
      <c r="O98" s="145">
        <v>1.7050099999999999</v>
      </c>
      <c r="P98" s="145">
        <v>3.49899</v>
      </c>
      <c r="Q98" s="145">
        <v>3.41987</v>
      </c>
      <c r="R98" s="145">
        <v>1.0228299999999999</v>
      </c>
      <c r="S98" s="145">
        <v>1.4432400000000001</v>
      </c>
      <c r="T98" s="145">
        <v>1.79349</v>
      </c>
      <c r="U98" s="145">
        <v>7.9824000000000002</v>
      </c>
      <c r="V98" s="145">
        <v>1.31586</v>
      </c>
      <c r="W98" s="145">
        <v>2.61022</v>
      </c>
      <c r="X98" s="145">
        <v>2.2897699999999999</v>
      </c>
      <c r="Y98" s="145">
        <v>2.0659999999999998</v>
      </c>
      <c r="Z98" s="145">
        <v>2.6067100000000001</v>
      </c>
    </row>
    <row r="99" spans="1:26">
      <c r="A99" s="145">
        <v>1961</v>
      </c>
      <c r="B99" s="145">
        <v>0.81402600000000003</v>
      </c>
      <c r="C99" s="145">
        <v>0.96472599999999997</v>
      </c>
      <c r="D99" s="145">
        <v>1.0652200000000001</v>
      </c>
      <c r="E99" s="145">
        <v>1.0911200000000001</v>
      </c>
      <c r="F99" s="145">
        <v>1.4164000000000001</v>
      </c>
      <c r="G99" s="145">
        <v>0.53113699999999997</v>
      </c>
      <c r="H99" s="145">
        <v>1.0102</v>
      </c>
      <c r="I99" s="145">
        <v>1.3995</v>
      </c>
      <c r="J99" s="145">
        <v>1.0547500000000001</v>
      </c>
      <c r="K99" s="145">
        <v>1.78302</v>
      </c>
      <c r="L99" s="145">
        <v>3.9794900000000002</v>
      </c>
      <c r="M99" s="145">
        <v>2.53064</v>
      </c>
      <c r="N99" s="145">
        <v>1.3105500000000001</v>
      </c>
      <c r="O99" s="145">
        <v>1.7039899999999999</v>
      </c>
      <c r="P99" s="145">
        <v>3.48732</v>
      </c>
      <c r="Q99" s="145">
        <v>3.4552200000000002</v>
      </c>
      <c r="R99" s="145">
        <v>1.0257700000000001</v>
      </c>
      <c r="S99" s="145">
        <v>1.4497899999999999</v>
      </c>
      <c r="T99" s="145">
        <v>1.81369</v>
      </c>
      <c r="U99" s="145">
        <v>7.9596</v>
      </c>
      <c r="V99" s="145">
        <v>1.33189</v>
      </c>
      <c r="W99" s="145">
        <v>2.6102400000000001</v>
      </c>
      <c r="X99" s="145">
        <v>2.31745</v>
      </c>
      <c r="Y99" s="145">
        <v>2.0862099999999999</v>
      </c>
      <c r="Z99" s="145">
        <v>2.6067999999999998</v>
      </c>
    </row>
    <row r="100" spans="1:26">
      <c r="A100" s="145">
        <v>1962</v>
      </c>
      <c r="B100" s="145">
        <v>0.81402600000000003</v>
      </c>
      <c r="C100" s="145">
        <v>0.96472599999999997</v>
      </c>
      <c r="D100" s="145">
        <v>1.0652299999999999</v>
      </c>
      <c r="E100" s="145">
        <v>1.0911200000000001</v>
      </c>
      <c r="F100" s="145">
        <v>1.4164000000000001</v>
      </c>
      <c r="G100" s="145">
        <v>0.53151099999999996</v>
      </c>
      <c r="H100" s="145">
        <v>1.01234</v>
      </c>
      <c r="I100" s="145">
        <v>1.4079699999999999</v>
      </c>
      <c r="J100" s="145">
        <v>1.0688</v>
      </c>
      <c r="K100" s="145">
        <v>1.8195300000000001</v>
      </c>
      <c r="L100" s="145">
        <v>3.9807299999999999</v>
      </c>
      <c r="M100" s="145">
        <v>2.5306500000000001</v>
      </c>
      <c r="N100" s="145">
        <v>1.3279399999999999</v>
      </c>
      <c r="O100" s="145">
        <v>1.70235</v>
      </c>
      <c r="P100" s="145">
        <v>3.4876299999999998</v>
      </c>
      <c r="Q100" s="145">
        <v>3.4983200000000001</v>
      </c>
      <c r="R100" s="145">
        <v>1.0260800000000001</v>
      </c>
      <c r="S100" s="145">
        <v>1.45286</v>
      </c>
      <c r="T100" s="145">
        <v>1.82579</v>
      </c>
      <c r="U100" s="145">
        <v>7.93058</v>
      </c>
      <c r="V100" s="145">
        <v>1.34789</v>
      </c>
      <c r="W100" s="145">
        <v>2.6102599999999998</v>
      </c>
      <c r="X100" s="145">
        <v>2.5206300000000001</v>
      </c>
      <c r="Y100" s="145">
        <v>2.1490399999999998</v>
      </c>
      <c r="Z100" s="145">
        <v>2.6068500000000001</v>
      </c>
    </row>
    <row r="101" spans="1:26">
      <c r="A101" s="145">
        <v>1963</v>
      </c>
      <c r="B101" s="145">
        <v>0.81402600000000003</v>
      </c>
      <c r="C101" s="145">
        <v>0.96472599999999997</v>
      </c>
      <c r="D101" s="145">
        <v>1.06518</v>
      </c>
      <c r="E101" s="145">
        <v>1.0911200000000001</v>
      </c>
      <c r="F101" s="145">
        <v>1.4164000000000001</v>
      </c>
      <c r="G101" s="145">
        <v>0.53196900000000003</v>
      </c>
      <c r="H101" s="145">
        <v>1.0141199999999999</v>
      </c>
      <c r="I101" s="145">
        <v>1.4185000000000001</v>
      </c>
      <c r="J101" s="145">
        <v>1.08579</v>
      </c>
      <c r="K101" s="145">
        <v>1.8630599999999999</v>
      </c>
      <c r="L101" s="145">
        <v>3.9824099999999998</v>
      </c>
      <c r="M101" s="145">
        <v>2.5306500000000001</v>
      </c>
      <c r="N101" s="145">
        <v>1.3343499999999999</v>
      </c>
      <c r="O101" s="145">
        <v>1.7019899999999999</v>
      </c>
      <c r="P101" s="145">
        <v>3.4615200000000002</v>
      </c>
      <c r="Q101" s="145">
        <v>3.5391400000000002</v>
      </c>
      <c r="R101" s="145">
        <v>1.02793</v>
      </c>
      <c r="S101" s="145">
        <v>1.4629099999999999</v>
      </c>
      <c r="T101" s="145">
        <v>1.85941</v>
      </c>
      <c r="U101" s="145">
        <v>7.9224600000000001</v>
      </c>
      <c r="V101" s="145">
        <v>1.36582</v>
      </c>
      <c r="W101" s="145">
        <v>2.6103800000000001</v>
      </c>
      <c r="X101" s="145">
        <v>2.5192199999999998</v>
      </c>
      <c r="Y101" s="145">
        <v>2.1597599999999999</v>
      </c>
      <c r="Z101" s="145">
        <v>2.6070899999999999</v>
      </c>
    </row>
    <row r="102" spans="1:26">
      <c r="A102" s="145">
        <v>1964</v>
      </c>
      <c r="B102" s="145">
        <v>0.81402600000000003</v>
      </c>
      <c r="C102" s="145">
        <v>0.96472599999999997</v>
      </c>
      <c r="D102" s="145">
        <v>1.0650999999999999</v>
      </c>
      <c r="E102" s="145">
        <v>1.0911200000000001</v>
      </c>
      <c r="F102" s="145">
        <v>1.4164000000000001</v>
      </c>
      <c r="G102" s="145">
        <v>0.53213699999999997</v>
      </c>
      <c r="H102" s="145">
        <v>1.0143800000000001</v>
      </c>
      <c r="I102" s="145">
        <v>1.4234</v>
      </c>
      <c r="J102" s="145">
        <v>1.0936300000000001</v>
      </c>
      <c r="K102" s="145">
        <v>1.8848499999999999</v>
      </c>
      <c r="L102" s="145">
        <v>3.9837199999999999</v>
      </c>
      <c r="M102" s="145">
        <v>2.5306299999999999</v>
      </c>
      <c r="N102" s="145">
        <v>1.35053</v>
      </c>
      <c r="O102" s="145">
        <v>1.7002699999999999</v>
      </c>
      <c r="P102" s="145">
        <v>3.4001700000000001</v>
      </c>
      <c r="Q102" s="145">
        <v>3.5723199999999999</v>
      </c>
      <c r="R102" s="145">
        <v>1.03023</v>
      </c>
      <c r="S102" s="145">
        <v>1.4739599999999999</v>
      </c>
      <c r="T102" s="145">
        <v>1.88863</v>
      </c>
      <c r="U102" s="145">
        <v>7.8880100000000004</v>
      </c>
      <c r="V102" s="145">
        <v>1.38161</v>
      </c>
      <c r="W102" s="145">
        <v>2.6105</v>
      </c>
      <c r="X102" s="145">
        <v>2.30653</v>
      </c>
      <c r="Y102" s="145">
        <v>2.1278299999999999</v>
      </c>
      <c r="Z102" s="145">
        <v>2.6071300000000002</v>
      </c>
    </row>
    <row r="103" spans="1:26">
      <c r="A103" s="145">
        <v>1965</v>
      </c>
      <c r="B103" s="145">
        <v>0.81402600000000003</v>
      </c>
      <c r="C103" s="145">
        <v>0.96472599999999997</v>
      </c>
      <c r="D103" s="145">
        <v>1.0651299999999999</v>
      </c>
      <c r="E103" s="145">
        <v>1.0911200000000001</v>
      </c>
      <c r="F103" s="145">
        <v>1.4164000000000001</v>
      </c>
      <c r="G103" s="145">
        <v>0.53314700000000004</v>
      </c>
      <c r="H103" s="145">
        <v>1.01884</v>
      </c>
      <c r="I103" s="145">
        <v>1.44665</v>
      </c>
      <c r="J103" s="145">
        <v>1.1234900000000001</v>
      </c>
      <c r="K103" s="145">
        <v>1.9583900000000001</v>
      </c>
      <c r="L103" s="145">
        <v>3.9845199999999998</v>
      </c>
      <c r="M103" s="145">
        <v>2.5306299999999999</v>
      </c>
      <c r="N103" s="145">
        <v>1.39245</v>
      </c>
      <c r="O103" s="145">
        <v>1.6958500000000001</v>
      </c>
      <c r="P103" s="145">
        <v>3.3870300000000002</v>
      </c>
      <c r="Q103" s="145">
        <v>3.6052900000000001</v>
      </c>
      <c r="R103" s="145">
        <v>1.0311399999999999</v>
      </c>
      <c r="S103" s="145">
        <v>1.4814799999999999</v>
      </c>
      <c r="T103" s="145">
        <v>1.8896599999999999</v>
      </c>
      <c r="U103" s="145">
        <v>7.8483499999999999</v>
      </c>
      <c r="V103" s="145">
        <v>1.3969800000000001</v>
      </c>
      <c r="W103" s="145">
        <v>2.6105399999999999</v>
      </c>
      <c r="X103" s="145">
        <v>2.4433500000000001</v>
      </c>
      <c r="Y103" s="145">
        <v>2.1858399999999998</v>
      </c>
      <c r="Z103" s="145">
        <v>2.59517</v>
      </c>
    </row>
    <row r="104" spans="1:26">
      <c r="A104" s="145">
        <v>1966</v>
      </c>
      <c r="B104" s="145">
        <v>0.81402600000000003</v>
      </c>
      <c r="C104" s="145">
        <v>0.96472599999999997</v>
      </c>
      <c r="D104" s="145">
        <v>1.06514</v>
      </c>
      <c r="E104" s="145">
        <v>1.0911200000000001</v>
      </c>
      <c r="F104" s="145">
        <v>1.4164000000000001</v>
      </c>
      <c r="G104" s="145">
        <v>0.53334000000000004</v>
      </c>
      <c r="H104" s="145">
        <v>1.01925</v>
      </c>
      <c r="I104" s="145">
        <v>1.4532400000000001</v>
      </c>
      <c r="J104" s="145">
        <v>1.13245</v>
      </c>
      <c r="K104" s="145">
        <v>1.98123</v>
      </c>
      <c r="L104" s="145">
        <v>3.9856699999999998</v>
      </c>
      <c r="M104" s="145">
        <v>2.5306299999999999</v>
      </c>
      <c r="N104" s="145">
        <v>1.4113800000000001</v>
      </c>
      <c r="O104" s="145">
        <v>1.6947399999999999</v>
      </c>
      <c r="P104" s="145">
        <v>3.3694700000000002</v>
      </c>
      <c r="Q104" s="145">
        <v>3.6487099999999999</v>
      </c>
      <c r="R104" s="145">
        <v>1.0334099999999999</v>
      </c>
      <c r="S104" s="145">
        <v>1.4920199999999999</v>
      </c>
      <c r="T104" s="145">
        <v>1.8905000000000001</v>
      </c>
      <c r="U104" s="145">
        <v>7.8198400000000001</v>
      </c>
      <c r="V104" s="145">
        <v>1.41648</v>
      </c>
      <c r="W104" s="145">
        <v>2.6106500000000001</v>
      </c>
      <c r="X104" s="145">
        <v>2.5244900000000001</v>
      </c>
      <c r="Y104" s="145">
        <v>2.2161499999999998</v>
      </c>
      <c r="Z104" s="145">
        <v>2.5763199999999999</v>
      </c>
    </row>
    <row r="105" spans="1:26">
      <c r="A105" s="145">
        <v>1967</v>
      </c>
      <c r="B105" s="145">
        <v>0.81402600000000003</v>
      </c>
      <c r="C105" s="145">
        <v>0.96472599999999997</v>
      </c>
      <c r="D105" s="145">
        <v>1.06518</v>
      </c>
      <c r="E105" s="145">
        <v>1.0911200000000001</v>
      </c>
      <c r="F105" s="145">
        <v>1.4164000000000001</v>
      </c>
      <c r="G105" s="145">
        <v>0.533196</v>
      </c>
      <c r="H105" s="145">
        <v>1.01891</v>
      </c>
      <c r="I105" s="145">
        <v>1.4522999999999999</v>
      </c>
      <c r="J105" s="145">
        <v>1.1327100000000001</v>
      </c>
      <c r="K105" s="145">
        <v>1.9847699999999999</v>
      </c>
      <c r="L105" s="145">
        <v>3.98691</v>
      </c>
      <c r="M105" s="145">
        <v>2.5306299999999999</v>
      </c>
      <c r="N105" s="145">
        <v>1.4284600000000001</v>
      </c>
      <c r="O105" s="145">
        <v>1.6937199999999999</v>
      </c>
      <c r="P105" s="145">
        <v>3.3468100000000001</v>
      </c>
      <c r="Q105" s="145">
        <v>3.69835</v>
      </c>
      <c r="R105" s="145">
        <v>1.0376399999999999</v>
      </c>
      <c r="S105" s="145">
        <v>1.50363</v>
      </c>
      <c r="T105" s="145">
        <v>1.8915900000000001</v>
      </c>
      <c r="U105" s="145">
        <v>7.7814899999999998</v>
      </c>
      <c r="V105" s="145">
        <v>1.4348099999999999</v>
      </c>
      <c r="W105" s="145">
        <v>2.6107100000000001</v>
      </c>
      <c r="X105" s="145">
        <v>2.5704500000000001</v>
      </c>
      <c r="Y105" s="145">
        <v>2.2353999999999998</v>
      </c>
      <c r="Z105" s="145">
        <v>2.5614499999999998</v>
      </c>
    </row>
    <row r="106" spans="1:26">
      <c r="A106" s="145">
        <v>1968</v>
      </c>
      <c r="B106" s="145">
        <v>0.81402600000000003</v>
      </c>
      <c r="C106" s="145">
        <v>0.96472599999999997</v>
      </c>
      <c r="D106" s="145">
        <v>1.06517</v>
      </c>
      <c r="E106" s="145">
        <v>1.0911200000000001</v>
      </c>
      <c r="F106" s="145">
        <v>1.4164000000000001</v>
      </c>
      <c r="G106" s="145">
        <v>0.53415900000000005</v>
      </c>
      <c r="H106" s="145">
        <v>1.0239100000000001</v>
      </c>
      <c r="I106" s="145">
        <v>1.47638</v>
      </c>
      <c r="J106" s="145">
        <v>1.1621699999999999</v>
      </c>
      <c r="K106" s="145">
        <v>2.0549599999999999</v>
      </c>
      <c r="L106" s="145">
        <v>3.98821</v>
      </c>
      <c r="M106" s="145">
        <v>2.5306299999999999</v>
      </c>
      <c r="N106" s="145">
        <v>1.4481299999999999</v>
      </c>
      <c r="O106" s="145">
        <v>1.69238</v>
      </c>
      <c r="P106" s="145">
        <v>3.3569200000000001</v>
      </c>
      <c r="Q106" s="145">
        <v>3.7493500000000002</v>
      </c>
      <c r="R106" s="145">
        <v>1.042</v>
      </c>
      <c r="S106" s="145">
        <v>1.51349</v>
      </c>
      <c r="T106" s="145">
        <v>1.8927</v>
      </c>
      <c r="U106" s="145">
        <v>7.7410300000000003</v>
      </c>
      <c r="V106" s="145">
        <v>1.44737</v>
      </c>
      <c r="W106" s="145">
        <v>2.6107200000000002</v>
      </c>
      <c r="X106" s="145">
        <v>2.79541</v>
      </c>
      <c r="Y106" s="145">
        <v>2.2967900000000001</v>
      </c>
      <c r="Z106" s="145">
        <v>2.5333700000000001</v>
      </c>
    </row>
    <row r="107" spans="1:26">
      <c r="A107" s="145">
        <v>1969</v>
      </c>
      <c r="B107" s="145">
        <v>0.81402600000000003</v>
      </c>
      <c r="C107" s="145">
        <v>0.96472599999999997</v>
      </c>
      <c r="D107" s="145">
        <v>1.0650500000000001</v>
      </c>
      <c r="E107" s="145">
        <v>1.0911200000000001</v>
      </c>
      <c r="F107" s="145">
        <v>1.4164000000000001</v>
      </c>
      <c r="G107" s="145">
        <v>0.535273</v>
      </c>
      <c r="H107" s="145">
        <v>1.02884</v>
      </c>
      <c r="I107" s="145">
        <v>1.5045500000000001</v>
      </c>
      <c r="J107" s="145">
        <v>1.19482</v>
      </c>
      <c r="K107" s="145">
        <v>2.1285699999999999</v>
      </c>
      <c r="L107" s="145">
        <v>3.9895800000000001</v>
      </c>
      <c r="M107" s="145">
        <v>2.5306199999999999</v>
      </c>
      <c r="N107" s="145">
        <v>1.44276</v>
      </c>
      <c r="O107" s="145">
        <v>1.69364</v>
      </c>
      <c r="P107" s="145">
        <v>3.3050299999999999</v>
      </c>
      <c r="Q107" s="145">
        <v>3.7969300000000001</v>
      </c>
      <c r="R107" s="145">
        <v>1.0465199999999999</v>
      </c>
      <c r="S107" s="145">
        <v>1.5260100000000001</v>
      </c>
      <c r="T107" s="145">
        <v>1.8936299999999999</v>
      </c>
      <c r="U107" s="145">
        <v>7.7069799999999997</v>
      </c>
      <c r="V107" s="145">
        <v>1.4627399999999999</v>
      </c>
      <c r="W107" s="145">
        <v>2.61077</v>
      </c>
      <c r="X107" s="145">
        <v>2.6922600000000001</v>
      </c>
      <c r="Y107" s="145">
        <v>2.2784800000000001</v>
      </c>
      <c r="Z107" s="145">
        <v>2.5292400000000002</v>
      </c>
    </row>
    <row r="108" spans="1:26">
      <c r="A108" s="145">
        <v>1970</v>
      </c>
      <c r="B108" s="145">
        <v>0.81402600000000003</v>
      </c>
      <c r="C108" s="145">
        <v>0.96472599999999997</v>
      </c>
      <c r="D108" s="145">
        <v>1.06497</v>
      </c>
      <c r="E108" s="145">
        <v>1.0911200000000001</v>
      </c>
      <c r="F108" s="145">
        <v>1.4164000000000001</v>
      </c>
      <c r="G108" s="145">
        <v>0.53579399999999999</v>
      </c>
      <c r="H108" s="145">
        <v>1.0308299999999999</v>
      </c>
      <c r="I108" s="145">
        <v>1.5195399999999999</v>
      </c>
      <c r="J108" s="145">
        <v>1.21017</v>
      </c>
      <c r="K108" s="145">
        <v>2.17008</v>
      </c>
      <c r="L108" s="145">
        <v>3.9909300000000001</v>
      </c>
      <c r="M108" s="145">
        <v>2.5306199999999999</v>
      </c>
      <c r="N108" s="145">
        <v>1.47742</v>
      </c>
      <c r="O108" s="145">
        <v>1.69028</v>
      </c>
      <c r="P108" s="145">
        <v>3.3055400000000001</v>
      </c>
      <c r="Q108" s="145">
        <v>3.8432499999999998</v>
      </c>
      <c r="R108" s="145">
        <v>1.0514600000000001</v>
      </c>
      <c r="S108" s="145">
        <v>1.54196</v>
      </c>
      <c r="T108" s="145">
        <v>1.8948499999999999</v>
      </c>
      <c r="U108" s="145">
        <v>7.6603599999999998</v>
      </c>
      <c r="V108" s="145">
        <v>1.4775100000000001</v>
      </c>
      <c r="W108" s="145">
        <v>2.61076</v>
      </c>
      <c r="X108" s="145">
        <v>2.8715099999999998</v>
      </c>
      <c r="Y108" s="145">
        <v>2.3621799999999999</v>
      </c>
      <c r="Z108" s="145">
        <v>2.5003700000000002</v>
      </c>
    </row>
    <row r="109" spans="1:26">
      <c r="A109" s="145">
        <v>1971</v>
      </c>
      <c r="B109" s="145">
        <v>0.81402600000000003</v>
      </c>
      <c r="C109" s="145">
        <v>0.96472599999999997</v>
      </c>
      <c r="D109" s="145">
        <v>1.0649999999999999</v>
      </c>
      <c r="E109" s="145">
        <v>1.0911200000000001</v>
      </c>
      <c r="F109" s="145">
        <v>1.4164000000000001</v>
      </c>
      <c r="G109" s="145">
        <v>0.53613699999999997</v>
      </c>
      <c r="H109" s="145">
        <v>1.0324800000000001</v>
      </c>
      <c r="I109" s="145">
        <v>1.53129</v>
      </c>
      <c r="J109" s="145">
        <v>1.2196100000000001</v>
      </c>
      <c r="K109" s="145">
        <v>2.202</v>
      </c>
      <c r="L109" s="145">
        <v>3.99214</v>
      </c>
      <c r="M109" s="145">
        <v>2.5306000000000002</v>
      </c>
      <c r="N109" s="145">
        <v>1.4767300000000001</v>
      </c>
      <c r="O109" s="145">
        <v>1.6918599999999999</v>
      </c>
      <c r="P109" s="145">
        <v>3.2261600000000001</v>
      </c>
      <c r="Q109" s="145">
        <v>3.92645</v>
      </c>
      <c r="R109" s="145">
        <v>1.0589299999999999</v>
      </c>
      <c r="S109" s="145">
        <v>1.5630599999999999</v>
      </c>
      <c r="T109" s="145">
        <v>1.8967099999999999</v>
      </c>
      <c r="U109" s="145">
        <v>7.57402</v>
      </c>
      <c r="V109" s="145">
        <v>1.48576</v>
      </c>
      <c r="W109" s="145">
        <v>2.6108500000000001</v>
      </c>
      <c r="X109" s="145">
        <v>2.61931</v>
      </c>
      <c r="Y109" s="145">
        <v>2.3435899999999998</v>
      </c>
      <c r="Z109" s="145">
        <v>2.5051800000000002</v>
      </c>
    </row>
    <row r="110" spans="1:26">
      <c r="A110" s="145">
        <v>1972</v>
      </c>
      <c r="B110" s="145">
        <v>0.81402600000000003</v>
      </c>
      <c r="C110" s="145">
        <v>0.96472599999999997</v>
      </c>
      <c r="D110" s="145">
        <v>1.06504</v>
      </c>
      <c r="E110" s="145">
        <v>1.0911200000000001</v>
      </c>
      <c r="F110" s="145">
        <v>1.4164000000000001</v>
      </c>
      <c r="G110" s="145">
        <v>0.53663099999999997</v>
      </c>
      <c r="H110" s="145">
        <v>1.03565</v>
      </c>
      <c r="I110" s="145">
        <v>1.54741</v>
      </c>
      <c r="J110" s="145">
        <v>1.23427</v>
      </c>
      <c r="K110" s="145">
        <v>2.2345600000000001</v>
      </c>
      <c r="L110" s="145">
        <v>3.9926699999999999</v>
      </c>
      <c r="M110" s="145">
        <v>2.5305900000000001</v>
      </c>
      <c r="N110" s="145">
        <v>1.5182500000000001</v>
      </c>
      <c r="O110" s="145">
        <v>1.6893400000000001</v>
      </c>
      <c r="P110" s="145">
        <v>3.1889400000000001</v>
      </c>
      <c r="Q110" s="145">
        <v>3.9949300000000001</v>
      </c>
      <c r="R110" s="145">
        <v>1.0661</v>
      </c>
      <c r="S110" s="145">
        <v>1.57826</v>
      </c>
      <c r="T110" s="145">
        <v>1.89784</v>
      </c>
      <c r="U110" s="145">
        <v>7.5144299999999999</v>
      </c>
      <c r="V110" s="145">
        <v>1.49834</v>
      </c>
      <c r="W110" s="145">
        <v>2.6108099999999999</v>
      </c>
      <c r="X110" s="145">
        <v>2.6256499999999998</v>
      </c>
      <c r="Y110" s="145">
        <v>2.3551000000000002</v>
      </c>
      <c r="Z110" s="145">
        <v>2.4911500000000002</v>
      </c>
    </row>
    <row r="111" spans="1:26">
      <c r="A111" s="145">
        <v>1973</v>
      </c>
      <c r="B111" s="145">
        <v>0.81402600000000003</v>
      </c>
      <c r="C111" s="145">
        <v>0.96472599999999997</v>
      </c>
      <c r="D111" s="145">
        <v>1.0650599999999999</v>
      </c>
      <c r="E111" s="145">
        <v>1.0911200000000001</v>
      </c>
      <c r="F111" s="145">
        <v>1.4164000000000001</v>
      </c>
      <c r="G111" s="145">
        <v>0.53750799999999999</v>
      </c>
      <c r="H111" s="145">
        <v>1.0409900000000001</v>
      </c>
      <c r="I111" s="145">
        <v>1.57385</v>
      </c>
      <c r="J111" s="145">
        <v>1.25881</v>
      </c>
      <c r="K111" s="145">
        <v>2.2777699999999999</v>
      </c>
      <c r="L111" s="145">
        <v>3.9927100000000002</v>
      </c>
      <c r="M111" s="145">
        <v>2.53057</v>
      </c>
      <c r="N111" s="145">
        <v>1.5403800000000001</v>
      </c>
      <c r="O111" s="145">
        <v>1.6882999999999999</v>
      </c>
      <c r="P111" s="145">
        <v>3.1678299999999999</v>
      </c>
      <c r="Q111" s="145">
        <v>4.0202</v>
      </c>
      <c r="R111" s="145">
        <v>1.07148</v>
      </c>
      <c r="S111" s="145">
        <v>1.58483</v>
      </c>
      <c r="T111" s="145">
        <v>1.89811</v>
      </c>
      <c r="U111" s="145">
        <v>7.5116399999999999</v>
      </c>
      <c r="V111" s="145">
        <v>1.51746</v>
      </c>
      <c r="W111" s="145">
        <v>2.61077</v>
      </c>
      <c r="X111" s="145">
        <v>2.6386099999999999</v>
      </c>
      <c r="Y111" s="145">
        <v>2.3462200000000002</v>
      </c>
      <c r="Z111" s="145">
        <v>2.4780500000000001</v>
      </c>
    </row>
    <row r="112" spans="1:26">
      <c r="A112" s="145">
        <v>1974</v>
      </c>
      <c r="B112" s="145">
        <v>0.81402600000000003</v>
      </c>
      <c r="C112" s="145">
        <v>0.96472599999999997</v>
      </c>
      <c r="D112" s="145">
        <v>1.06511</v>
      </c>
      <c r="E112" s="145">
        <v>1.0911200000000001</v>
      </c>
      <c r="F112" s="145">
        <v>1.4164000000000001</v>
      </c>
      <c r="G112" s="145">
        <v>0.53816900000000001</v>
      </c>
      <c r="H112" s="145">
        <v>1.04372</v>
      </c>
      <c r="I112" s="145">
        <v>1.5954699999999999</v>
      </c>
      <c r="J112" s="145">
        <v>1.2809200000000001</v>
      </c>
      <c r="K112" s="145">
        <v>2.3138000000000001</v>
      </c>
      <c r="L112" s="145">
        <v>3.9931299999999998</v>
      </c>
      <c r="M112" s="145">
        <v>2.5305900000000001</v>
      </c>
      <c r="N112" s="145">
        <v>1.57003</v>
      </c>
      <c r="O112" s="145">
        <v>1.6861200000000001</v>
      </c>
      <c r="P112" s="145">
        <v>3.2436799999999999</v>
      </c>
      <c r="Q112" s="145">
        <v>4.08162</v>
      </c>
      <c r="R112" s="145">
        <v>1.07725</v>
      </c>
      <c r="S112" s="145">
        <v>1.60066</v>
      </c>
      <c r="T112" s="145">
        <v>1.89924</v>
      </c>
      <c r="U112" s="145">
        <v>7.4825200000000001</v>
      </c>
      <c r="V112" s="145">
        <v>1.5376799999999999</v>
      </c>
      <c r="W112" s="145">
        <v>2.6106799999999999</v>
      </c>
      <c r="X112" s="145">
        <v>3.0438900000000002</v>
      </c>
      <c r="Y112" s="145">
        <v>2.4310900000000002</v>
      </c>
      <c r="Z112" s="145">
        <v>2.4381900000000001</v>
      </c>
    </row>
    <row r="113" spans="1:26">
      <c r="A113" s="145">
        <v>1975</v>
      </c>
      <c r="B113" s="145">
        <v>0.81402600000000003</v>
      </c>
      <c r="C113" s="145">
        <v>0.96472599999999997</v>
      </c>
      <c r="D113" s="145">
        <v>1.0651900000000001</v>
      </c>
      <c r="E113" s="145">
        <v>1.0911200000000001</v>
      </c>
      <c r="F113" s="145">
        <v>1.4164000000000001</v>
      </c>
      <c r="G113" s="145">
        <v>0.53892499999999999</v>
      </c>
      <c r="H113" s="145">
        <v>1.04535</v>
      </c>
      <c r="I113" s="145">
        <v>1.6207100000000001</v>
      </c>
      <c r="J113" s="145">
        <v>1.30583</v>
      </c>
      <c r="K113" s="145">
        <v>2.3551799999999998</v>
      </c>
      <c r="L113" s="145">
        <v>3.9941900000000001</v>
      </c>
      <c r="M113" s="145">
        <v>2.5305800000000001</v>
      </c>
      <c r="N113" s="145">
        <v>1.54009</v>
      </c>
      <c r="O113" s="145">
        <v>1.6895100000000001</v>
      </c>
      <c r="P113" s="145">
        <v>3.2007099999999999</v>
      </c>
      <c r="Q113" s="145">
        <v>4.1746499999999997</v>
      </c>
      <c r="R113" s="145">
        <v>1.08283</v>
      </c>
      <c r="S113" s="145">
        <v>1.6229100000000001</v>
      </c>
      <c r="T113" s="145">
        <v>1.9011899999999999</v>
      </c>
      <c r="U113" s="145">
        <v>7.4160599999999999</v>
      </c>
      <c r="V113" s="145">
        <v>1.5518799999999999</v>
      </c>
      <c r="W113" s="145">
        <v>2.61077</v>
      </c>
      <c r="X113" s="145">
        <v>2.8990999999999998</v>
      </c>
      <c r="Y113" s="145">
        <v>2.3931800000000001</v>
      </c>
      <c r="Z113" s="145">
        <v>2.4377</v>
      </c>
    </row>
    <row r="114" spans="1:26">
      <c r="A114" s="145">
        <v>1976</v>
      </c>
      <c r="B114" s="145">
        <v>0.81402699999999995</v>
      </c>
      <c r="C114" s="145">
        <v>0.96472599999999997</v>
      </c>
      <c r="D114" s="145">
        <v>1.0651200000000001</v>
      </c>
      <c r="E114" s="145">
        <v>1.0911200000000001</v>
      </c>
      <c r="F114" s="145">
        <v>1.4164000000000001</v>
      </c>
      <c r="G114" s="145">
        <v>0.53973300000000002</v>
      </c>
      <c r="H114" s="145">
        <v>1.0481799999999999</v>
      </c>
      <c r="I114" s="145">
        <v>1.6485300000000001</v>
      </c>
      <c r="J114" s="145">
        <v>1.33049</v>
      </c>
      <c r="K114" s="145">
        <v>2.39167</v>
      </c>
      <c r="L114" s="145">
        <v>3.9948600000000001</v>
      </c>
      <c r="M114" s="145">
        <v>2.53057</v>
      </c>
      <c r="N114" s="145">
        <v>1.55915</v>
      </c>
      <c r="O114" s="145">
        <v>1.6879999999999999</v>
      </c>
      <c r="P114" s="145">
        <v>3.1428099999999999</v>
      </c>
      <c r="Q114" s="145">
        <v>4.2513399999999999</v>
      </c>
      <c r="R114" s="145">
        <v>1.0871200000000001</v>
      </c>
      <c r="S114" s="145">
        <v>1.6368</v>
      </c>
      <c r="T114" s="145">
        <v>1.9027799999999999</v>
      </c>
      <c r="U114" s="145">
        <v>7.3578599999999996</v>
      </c>
      <c r="V114" s="145">
        <v>1.5656099999999999</v>
      </c>
      <c r="W114" s="145">
        <v>2.6107900000000002</v>
      </c>
      <c r="X114" s="145">
        <v>2.7879200000000002</v>
      </c>
      <c r="Y114" s="145">
        <v>2.3705500000000002</v>
      </c>
      <c r="Z114" s="145">
        <v>2.4325000000000001</v>
      </c>
    </row>
    <row r="115" spans="1:26">
      <c r="A115" s="145">
        <v>1977</v>
      </c>
      <c r="B115" s="145">
        <v>0.81402699999999995</v>
      </c>
      <c r="C115" s="145">
        <v>0.96472599999999997</v>
      </c>
      <c r="D115" s="145">
        <v>1.06514</v>
      </c>
      <c r="E115" s="145">
        <v>1.0911200000000001</v>
      </c>
      <c r="F115" s="145">
        <v>1.4164000000000001</v>
      </c>
      <c r="G115" s="145">
        <v>0.54011699999999996</v>
      </c>
      <c r="H115" s="145">
        <v>1.0509999999999999</v>
      </c>
      <c r="I115" s="145">
        <v>1.6656</v>
      </c>
      <c r="J115" s="145">
        <v>1.3463400000000001</v>
      </c>
      <c r="K115" s="145">
        <v>2.40835</v>
      </c>
      <c r="L115" s="145">
        <v>3.9947400000000002</v>
      </c>
      <c r="M115" s="145">
        <v>2.5305499999999999</v>
      </c>
      <c r="N115" s="145">
        <v>1.58169</v>
      </c>
      <c r="O115" s="145">
        <v>1.6862900000000001</v>
      </c>
      <c r="P115" s="145">
        <v>3.0924499999999999</v>
      </c>
      <c r="Q115" s="145">
        <v>4.3011900000000001</v>
      </c>
      <c r="R115" s="145">
        <v>1.09223</v>
      </c>
      <c r="S115" s="145">
        <v>1.64514</v>
      </c>
      <c r="T115" s="145">
        <v>1.9033500000000001</v>
      </c>
      <c r="U115" s="145">
        <v>7.3497899999999996</v>
      </c>
      <c r="V115" s="145">
        <v>1.5771200000000001</v>
      </c>
      <c r="W115" s="145">
        <v>2.6107800000000001</v>
      </c>
      <c r="X115" s="145">
        <v>2.65794</v>
      </c>
      <c r="Y115" s="145">
        <v>2.3336000000000001</v>
      </c>
      <c r="Z115" s="145">
        <v>2.4289700000000001</v>
      </c>
    </row>
    <row r="116" spans="1:26">
      <c r="A116" s="145">
        <v>1978</v>
      </c>
      <c r="B116" s="145">
        <v>0.81402699999999995</v>
      </c>
      <c r="C116" s="145">
        <v>0.96472599999999997</v>
      </c>
      <c r="D116" s="145">
        <v>1.0651299999999999</v>
      </c>
      <c r="E116" s="145">
        <v>1.0911200000000001</v>
      </c>
      <c r="F116" s="145">
        <v>1.4164000000000001</v>
      </c>
      <c r="G116" s="145">
        <v>0.54150399999999999</v>
      </c>
      <c r="H116" s="145">
        <v>1.05826</v>
      </c>
      <c r="I116" s="145">
        <v>1.7128000000000001</v>
      </c>
      <c r="J116" s="145">
        <v>1.38131</v>
      </c>
      <c r="K116" s="145">
        <v>2.4481899999999999</v>
      </c>
      <c r="L116" s="145">
        <v>3.9937800000000001</v>
      </c>
      <c r="M116" s="145">
        <v>2.5305499999999999</v>
      </c>
      <c r="N116" s="145">
        <v>1.60554</v>
      </c>
      <c r="O116" s="145">
        <v>1.6843999999999999</v>
      </c>
      <c r="P116" s="145">
        <v>3.14425</v>
      </c>
      <c r="Q116" s="145">
        <v>4.3405100000000001</v>
      </c>
      <c r="R116" s="145">
        <v>1.09843</v>
      </c>
      <c r="S116" s="145">
        <v>1.6510199999999999</v>
      </c>
      <c r="T116" s="145">
        <v>1.9037599999999999</v>
      </c>
      <c r="U116" s="145">
        <v>7.35928</v>
      </c>
      <c r="V116" s="145">
        <v>1.58786</v>
      </c>
      <c r="W116" s="145">
        <v>2.6107</v>
      </c>
      <c r="X116" s="145">
        <v>2.8204400000000001</v>
      </c>
      <c r="Y116" s="145">
        <v>2.3651200000000001</v>
      </c>
      <c r="Z116" s="145">
        <v>2.4071600000000002</v>
      </c>
    </row>
    <row r="117" spans="1:26">
      <c r="A117" s="145">
        <v>1979</v>
      </c>
      <c r="B117" s="145">
        <v>0.81402699999999995</v>
      </c>
      <c r="C117" s="145">
        <v>0.96472599999999997</v>
      </c>
      <c r="D117" s="145">
        <v>1.0650299999999999</v>
      </c>
      <c r="E117" s="145">
        <v>1.0911200000000001</v>
      </c>
      <c r="F117" s="145">
        <v>1.4164000000000001</v>
      </c>
      <c r="G117" s="145">
        <v>0.54335100000000003</v>
      </c>
      <c r="H117" s="145">
        <v>1.0660000000000001</v>
      </c>
      <c r="I117" s="145">
        <v>1.77633</v>
      </c>
      <c r="J117" s="145">
        <v>1.42642</v>
      </c>
      <c r="K117" s="145">
        <v>2.4933999999999998</v>
      </c>
      <c r="L117" s="145">
        <v>3.9931999999999999</v>
      </c>
      <c r="M117" s="145">
        <v>2.5305499999999999</v>
      </c>
      <c r="N117" s="145">
        <v>1.59484</v>
      </c>
      <c r="O117" s="145">
        <v>1.6858599999999999</v>
      </c>
      <c r="P117" s="145">
        <v>3.18188</v>
      </c>
      <c r="Q117" s="145">
        <v>4.40442</v>
      </c>
      <c r="R117" s="145">
        <v>1.1056299999999999</v>
      </c>
      <c r="S117" s="145">
        <v>1.6631199999999999</v>
      </c>
      <c r="T117" s="145">
        <v>1.9046000000000001</v>
      </c>
      <c r="U117" s="145">
        <v>7.3520700000000003</v>
      </c>
      <c r="V117" s="145">
        <v>1.6027100000000001</v>
      </c>
      <c r="W117" s="145">
        <v>2.6106600000000002</v>
      </c>
      <c r="X117" s="145">
        <v>2.895</v>
      </c>
      <c r="Y117" s="145">
        <v>2.36571</v>
      </c>
      <c r="Z117" s="145">
        <v>2.3925999999999998</v>
      </c>
    </row>
    <row r="118" spans="1:26">
      <c r="A118" s="145">
        <v>1980</v>
      </c>
      <c r="B118" s="145">
        <v>0.81402699999999995</v>
      </c>
      <c r="C118" s="145">
        <v>0.96472599999999997</v>
      </c>
      <c r="D118" s="145">
        <v>1.06511</v>
      </c>
      <c r="E118" s="145">
        <v>1.0911200000000001</v>
      </c>
      <c r="F118" s="145">
        <v>1.4164000000000001</v>
      </c>
      <c r="G118" s="145">
        <v>0.54482900000000001</v>
      </c>
      <c r="H118" s="145">
        <v>1.0725100000000001</v>
      </c>
      <c r="I118" s="145">
        <v>1.8310599999999999</v>
      </c>
      <c r="J118" s="145">
        <v>1.4658800000000001</v>
      </c>
      <c r="K118" s="145">
        <v>2.5237099999999999</v>
      </c>
      <c r="L118" s="145">
        <v>3.9924599999999999</v>
      </c>
      <c r="M118" s="145">
        <v>2.5305499999999999</v>
      </c>
      <c r="N118" s="145">
        <v>1.5786899999999999</v>
      </c>
      <c r="O118" s="145">
        <v>1.6873499999999999</v>
      </c>
      <c r="P118" s="145">
        <v>3.2038799999999998</v>
      </c>
      <c r="Q118" s="145">
        <v>4.4832400000000003</v>
      </c>
      <c r="R118" s="145">
        <v>1.1142700000000001</v>
      </c>
      <c r="S118" s="145">
        <v>1.67666</v>
      </c>
      <c r="T118" s="145">
        <v>1.9059600000000001</v>
      </c>
      <c r="U118" s="145">
        <v>7.3260300000000003</v>
      </c>
      <c r="V118" s="145">
        <v>1.6166</v>
      </c>
      <c r="W118" s="145">
        <v>2.6106099999999999</v>
      </c>
      <c r="X118" s="145">
        <v>2.8794200000000001</v>
      </c>
      <c r="Y118" s="145">
        <v>2.3371400000000002</v>
      </c>
      <c r="Z118" s="145">
        <v>2.3838699999999999</v>
      </c>
    </row>
    <row r="119" spans="1:26">
      <c r="A119" s="145">
        <v>1981</v>
      </c>
      <c r="B119" s="145">
        <v>0.81402699999999995</v>
      </c>
      <c r="C119" s="145">
        <v>0.96472599999999997</v>
      </c>
      <c r="D119" s="145">
        <v>1.0651200000000001</v>
      </c>
      <c r="E119" s="145">
        <v>1.0911200000000001</v>
      </c>
      <c r="F119" s="145">
        <v>1.4164000000000001</v>
      </c>
      <c r="G119" s="145">
        <v>0.54551899999999998</v>
      </c>
      <c r="H119" s="145">
        <v>1.0775999999999999</v>
      </c>
      <c r="I119" s="145">
        <v>1.86189</v>
      </c>
      <c r="J119" s="145">
        <v>1.4912099999999999</v>
      </c>
      <c r="K119" s="145">
        <v>2.5362100000000001</v>
      </c>
      <c r="L119" s="145">
        <v>3.99153</v>
      </c>
      <c r="M119" s="145">
        <v>2.5305399999999998</v>
      </c>
      <c r="N119" s="145">
        <v>1.56752</v>
      </c>
      <c r="O119" s="145">
        <v>1.68781</v>
      </c>
      <c r="P119" s="145">
        <v>3.2388699999999999</v>
      </c>
      <c r="Q119" s="145">
        <v>4.5665899999999997</v>
      </c>
      <c r="R119" s="145">
        <v>1.12737</v>
      </c>
      <c r="S119" s="145">
        <v>1.6947000000000001</v>
      </c>
      <c r="T119" s="145">
        <v>1.9074500000000001</v>
      </c>
      <c r="U119" s="145">
        <v>7.3013700000000004</v>
      </c>
      <c r="V119" s="145">
        <v>1.63106</v>
      </c>
      <c r="W119" s="145">
        <v>2.6105499999999999</v>
      </c>
      <c r="X119" s="145">
        <v>2.9408400000000001</v>
      </c>
      <c r="Y119" s="145">
        <v>2.32992</v>
      </c>
      <c r="Z119" s="145">
        <v>2.37093</v>
      </c>
    </row>
    <row r="120" spans="1:26">
      <c r="A120" s="145">
        <v>1982</v>
      </c>
      <c r="B120" s="145">
        <v>0.81402699999999995</v>
      </c>
      <c r="C120" s="145">
        <v>0.96472599999999997</v>
      </c>
      <c r="D120" s="145">
        <v>1.06504</v>
      </c>
      <c r="E120" s="145">
        <v>1.0911200000000001</v>
      </c>
      <c r="F120" s="145">
        <v>1.4164000000000001</v>
      </c>
      <c r="G120" s="145">
        <v>0.550508</v>
      </c>
      <c r="H120" s="145">
        <v>1.0955699999999999</v>
      </c>
      <c r="I120" s="145">
        <v>2.0383599999999999</v>
      </c>
      <c r="J120" s="145">
        <v>1.58196</v>
      </c>
      <c r="K120" s="145">
        <v>2.6046999999999998</v>
      </c>
      <c r="L120" s="145">
        <v>3.99153</v>
      </c>
      <c r="M120" s="145">
        <v>2.5305399999999998</v>
      </c>
      <c r="N120" s="145">
        <v>1.55749</v>
      </c>
      <c r="O120" s="145">
        <v>1.68791</v>
      </c>
      <c r="P120" s="145">
        <v>3.25888</v>
      </c>
      <c r="Q120" s="145">
        <v>4.6563499999999998</v>
      </c>
      <c r="R120" s="145">
        <v>1.14076</v>
      </c>
      <c r="S120" s="145">
        <v>1.71292</v>
      </c>
      <c r="T120" s="145">
        <v>1.9093899999999999</v>
      </c>
      <c r="U120" s="145">
        <v>7.25875</v>
      </c>
      <c r="V120" s="145">
        <v>1.6438299999999999</v>
      </c>
      <c r="W120" s="145">
        <v>2.6104599999999998</v>
      </c>
      <c r="X120" s="145">
        <v>3.0438299999999998</v>
      </c>
      <c r="Y120" s="145">
        <v>2.3393299999999999</v>
      </c>
      <c r="Z120" s="145">
        <v>2.3559299999999999</v>
      </c>
    </row>
    <row r="121" spans="1:26">
      <c r="A121" s="145">
        <v>1983</v>
      </c>
      <c r="B121" s="145">
        <v>0.81402699999999995</v>
      </c>
      <c r="C121" s="145">
        <v>0.96472599999999997</v>
      </c>
      <c r="D121" s="145">
        <v>1.0650200000000001</v>
      </c>
      <c r="E121" s="145">
        <v>1.0911200000000001</v>
      </c>
      <c r="F121" s="145">
        <v>1.4164000000000001</v>
      </c>
      <c r="G121" s="145">
        <v>0.55469800000000002</v>
      </c>
      <c r="H121" s="145">
        <v>1.1091899999999999</v>
      </c>
      <c r="I121" s="145">
        <v>2.19651</v>
      </c>
      <c r="J121" s="145">
        <v>1.6507099999999999</v>
      </c>
      <c r="K121" s="145">
        <v>2.6418699999999999</v>
      </c>
      <c r="L121" s="145">
        <v>3.9919099999999998</v>
      </c>
      <c r="M121" s="145">
        <v>2.5305200000000001</v>
      </c>
      <c r="N121" s="145">
        <v>1.5409999999999999</v>
      </c>
      <c r="O121" s="145">
        <v>1.6885300000000001</v>
      </c>
      <c r="P121" s="145">
        <v>3.2254</v>
      </c>
      <c r="Q121" s="145">
        <v>4.7224399999999997</v>
      </c>
      <c r="R121" s="145">
        <v>1.15178</v>
      </c>
      <c r="S121" s="145">
        <v>1.72631</v>
      </c>
      <c r="T121" s="145">
        <v>1.9108400000000001</v>
      </c>
      <c r="U121" s="145">
        <v>7.2339599999999997</v>
      </c>
      <c r="V121" s="145">
        <v>1.65506</v>
      </c>
      <c r="W121" s="145">
        <v>2.6104099999999999</v>
      </c>
      <c r="X121" s="145">
        <v>2.9551500000000002</v>
      </c>
      <c r="Y121" s="145">
        <v>2.3013300000000001</v>
      </c>
      <c r="Z121" s="145">
        <v>2.3528699999999998</v>
      </c>
    </row>
    <row r="122" spans="1:26">
      <c r="A122" s="145">
        <v>1984</v>
      </c>
      <c r="B122" s="145">
        <v>0.81402699999999995</v>
      </c>
      <c r="C122" s="145">
        <v>0.96472599999999997</v>
      </c>
      <c r="D122" s="145">
        <v>1.06504</v>
      </c>
      <c r="E122" s="145">
        <v>1.0911200000000001</v>
      </c>
      <c r="F122" s="145">
        <v>1.4164000000000001</v>
      </c>
      <c r="G122" s="145">
        <v>0.55367299999999997</v>
      </c>
      <c r="H122" s="145">
        <v>1.1079699999999999</v>
      </c>
      <c r="I122" s="145">
        <v>2.17395</v>
      </c>
      <c r="J122" s="145">
        <v>1.6508700000000001</v>
      </c>
      <c r="K122" s="145">
        <v>2.6283400000000001</v>
      </c>
      <c r="L122" s="145">
        <v>3.9923600000000001</v>
      </c>
      <c r="M122" s="145">
        <v>2.53051</v>
      </c>
      <c r="N122" s="145">
        <v>1.5510200000000001</v>
      </c>
      <c r="O122" s="145">
        <v>1.6862600000000001</v>
      </c>
      <c r="P122" s="145">
        <v>3.2172399999999999</v>
      </c>
      <c r="Q122" s="145">
        <v>4.79176</v>
      </c>
      <c r="R122" s="145">
        <v>1.1642600000000001</v>
      </c>
      <c r="S122" s="145">
        <v>1.7408399999999999</v>
      </c>
      <c r="T122" s="145">
        <v>1.9124000000000001</v>
      </c>
      <c r="U122" s="145">
        <v>7.2077600000000004</v>
      </c>
      <c r="V122" s="145">
        <v>1.66862</v>
      </c>
      <c r="W122" s="145">
        <v>2.6103100000000001</v>
      </c>
      <c r="X122" s="145">
        <v>3.0489999999999999</v>
      </c>
      <c r="Y122" s="145">
        <v>2.3085800000000001</v>
      </c>
      <c r="Z122" s="145">
        <v>2.3382299999999998</v>
      </c>
    </row>
    <row r="123" spans="1:26">
      <c r="A123" s="145">
        <v>1985</v>
      </c>
      <c r="B123" s="145">
        <v>0.81402699999999995</v>
      </c>
      <c r="C123" s="145">
        <v>0.96472599999999997</v>
      </c>
      <c r="D123" s="145">
        <v>1.0650500000000001</v>
      </c>
      <c r="E123" s="145">
        <v>1.0911200000000001</v>
      </c>
      <c r="F123" s="145">
        <v>1.4164000000000001</v>
      </c>
      <c r="G123" s="145">
        <v>0.55482200000000004</v>
      </c>
      <c r="H123" s="145">
        <v>1.1129500000000001</v>
      </c>
      <c r="I123" s="145">
        <v>2.2337600000000002</v>
      </c>
      <c r="J123" s="145">
        <v>1.6597599999999999</v>
      </c>
      <c r="K123" s="145">
        <v>2.6345000000000001</v>
      </c>
      <c r="L123" s="145">
        <v>3.9931999999999999</v>
      </c>
      <c r="M123" s="145">
        <v>2.53051</v>
      </c>
      <c r="N123" s="145">
        <v>1.5500100000000001</v>
      </c>
      <c r="O123" s="145">
        <v>1.6849400000000001</v>
      </c>
      <c r="P123" s="145">
        <v>3.22193</v>
      </c>
      <c r="Q123" s="145">
        <v>4.8924399999999997</v>
      </c>
      <c r="R123" s="145">
        <v>1.1787799999999999</v>
      </c>
      <c r="S123" s="145">
        <v>1.7582100000000001</v>
      </c>
      <c r="T123" s="145">
        <v>1.9146000000000001</v>
      </c>
      <c r="U123" s="145">
        <v>7.16343</v>
      </c>
      <c r="V123" s="145">
        <v>1.68414</v>
      </c>
      <c r="W123" s="145">
        <v>2.6102599999999998</v>
      </c>
      <c r="X123" s="145">
        <v>3.2125599999999999</v>
      </c>
      <c r="Y123" s="145">
        <v>2.3355199999999998</v>
      </c>
      <c r="Z123" s="145">
        <v>2.3207200000000001</v>
      </c>
    </row>
    <row r="124" spans="1:26">
      <c r="A124" s="145">
        <v>1986</v>
      </c>
      <c r="B124" s="145">
        <v>0.81402699999999995</v>
      </c>
      <c r="C124" s="145">
        <v>0.96472599999999997</v>
      </c>
      <c r="D124" s="145">
        <v>1.06494</v>
      </c>
      <c r="E124" s="145">
        <v>1.0911200000000001</v>
      </c>
      <c r="F124" s="145">
        <v>1.4164000000000001</v>
      </c>
      <c r="G124" s="145">
        <v>0.55616500000000002</v>
      </c>
      <c r="H124" s="145">
        <v>1.1178399999999999</v>
      </c>
      <c r="I124" s="145">
        <v>2.2637200000000002</v>
      </c>
      <c r="J124" s="145">
        <v>1.6616500000000001</v>
      </c>
      <c r="K124" s="145">
        <v>2.6422400000000001</v>
      </c>
      <c r="L124" s="145">
        <v>3.9942899999999999</v>
      </c>
      <c r="M124" s="145">
        <v>2.5304899999999999</v>
      </c>
      <c r="N124" s="145">
        <v>1.5362899999999999</v>
      </c>
      <c r="O124" s="145">
        <v>1.68489</v>
      </c>
      <c r="P124" s="145">
        <v>3.17014</v>
      </c>
      <c r="Q124" s="145">
        <v>5.0160999999999998</v>
      </c>
      <c r="R124" s="145">
        <v>1.1983999999999999</v>
      </c>
      <c r="S124" s="145">
        <v>1.7879100000000001</v>
      </c>
      <c r="T124" s="145">
        <v>1.9169</v>
      </c>
      <c r="U124" s="145">
        <v>7.1126199999999997</v>
      </c>
      <c r="V124" s="145">
        <v>1.6989399999999999</v>
      </c>
      <c r="W124" s="145">
        <v>2.61022</v>
      </c>
      <c r="X124" s="145">
        <v>3.1579100000000002</v>
      </c>
      <c r="Y124" s="145">
        <v>2.3113700000000001</v>
      </c>
      <c r="Z124" s="145">
        <v>2.3156599999999998</v>
      </c>
    </row>
    <row r="125" spans="1:26">
      <c r="A125" s="145">
        <v>1987</v>
      </c>
      <c r="B125" s="145">
        <v>0.81402699999999995</v>
      </c>
      <c r="C125" s="145">
        <v>0.96472599999999997</v>
      </c>
      <c r="D125" s="145">
        <v>1.0649599999999999</v>
      </c>
      <c r="E125" s="145">
        <v>1.0911200000000001</v>
      </c>
      <c r="F125" s="145">
        <v>1.4164000000000001</v>
      </c>
      <c r="G125" s="145">
        <v>0.56343600000000005</v>
      </c>
      <c r="H125" s="145">
        <v>1.1372800000000001</v>
      </c>
      <c r="I125" s="145">
        <v>2.2743600000000002</v>
      </c>
      <c r="J125" s="145">
        <v>1.66892</v>
      </c>
      <c r="K125" s="145">
        <v>2.6825899999999998</v>
      </c>
      <c r="L125" s="145">
        <v>3.9952100000000002</v>
      </c>
      <c r="M125" s="145">
        <v>2.5304700000000002</v>
      </c>
      <c r="N125" s="145">
        <v>1.5490200000000001</v>
      </c>
      <c r="O125" s="145">
        <v>1.68201</v>
      </c>
      <c r="P125" s="145">
        <v>3.1229300000000002</v>
      </c>
      <c r="Q125" s="145">
        <v>5.1282100000000002</v>
      </c>
      <c r="R125" s="145">
        <v>1.21515</v>
      </c>
      <c r="S125" s="145">
        <v>1.8144100000000001</v>
      </c>
      <c r="T125" s="145">
        <v>1.9196500000000001</v>
      </c>
      <c r="U125" s="145">
        <v>7.0470300000000003</v>
      </c>
      <c r="V125" s="145">
        <v>1.7141200000000001</v>
      </c>
      <c r="W125" s="145">
        <v>2.6101399999999999</v>
      </c>
      <c r="X125" s="145">
        <v>3.14656</v>
      </c>
      <c r="Y125" s="145">
        <v>2.3116699999999999</v>
      </c>
      <c r="Z125" s="145">
        <v>2.3065199999999999</v>
      </c>
    </row>
    <row r="126" spans="1:26">
      <c r="A126" s="145">
        <v>1988</v>
      </c>
      <c r="B126" s="145">
        <v>0.81402799999999997</v>
      </c>
      <c r="C126" s="145">
        <v>0.96472599999999997</v>
      </c>
      <c r="D126" s="145">
        <v>1.0649999999999999</v>
      </c>
      <c r="E126" s="145">
        <v>1.0911200000000001</v>
      </c>
      <c r="F126" s="145">
        <v>1.4164000000000001</v>
      </c>
      <c r="G126" s="145">
        <v>0.57359899999999997</v>
      </c>
      <c r="H126" s="145">
        <v>1.1607700000000001</v>
      </c>
      <c r="I126" s="145">
        <v>2.2875899999999998</v>
      </c>
      <c r="J126" s="145">
        <v>1.67886</v>
      </c>
      <c r="K126" s="145">
        <v>2.7168999999999999</v>
      </c>
      <c r="L126" s="145">
        <v>3.9961899999999999</v>
      </c>
      <c r="M126" s="145">
        <v>2.5304600000000002</v>
      </c>
      <c r="N126" s="145">
        <v>1.5645199999999999</v>
      </c>
      <c r="O126" s="145">
        <v>1.6792800000000001</v>
      </c>
      <c r="P126" s="145">
        <v>3.1161400000000001</v>
      </c>
      <c r="Q126" s="145">
        <v>5.2374099999999997</v>
      </c>
      <c r="R126" s="145">
        <v>1.2308699999999999</v>
      </c>
      <c r="S126" s="145">
        <v>1.84239</v>
      </c>
      <c r="T126" s="145">
        <v>1.92194</v>
      </c>
      <c r="U126" s="145">
        <v>6.9976700000000003</v>
      </c>
      <c r="V126" s="145">
        <v>1.72908</v>
      </c>
      <c r="W126" s="145">
        <v>2.61009</v>
      </c>
      <c r="X126" s="145">
        <v>3.2919399999999999</v>
      </c>
      <c r="Y126" s="145">
        <v>2.3695300000000001</v>
      </c>
      <c r="Z126" s="145">
        <v>2.2880500000000001</v>
      </c>
    </row>
    <row r="127" spans="1:26">
      <c r="A127" s="145">
        <v>1989</v>
      </c>
      <c r="B127" s="145">
        <v>0.81402799999999997</v>
      </c>
      <c r="C127" s="145">
        <v>0.96472599999999997</v>
      </c>
      <c r="D127" s="145">
        <v>1.06507</v>
      </c>
      <c r="E127" s="145">
        <v>1.0911200000000001</v>
      </c>
      <c r="F127" s="145">
        <v>1.4164000000000001</v>
      </c>
      <c r="G127" s="145">
        <v>0.58690500000000001</v>
      </c>
      <c r="H127" s="145">
        <v>1.1859200000000001</v>
      </c>
      <c r="I127" s="145">
        <v>2.3028</v>
      </c>
      <c r="J127" s="145">
        <v>1.6913499999999999</v>
      </c>
      <c r="K127" s="145">
        <v>2.74187</v>
      </c>
      <c r="L127" s="145">
        <v>4.00162</v>
      </c>
      <c r="M127" s="145">
        <v>2.53043</v>
      </c>
      <c r="N127" s="145">
        <v>1.6025400000000001</v>
      </c>
      <c r="O127" s="145">
        <v>1.67493</v>
      </c>
      <c r="P127" s="145">
        <v>2.9784999999999999</v>
      </c>
      <c r="Q127" s="145">
        <v>5.3881899999999998</v>
      </c>
      <c r="R127" s="145">
        <v>1.2475700000000001</v>
      </c>
      <c r="S127" s="145">
        <v>1.87974</v>
      </c>
      <c r="T127" s="145">
        <v>1.9246399999999999</v>
      </c>
      <c r="U127" s="145">
        <v>6.9229700000000003</v>
      </c>
      <c r="V127" s="145">
        <v>1.7439</v>
      </c>
      <c r="W127" s="145">
        <v>2.6101100000000002</v>
      </c>
      <c r="X127" s="145">
        <v>3.4085999999999999</v>
      </c>
      <c r="Y127" s="145">
        <v>2.4276599999999999</v>
      </c>
      <c r="Z127" s="145">
        <v>2.27149</v>
      </c>
    </row>
    <row r="128" spans="1:26">
      <c r="A128" s="145">
        <v>1990</v>
      </c>
      <c r="B128" s="145">
        <v>0.81402799999999997</v>
      </c>
      <c r="C128" s="145">
        <v>0.96472599999999997</v>
      </c>
      <c r="D128" s="145">
        <v>1.0651200000000001</v>
      </c>
      <c r="E128" s="145">
        <v>1.0911200000000001</v>
      </c>
      <c r="F128" s="145">
        <v>1.4164000000000001</v>
      </c>
      <c r="G128" s="145">
        <v>0.61138499999999996</v>
      </c>
      <c r="H128" s="145">
        <v>1.2052499999999999</v>
      </c>
      <c r="I128" s="145">
        <v>2.3263600000000002</v>
      </c>
      <c r="J128" s="145">
        <v>1.7132700000000001</v>
      </c>
      <c r="K128" s="145">
        <v>2.7617699999999998</v>
      </c>
      <c r="L128" s="145">
        <v>4.0034200000000002</v>
      </c>
      <c r="M128" s="145">
        <v>2.5304000000000002</v>
      </c>
      <c r="N128" s="145">
        <v>1.60182</v>
      </c>
      <c r="O128" s="145">
        <v>1.6752800000000001</v>
      </c>
      <c r="P128" s="145">
        <v>2.8190300000000001</v>
      </c>
      <c r="Q128" s="145">
        <v>5.5278099999999997</v>
      </c>
      <c r="R128" s="145">
        <v>1.2589699999999999</v>
      </c>
      <c r="S128" s="145">
        <v>1.9152100000000001</v>
      </c>
      <c r="T128" s="145">
        <v>1.92679</v>
      </c>
      <c r="U128" s="145">
        <v>6.85738</v>
      </c>
      <c r="V128" s="145">
        <v>1.7585200000000001</v>
      </c>
      <c r="W128" s="145">
        <v>2.6101700000000001</v>
      </c>
      <c r="X128" s="145">
        <v>3.2185800000000002</v>
      </c>
      <c r="Y128" s="145">
        <v>2.4106000000000001</v>
      </c>
      <c r="Z128" s="145">
        <v>2.2711899999999998</v>
      </c>
    </row>
    <row r="129" spans="1:26">
      <c r="A129" s="145">
        <v>1991</v>
      </c>
      <c r="B129" s="145">
        <v>0.81402799999999997</v>
      </c>
      <c r="C129" s="145">
        <v>0.96472599999999997</v>
      </c>
      <c r="D129" s="145">
        <v>1.0650599999999999</v>
      </c>
      <c r="E129" s="145">
        <v>1.0911200000000001</v>
      </c>
      <c r="F129" s="145">
        <v>1.4164000000000001</v>
      </c>
      <c r="G129" s="145">
        <v>0.61958999999999997</v>
      </c>
      <c r="H129" s="145">
        <v>1.20452</v>
      </c>
      <c r="I129" s="145">
        <v>2.3343799999999999</v>
      </c>
      <c r="J129" s="145">
        <v>1.7201200000000001</v>
      </c>
      <c r="K129" s="145">
        <v>2.7646899999999999</v>
      </c>
      <c r="L129" s="145">
        <v>4.00373</v>
      </c>
      <c r="M129" s="145">
        <v>2.5304099999999998</v>
      </c>
      <c r="N129" s="145">
        <v>1.6500600000000001</v>
      </c>
      <c r="O129" s="145">
        <v>1.6710400000000001</v>
      </c>
      <c r="P129" s="145">
        <v>2.8738299999999999</v>
      </c>
      <c r="Q129" s="145">
        <v>5.6592099999999999</v>
      </c>
      <c r="R129" s="145">
        <v>1.26891</v>
      </c>
      <c r="S129" s="145">
        <v>1.9517599999999999</v>
      </c>
      <c r="T129" s="145">
        <v>1.92849</v>
      </c>
      <c r="U129" s="145">
        <v>6.8078599999999998</v>
      </c>
      <c r="V129" s="145">
        <v>1.77058</v>
      </c>
      <c r="W129" s="145">
        <v>2.61016</v>
      </c>
      <c r="X129" s="145">
        <v>3.34598</v>
      </c>
      <c r="Y129" s="145">
        <v>2.4917099999999999</v>
      </c>
      <c r="Z129" s="145">
        <v>2.25265</v>
      </c>
    </row>
    <row r="130" spans="1:26">
      <c r="A130" s="145">
        <v>1992</v>
      </c>
      <c r="B130" s="145">
        <v>0.814029</v>
      </c>
      <c r="C130" s="145">
        <v>0.96472599999999997</v>
      </c>
      <c r="D130" s="145">
        <v>1.06497</v>
      </c>
      <c r="E130" s="145">
        <v>1.0911200000000001</v>
      </c>
      <c r="F130" s="145">
        <v>1.4164000000000001</v>
      </c>
      <c r="G130" s="145">
        <v>0.62037900000000001</v>
      </c>
      <c r="H130" s="145">
        <v>1.20461</v>
      </c>
      <c r="I130" s="145">
        <v>2.3363200000000002</v>
      </c>
      <c r="J130" s="145">
        <v>1.7195199999999999</v>
      </c>
      <c r="K130" s="145">
        <v>2.76451</v>
      </c>
      <c r="L130" s="145">
        <v>4.0073999999999996</v>
      </c>
      <c r="M130" s="145">
        <v>2.53037</v>
      </c>
      <c r="N130" s="145">
        <v>1.6719299999999999</v>
      </c>
      <c r="O130" s="145">
        <v>1.6711</v>
      </c>
      <c r="P130" s="145">
        <v>2.7115800000000001</v>
      </c>
      <c r="Q130" s="145">
        <v>5.8510400000000002</v>
      </c>
      <c r="R130" s="145">
        <v>1.2866899999999999</v>
      </c>
      <c r="S130" s="145">
        <v>2.00623</v>
      </c>
      <c r="T130" s="145">
        <v>1.9305099999999999</v>
      </c>
      <c r="U130" s="145">
        <v>6.7301299999999999</v>
      </c>
      <c r="V130" s="145">
        <v>1.77942</v>
      </c>
      <c r="W130" s="145">
        <v>2.6102599999999998</v>
      </c>
      <c r="X130" s="145">
        <v>3.2492000000000001</v>
      </c>
      <c r="Y130" s="145">
        <v>2.52983</v>
      </c>
      <c r="Z130" s="145">
        <v>2.2469199999999998</v>
      </c>
    </row>
    <row r="131" spans="1:26">
      <c r="A131" s="145">
        <v>1993</v>
      </c>
      <c r="B131" s="145">
        <v>0.814029</v>
      </c>
      <c r="C131" s="145">
        <v>0.96472599999999997</v>
      </c>
      <c r="D131" s="145">
        <v>1.06501</v>
      </c>
      <c r="E131" s="145">
        <v>1.0911200000000001</v>
      </c>
      <c r="F131" s="145">
        <v>1.4164000000000001</v>
      </c>
      <c r="G131" s="145">
        <v>0.63512500000000005</v>
      </c>
      <c r="H131" s="145">
        <v>1.2031400000000001</v>
      </c>
      <c r="I131" s="145">
        <v>2.3504900000000002</v>
      </c>
      <c r="J131" s="145">
        <v>1.7298</v>
      </c>
      <c r="K131" s="145">
        <v>2.76878</v>
      </c>
      <c r="L131" s="145">
        <v>4.0074800000000002</v>
      </c>
      <c r="M131" s="145">
        <v>2.5303800000000001</v>
      </c>
      <c r="N131" s="145">
        <v>1.7003600000000001</v>
      </c>
      <c r="O131" s="145">
        <v>1.6718</v>
      </c>
      <c r="P131" s="145">
        <v>2.7827899999999999</v>
      </c>
      <c r="Q131" s="145">
        <v>5.9878299999999998</v>
      </c>
      <c r="R131" s="145">
        <v>1.29834</v>
      </c>
      <c r="S131" s="145">
        <v>2.04772</v>
      </c>
      <c r="T131" s="145">
        <v>1.93089</v>
      </c>
      <c r="U131" s="145">
        <v>6.6902600000000003</v>
      </c>
      <c r="V131" s="145">
        <v>1.7867</v>
      </c>
      <c r="W131" s="145">
        <v>2.6102699999999999</v>
      </c>
      <c r="X131" s="145">
        <v>3.3502000000000001</v>
      </c>
      <c r="Y131" s="145">
        <v>2.60331</v>
      </c>
      <c r="Z131" s="145">
        <v>2.2320899999999999</v>
      </c>
    </row>
    <row r="132" spans="1:26">
      <c r="A132" s="145">
        <v>1994</v>
      </c>
      <c r="B132" s="145">
        <v>0.81402799999999997</v>
      </c>
      <c r="C132" s="145">
        <v>0.96472599999999997</v>
      </c>
      <c r="D132" s="145">
        <v>1.0648599999999999</v>
      </c>
      <c r="E132" s="145">
        <v>1.0911200000000001</v>
      </c>
      <c r="F132" s="145">
        <v>1.4164000000000001</v>
      </c>
      <c r="G132" s="145">
        <v>0.64693299999999998</v>
      </c>
      <c r="H132" s="145">
        <v>1.20191</v>
      </c>
      <c r="I132" s="145">
        <v>2.36273</v>
      </c>
      <c r="J132" s="145">
        <v>1.73776</v>
      </c>
      <c r="K132" s="145">
        <v>2.7711700000000001</v>
      </c>
      <c r="L132" s="145">
        <v>4.0058600000000002</v>
      </c>
      <c r="M132" s="145">
        <v>2.5303900000000001</v>
      </c>
      <c r="N132" s="145">
        <v>1.67801</v>
      </c>
      <c r="O132" s="145">
        <v>1.67733</v>
      </c>
      <c r="P132" s="145">
        <v>2.8550599999999999</v>
      </c>
      <c r="Q132" s="145">
        <v>6.1039300000000001</v>
      </c>
      <c r="R132" s="145">
        <v>1.30582</v>
      </c>
      <c r="S132" s="145">
        <v>2.0820099999999999</v>
      </c>
      <c r="T132" s="145">
        <v>1.9307700000000001</v>
      </c>
      <c r="U132" s="145">
        <v>6.6710500000000001</v>
      </c>
      <c r="V132" s="145">
        <v>1.7945800000000001</v>
      </c>
      <c r="W132" s="145">
        <v>2.6103399999999999</v>
      </c>
      <c r="X132" s="145">
        <v>3.2984499999999999</v>
      </c>
      <c r="Y132" s="145">
        <v>2.6235300000000001</v>
      </c>
      <c r="Z132" s="145">
        <v>2.2266599999999999</v>
      </c>
    </row>
    <row r="133" spans="1:26">
      <c r="A133" s="145">
        <v>1995</v>
      </c>
      <c r="B133" s="145">
        <v>0.81402799999999997</v>
      </c>
      <c r="C133" s="145">
        <v>0.96472599999999997</v>
      </c>
      <c r="D133" s="145">
        <v>1.0649999999999999</v>
      </c>
      <c r="E133" s="145">
        <v>1.0911200000000001</v>
      </c>
      <c r="F133" s="145">
        <v>1.4164000000000001</v>
      </c>
      <c r="G133" s="145">
        <v>0.66225500000000004</v>
      </c>
      <c r="H133" s="145">
        <v>1.2002900000000001</v>
      </c>
      <c r="I133" s="145">
        <v>2.3761399999999999</v>
      </c>
      <c r="J133" s="145">
        <v>1.7491099999999999</v>
      </c>
      <c r="K133" s="145">
        <v>2.7728799999999998</v>
      </c>
      <c r="L133" s="145">
        <v>4.0038200000000002</v>
      </c>
      <c r="M133" s="145">
        <v>2.5304000000000002</v>
      </c>
      <c r="N133" s="145">
        <v>1.67004</v>
      </c>
      <c r="O133" s="145">
        <v>1.6808399999999999</v>
      </c>
      <c r="P133" s="145">
        <v>2.9350000000000001</v>
      </c>
      <c r="Q133" s="145">
        <v>6.2674200000000004</v>
      </c>
      <c r="R133" s="145">
        <v>1.3160099999999999</v>
      </c>
      <c r="S133" s="145">
        <v>2.1263800000000002</v>
      </c>
      <c r="T133" s="145">
        <v>1.93154</v>
      </c>
      <c r="U133" s="145">
        <v>6.6264399999999997</v>
      </c>
      <c r="V133" s="145">
        <v>1.80433</v>
      </c>
      <c r="W133" s="145">
        <v>2.61036</v>
      </c>
      <c r="X133" s="145">
        <v>3.2664900000000001</v>
      </c>
      <c r="Y133" s="145">
        <v>2.6365599999999998</v>
      </c>
      <c r="Z133" s="145">
        <v>2.22031</v>
      </c>
    </row>
    <row r="134" spans="1:26">
      <c r="A134" s="145">
        <v>1996</v>
      </c>
      <c r="B134" s="145">
        <v>0.81402799999999997</v>
      </c>
      <c r="C134" s="145">
        <v>0.96472599999999997</v>
      </c>
      <c r="D134" s="145">
        <v>1.0649500000000001</v>
      </c>
      <c r="E134" s="145">
        <v>1.0911200000000001</v>
      </c>
      <c r="F134" s="145">
        <v>1.4164000000000001</v>
      </c>
      <c r="G134" s="145">
        <v>0.70370900000000003</v>
      </c>
      <c r="H134" s="145">
        <v>1.1962600000000001</v>
      </c>
      <c r="I134" s="145">
        <v>2.4070800000000001</v>
      </c>
      <c r="J134" s="145">
        <v>1.77922</v>
      </c>
      <c r="K134" s="145">
        <v>2.7751000000000001</v>
      </c>
      <c r="L134" s="145">
        <v>4.0017100000000001</v>
      </c>
      <c r="M134" s="145">
        <v>2.5304199999999999</v>
      </c>
      <c r="N134" s="145">
        <v>1.6566099999999999</v>
      </c>
      <c r="O134" s="145">
        <v>1.68415</v>
      </c>
      <c r="P134" s="145">
        <v>3.0220500000000001</v>
      </c>
      <c r="Q134" s="145">
        <v>6.3982999999999999</v>
      </c>
      <c r="R134" s="145">
        <v>1.3207899999999999</v>
      </c>
      <c r="S134" s="145">
        <v>2.1583399999999999</v>
      </c>
      <c r="T134" s="145">
        <v>1.9317200000000001</v>
      </c>
      <c r="U134" s="145">
        <v>6.6166700000000001</v>
      </c>
      <c r="V134" s="145">
        <v>1.8152900000000001</v>
      </c>
      <c r="W134" s="145">
        <v>2.6103800000000001</v>
      </c>
      <c r="X134" s="145">
        <v>3.3068599999999999</v>
      </c>
      <c r="Y134" s="145">
        <v>2.6555800000000001</v>
      </c>
      <c r="Z134" s="145">
        <v>2.2111200000000002</v>
      </c>
    </row>
    <row r="135" spans="1:26">
      <c r="A135" s="145">
        <v>1997</v>
      </c>
      <c r="B135" s="145">
        <v>0.814029</v>
      </c>
      <c r="C135" s="145">
        <v>0.96472599999999997</v>
      </c>
      <c r="D135" s="145">
        <v>1.06491</v>
      </c>
      <c r="E135" s="145">
        <v>1.0911200000000001</v>
      </c>
      <c r="F135" s="145">
        <v>1.4164000000000001</v>
      </c>
      <c r="G135" s="145">
        <v>0.75358899999999995</v>
      </c>
      <c r="H135" s="145">
        <v>1.19171</v>
      </c>
      <c r="I135" s="145">
        <v>2.4411999999999998</v>
      </c>
      <c r="J135" s="145">
        <v>1.8137799999999999</v>
      </c>
      <c r="K135" s="145">
        <v>2.7759299999999998</v>
      </c>
      <c r="L135" s="145">
        <v>3.9989699999999999</v>
      </c>
      <c r="M135" s="145">
        <v>2.53044</v>
      </c>
      <c r="N135" s="145">
        <v>1.6246400000000001</v>
      </c>
      <c r="O135" s="145">
        <v>1.6883999999999999</v>
      </c>
      <c r="P135" s="145">
        <v>3.0909499999999999</v>
      </c>
      <c r="Q135" s="145">
        <v>6.5333600000000001</v>
      </c>
      <c r="R135" s="145">
        <v>1.33</v>
      </c>
      <c r="S135" s="145">
        <v>2.20187</v>
      </c>
      <c r="T135" s="145">
        <v>1.9319299999999999</v>
      </c>
      <c r="U135" s="145">
        <v>6.6169700000000002</v>
      </c>
      <c r="V135" s="145">
        <v>1.8279799999999999</v>
      </c>
      <c r="W135" s="145">
        <v>2.6104099999999999</v>
      </c>
      <c r="X135" s="145">
        <v>3.2632099999999999</v>
      </c>
      <c r="Y135" s="145">
        <v>2.6499799999999998</v>
      </c>
      <c r="Z135" s="145">
        <v>2.2062599999999999</v>
      </c>
    </row>
    <row r="136" spans="1:26">
      <c r="A136" s="145">
        <v>1998</v>
      </c>
      <c r="B136" s="145">
        <v>0.814029</v>
      </c>
      <c r="C136" s="145">
        <v>0.96472599999999997</v>
      </c>
      <c r="D136" s="145">
        <v>1.0649999999999999</v>
      </c>
      <c r="E136" s="145">
        <v>1.0911200000000001</v>
      </c>
      <c r="F136" s="145">
        <v>1.4164000000000001</v>
      </c>
      <c r="G136" s="145">
        <v>0.79728600000000005</v>
      </c>
      <c r="H136" s="145">
        <v>1.1881200000000001</v>
      </c>
      <c r="I136" s="145">
        <v>2.4671400000000001</v>
      </c>
      <c r="J136" s="145">
        <v>1.8421700000000001</v>
      </c>
      <c r="K136" s="145">
        <v>2.77616</v>
      </c>
      <c r="L136" s="145">
        <v>3.9971700000000001</v>
      </c>
      <c r="M136" s="145">
        <v>2.5304700000000002</v>
      </c>
      <c r="N136" s="145">
        <v>1.6129800000000001</v>
      </c>
      <c r="O136" s="145">
        <v>1.69034</v>
      </c>
      <c r="P136" s="145">
        <v>3.1844800000000002</v>
      </c>
      <c r="Q136" s="145">
        <v>6.6896300000000002</v>
      </c>
      <c r="R136" s="145">
        <v>1.3288500000000001</v>
      </c>
      <c r="S136" s="145">
        <v>2.2212100000000001</v>
      </c>
      <c r="T136" s="145">
        <v>1.9332499999999999</v>
      </c>
      <c r="U136" s="145">
        <v>6.5832100000000002</v>
      </c>
      <c r="V136" s="145">
        <v>1.84246</v>
      </c>
      <c r="W136" s="145">
        <v>2.6103999999999998</v>
      </c>
      <c r="X136" s="145">
        <v>3.4551599999999998</v>
      </c>
      <c r="Y136" s="145">
        <v>2.6958899999999999</v>
      </c>
      <c r="Z136" s="145">
        <v>2.19062</v>
      </c>
    </row>
    <row r="137" spans="1:26">
      <c r="A137" s="145">
        <v>1999</v>
      </c>
      <c r="B137" s="145">
        <v>0.81403000000000003</v>
      </c>
      <c r="C137" s="145">
        <v>0.96472599999999997</v>
      </c>
      <c r="D137" s="145">
        <v>1.0651600000000001</v>
      </c>
      <c r="E137" s="145">
        <v>1.0911200000000001</v>
      </c>
      <c r="F137" s="145">
        <v>1.4164099999999999</v>
      </c>
      <c r="G137" s="145">
        <v>0.85329900000000003</v>
      </c>
      <c r="H137" s="145">
        <v>1.1841900000000001</v>
      </c>
      <c r="I137" s="145">
        <v>2.4982199999999999</v>
      </c>
      <c r="J137" s="145">
        <v>1.8749100000000001</v>
      </c>
      <c r="K137" s="145">
        <v>2.7762899999999999</v>
      </c>
      <c r="L137" s="145">
        <v>3.9973800000000002</v>
      </c>
      <c r="M137" s="145">
        <v>2.5304799999999998</v>
      </c>
      <c r="N137" s="145">
        <v>1.5851</v>
      </c>
      <c r="O137" s="145">
        <v>1.6932199999999999</v>
      </c>
      <c r="P137" s="145">
        <v>3.2034600000000002</v>
      </c>
      <c r="Q137" s="145">
        <v>6.8513599999999997</v>
      </c>
      <c r="R137" s="145">
        <v>1.33487</v>
      </c>
      <c r="S137" s="145">
        <v>2.2583799999999998</v>
      </c>
      <c r="T137" s="145">
        <v>1.93296</v>
      </c>
      <c r="U137" s="145">
        <v>6.6104599999999998</v>
      </c>
      <c r="V137" s="145">
        <v>1.85846</v>
      </c>
      <c r="W137" s="145">
        <v>2.6104599999999998</v>
      </c>
      <c r="X137" s="145">
        <v>3.5760100000000001</v>
      </c>
      <c r="Y137" s="145">
        <v>2.72905</v>
      </c>
      <c r="Z137" s="145">
        <v>2.17943</v>
      </c>
    </row>
    <row r="138" spans="1:26">
      <c r="A138" s="145">
        <v>2000</v>
      </c>
      <c r="B138" s="145">
        <v>0.81403000000000003</v>
      </c>
      <c r="C138" s="145">
        <v>0.96472599999999997</v>
      </c>
      <c r="D138" s="145">
        <v>1.0651900000000001</v>
      </c>
      <c r="E138" s="145">
        <v>1.0911200000000001</v>
      </c>
      <c r="F138" s="145">
        <v>1.4164099999999999</v>
      </c>
      <c r="G138" s="145">
        <v>0.91395700000000002</v>
      </c>
      <c r="H138" s="145">
        <v>1.1804399999999999</v>
      </c>
      <c r="I138" s="145">
        <v>2.52989</v>
      </c>
      <c r="J138" s="145">
        <v>1.9075599999999999</v>
      </c>
      <c r="K138" s="145">
        <v>2.7763300000000002</v>
      </c>
      <c r="L138" s="145">
        <v>3.9988700000000001</v>
      </c>
      <c r="M138" s="145">
        <v>2.5304700000000002</v>
      </c>
      <c r="N138" s="145">
        <v>1.5726899999999999</v>
      </c>
      <c r="O138" s="145">
        <v>1.69442</v>
      </c>
      <c r="P138" s="145">
        <v>3.1345200000000002</v>
      </c>
      <c r="Q138" s="145">
        <v>7.0097399999999999</v>
      </c>
      <c r="R138" s="145">
        <v>1.34246</v>
      </c>
      <c r="S138" s="145">
        <v>2.2962899999999999</v>
      </c>
      <c r="T138" s="145">
        <v>1.9337</v>
      </c>
      <c r="U138" s="145">
        <v>6.5870800000000003</v>
      </c>
      <c r="V138" s="145">
        <v>1.8752500000000001</v>
      </c>
      <c r="W138" s="145">
        <v>2.6105100000000001</v>
      </c>
      <c r="X138" s="145">
        <v>3.5322499999999999</v>
      </c>
      <c r="Y138" s="145">
        <v>2.7377799999999999</v>
      </c>
      <c r="Z138" s="145">
        <v>2.1749100000000001</v>
      </c>
    </row>
    <row r="139" spans="1:26">
      <c r="A139" s="145">
        <v>2001</v>
      </c>
      <c r="B139" s="145">
        <v>0.81403000000000003</v>
      </c>
      <c r="C139" s="145">
        <v>0.96472599999999997</v>
      </c>
      <c r="D139" s="145">
        <v>1.06535</v>
      </c>
      <c r="E139" s="145">
        <v>1.0911200000000001</v>
      </c>
      <c r="F139" s="145">
        <v>1.4164099999999999</v>
      </c>
      <c r="G139" s="145">
        <v>0.95804900000000004</v>
      </c>
      <c r="H139" s="145">
        <v>1.17839</v>
      </c>
      <c r="I139" s="145">
        <v>2.5483699999999998</v>
      </c>
      <c r="J139" s="145">
        <v>1.92594</v>
      </c>
      <c r="K139" s="145">
        <v>2.7763399999999998</v>
      </c>
      <c r="L139" s="145">
        <v>3.9999699999999998</v>
      </c>
      <c r="M139" s="145">
        <v>2.5304500000000001</v>
      </c>
      <c r="N139" s="145">
        <v>1.5863100000000001</v>
      </c>
      <c r="O139" s="145">
        <v>1.6934800000000001</v>
      </c>
      <c r="P139" s="145">
        <v>3.06046</v>
      </c>
      <c r="Q139" s="145">
        <v>7.1578600000000003</v>
      </c>
      <c r="R139" s="145">
        <v>1.3607</v>
      </c>
      <c r="S139" s="145">
        <v>2.3684500000000002</v>
      </c>
      <c r="T139" s="145">
        <v>1.9340900000000001</v>
      </c>
      <c r="U139" s="145">
        <v>6.56534</v>
      </c>
      <c r="V139" s="145">
        <v>1.8900399999999999</v>
      </c>
      <c r="W139" s="145">
        <v>2.6105</v>
      </c>
      <c r="X139" s="145">
        <v>3.4822199999999999</v>
      </c>
      <c r="Y139" s="145">
        <v>2.7563300000000002</v>
      </c>
      <c r="Z139" s="145">
        <v>2.16913</v>
      </c>
    </row>
    <row r="140" spans="1:26">
      <c r="A140" s="145">
        <v>2002</v>
      </c>
      <c r="B140" s="145">
        <v>0.81403000000000003</v>
      </c>
      <c r="C140" s="145">
        <v>0.964727</v>
      </c>
      <c r="D140" s="145">
        <v>1.0654999999999999</v>
      </c>
      <c r="E140" s="145">
        <v>1.0911200000000001</v>
      </c>
      <c r="F140" s="145">
        <v>1.4164099999999999</v>
      </c>
      <c r="G140" s="145">
        <v>0.99570599999999998</v>
      </c>
      <c r="H140" s="145">
        <v>1.1774199999999999</v>
      </c>
      <c r="I140" s="145">
        <v>2.56318</v>
      </c>
      <c r="J140" s="145">
        <v>1.9352400000000001</v>
      </c>
      <c r="K140" s="145">
        <v>2.7763499999999999</v>
      </c>
      <c r="L140" s="145">
        <v>4.0008299999999997</v>
      </c>
      <c r="M140" s="145">
        <v>2.5304500000000001</v>
      </c>
      <c r="N140" s="145">
        <v>1.6077699999999999</v>
      </c>
      <c r="O140" s="145">
        <v>1.6922999999999999</v>
      </c>
      <c r="P140" s="145">
        <v>3.04338</v>
      </c>
      <c r="Q140" s="145">
        <v>7.2955899999999998</v>
      </c>
      <c r="R140" s="145">
        <v>1.3600699999999999</v>
      </c>
      <c r="S140" s="145">
        <v>2.3960599999999999</v>
      </c>
      <c r="T140" s="145">
        <v>1.9357599999999999</v>
      </c>
      <c r="U140" s="145">
        <v>6.4902899999999999</v>
      </c>
      <c r="V140" s="145">
        <v>1.9024099999999999</v>
      </c>
      <c r="W140" s="145">
        <v>2.61049</v>
      </c>
      <c r="X140" s="145">
        <v>3.5983100000000001</v>
      </c>
      <c r="Y140" s="145">
        <v>2.8196400000000001</v>
      </c>
      <c r="Z140" s="145">
        <v>2.15612</v>
      </c>
    </row>
    <row r="141" spans="1:26">
      <c r="A141" s="145">
        <v>2003</v>
      </c>
      <c r="B141" s="145">
        <v>0.81403099999999995</v>
      </c>
      <c r="C141" s="145">
        <v>0.964727</v>
      </c>
      <c r="D141" s="145">
        <v>1.0656000000000001</v>
      </c>
      <c r="E141" s="145">
        <v>1.0911200000000001</v>
      </c>
      <c r="F141" s="145">
        <v>1.4164099999999999</v>
      </c>
      <c r="G141" s="145">
        <v>1.05033</v>
      </c>
      <c r="H141" s="145">
        <v>1.1755899999999999</v>
      </c>
      <c r="I141" s="145">
        <v>2.5839400000000001</v>
      </c>
      <c r="J141" s="145">
        <v>1.95092</v>
      </c>
      <c r="K141" s="145">
        <v>2.7763499999999999</v>
      </c>
      <c r="L141" s="145">
        <v>4.0021199999999997</v>
      </c>
      <c r="M141" s="145">
        <v>2.5304500000000001</v>
      </c>
      <c r="N141" s="145">
        <v>1.61267</v>
      </c>
      <c r="O141" s="145">
        <v>1.6931</v>
      </c>
      <c r="P141" s="145">
        <v>3.0065599999999999</v>
      </c>
      <c r="Q141" s="145">
        <v>7.43729</v>
      </c>
      <c r="R141" s="145">
        <v>1.3580300000000001</v>
      </c>
      <c r="S141" s="145">
        <v>2.42889</v>
      </c>
      <c r="T141" s="145">
        <v>1.9347300000000001</v>
      </c>
      <c r="U141" s="145">
        <v>6.5048300000000001</v>
      </c>
      <c r="V141" s="145">
        <v>1.9131899999999999</v>
      </c>
      <c r="W141" s="145">
        <v>2.6105499999999999</v>
      </c>
      <c r="X141" s="145">
        <v>3.6414</v>
      </c>
      <c r="Y141" s="145">
        <v>2.8748999999999998</v>
      </c>
      <c r="Z141" s="145">
        <v>2.1469399999999998</v>
      </c>
    </row>
    <row r="142" spans="1:26">
      <c r="A142" s="145">
        <v>2004</v>
      </c>
      <c r="B142" s="145">
        <v>0.81403099999999995</v>
      </c>
      <c r="C142" s="145">
        <v>0.964727</v>
      </c>
      <c r="D142" s="145">
        <v>1.06555</v>
      </c>
      <c r="E142" s="145">
        <v>1.0911200000000001</v>
      </c>
      <c r="F142" s="145">
        <v>1.4164099999999999</v>
      </c>
      <c r="G142" s="145">
        <v>1.11381</v>
      </c>
      <c r="H142" s="145">
        <v>1.17418</v>
      </c>
      <c r="I142" s="145">
        <v>2.6134400000000002</v>
      </c>
      <c r="J142" s="145">
        <v>1.9634100000000001</v>
      </c>
      <c r="K142" s="145">
        <v>2.7763599999999999</v>
      </c>
      <c r="L142" s="145">
        <v>4.00387</v>
      </c>
      <c r="M142" s="145">
        <v>2.5304500000000001</v>
      </c>
      <c r="N142" s="145">
        <v>1.6288800000000001</v>
      </c>
      <c r="O142" s="145">
        <v>1.69354</v>
      </c>
      <c r="P142" s="145">
        <v>2.9794900000000002</v>
      </c>
      <c r="Q142" s="145">
        <v>7.5940200000000004</v>
      </c>
      <c r="R142" s="145">
        <v>1.34955</v>
      </c>
      <c r="S142" s="145">
        <v>2.4470900000000002</v>
      </c>
      <c r="T142" s="145">
        <v>1.9337599999999999</v>
      </c>
      <c r="U142" s="145">
        <v>6.5004900000000001</v>
      </c>
      <c r="V142" s="145">
        <v>1.9238200000000001</v>
      </c>
      <c r="W142" s="145">
        <v>2.6105999999999998</v>
      </c>
      <c r="X142" s="145">
        <v>3.7462399999999998</v>
      </c>
      <c r="Y142" s="145">
        <v>2.9159099999999998</v>
      </c>
      <c r="Z142" s="145">
        <v>2.1358000000000001</v>
      </c>
    </row>
    <row r="143" spans="1:26">
      <c r="A143" s="145">
        <v>2005</v>
      </c>
      <c r="B143" s="145">
        <v>0.81403199999999998</v>
      </c>
      <c r="C143" s="145">
        <v>0.964727</v>
      </c>
      <c r="D143" s="145">
        <v>1.0657399999999999</v>
      </c>
      <c r="E143" s="145">
        <v>1.0911200000000001</v>
      </c>
      <c r="F143" s="145">
        <v>1.4164099999999999</v>
      </c>
      <c r="G143" s="145">
        <v>1.16581</v>
      </c>
      <c r="H143" s="145">
        <v>1.1735800000000001</v>
      </c>
      <c r="I143" s="145">
        <v>2.6288100000000001</v>
      </c>
      <c r="J143" s="145">
        <v>1.9699599999999999</v>
      </c>
      <c r="K143" s="145">
        <v>2.7763599999999999</v>
      </c>
      <c r="L143" s="145">
        <v>4.0064700000000002</v>
      </c>
      <c r="M143" s="145">
        <v>2.5304500000000001</v>
      </c>
      <c r="N143" s="145">
        <v>1.64378</v>
      </c>
      <c r="O143" s="145">
        <v>1.6942999999999999</v>
      </c>
      <c r="P143" s="145">
        <v>2.9444599999999999</v>
      </c>
      <c r="Q143" s="145">
        <v>7.7923600000000004</v>
      </c>
      <c r="R143" s="145">
        <v>1.3460799999999999</v>
      </c>
      <c r="S143" s="145">
        <v>2.4753599999999998</v>
      </c>
      <c r="T143" s="145">
        <v>1.9324699999999999</v>
      </c>
      <c r="U143" s="145">
        <v>6.4996900000000002</v>
      </c>
      <c r="V143" s="145">
        <v>1.9362699999999999</v>
      </c>
      <c r="W143" s="145">
        <v>2.6106699999999998</v>
      </c>
      <c r="X143" s="145">
        <v>3.89941</v>
      </c>
      <c r="Y143" s="145">
        <v>2.9125700000000001</v>
      </c>
      <c r="Z143" s="145">
        <v>2.1244000000000001</v>
      </c>
    </row>
    <row r="144" spans="1:26">
      <c r="A144" s="145">
        <v>2006</v>
      </c>
      <c r="B144" s="145">
        <v>0.81403300000000001</v>
      </c>
      <c r="C144" s="145">
        <v>0.964727</v>
      </c>
      <c r="D144" s="145">
        <v>1.0658399999999999</v>
      </c>
      <c r="E144" s="145">
        <v>1.0911200000000001</v>
      </c>
      <c r="F144" s="145">
        <v>1.4164099999999999</v>
      </c>
      <c r="G144" s="145">
        <v>1.2132000000000001</v>
      </c>
      <c r="H144" s="145">
        <v>1.17388</v>
      </c>
      <c r="I144" s="145">
        <v>2.64384</v>
      </c>
      <c r="J144" s="145">
        <v>1.9700500000000001</v>
      </c>
      <c r="K144" s="145">
        <v>2.7763599999999999</v>
      </c>
      <c r="L144" s="145">
        <v>4.01004</v>
      </c>
      <c r="M144" s="145">
        <v>2.53044</v>
      </c>
      <c r="N144" s="145">
        <v>1.6571800000000001</v>
      </c>
      <c r="O144" s="145">
        <v>1.69478</v>
      </c>
      <c r="P144" s="145">
        <v>2.851</v>
      </c>
      <c r="Q144" s="145">
        <v>8.0203000000000007</v>
      </c>
      <c r="R144" s="145">
        <v>1.35283</v>
      </c>
      <c r="S144" s="145">
        <v>2.52921</v>
      </c>
      <c r="T144" s="145">
        <v>1.9319999999999999</v>
      </c>
      <c r="U144" s="145">
        <v>6.4668400000000004</v>
      </c>
      <c r="V144" s="145">
        <v>1.9512</v>
      </c>
      <c r="W144" s="145">
        <v>2.6107499999999999</v>
      </c>
      <c r="X144" s="145">
        <v>4.0228999999999999</v>
      </c>
      <c r="Y144" s="145">
        <v>2.9095</v>
      </c>
      <c r="Z144" s="145">
        <v>2.1155499999999998</v>
      </c>
    </row>
    <row r="145" spans="1:26">
      <c r="A145" s="145">
        <v>2007</v>
      </c>
      <c r="B145" s="145">
        <v>0.81403300000000001</v>
      </c>
      <c r="C145" s="145">
        <v>0.964727</v>
      </c>
      <c r="D145" s="145">
        <v>1.06602</v>
      </c>
      <c r="E145" s="145">
        <v>1.0911200000000001</v>
      </c>
      <c r="F145" s="145">
        <v>1.4164099999999999</v>
      </c>
      <c r="G145" s="145">
        <v>1.2704800000000001</v>
      </c>
      <c r="H145" s="145">
        <v>1.1731799999999999</v>
      </c>
      <c r="I145" s="145">
        <v>2.66635</v>
      </c>
      <c r="J145" s="145">
        <v>1.97864</v>
      </c>
      <c r="K145" s="145">
        <v>2.7763599999999999</v>
      </c>
      <c r="L145" s="145">
        <v>4.0140700000000002</v>
      </c>
      <c r="M145" s="145">
        <v>2.5304000000000002</v>
      </c>
      <c r="N145" s="145">
        <v>1.6807000000000001</v>
      </c>
      <c r="O145" s="145">
        <v>1.6939599999999999</v>
      </c>
      <c r="P145" s="145">
        <v>2.60161</v>
      </c>
      <c r="Q145" s="145">
        <v>8.2227200000000007</v>
      </c>
      <c r="R145" s="145">
        <v>1.3872899999999999</v>
      </c>
      <c r="S145" s="145">
        <v>2.6645400000000001</v>
      </c>
      <c r="T145" s="145">
        <v>1.9323999999999999</v>
      </c>
      <c r="U145" s="145">
        <v>6.4030899999999997</v>
      </c>
      <c r="V145" s="145">
        <v>1.9673700000000001</v>
      </c>
      <c r="W145" s="145">
        <v>2.6108099999999999</v>
      </c>
      <c r="X145" s="145">
        <v>3.83772</v>
      </c>
      <c r="Y145" s="145">
        <v>2.9076399999999998</v>
      </c>
      <c r="Z145" s="145">
        <v>2.11876</v>
      </c>
    </row>
    <row r="146" spans="1:26">
      <c r="A146" s="145">
        <v>2008</v>
      </c>
      <c r="B146" s="145">
        <v>0.81403300000000001</v>
      </c>
      <c r="C146" s="145">
        <v>0.964727</v>
      </c>
      <c r="D146" s="145">
        <v>1.0660700000000001</v>
      </c>
      <c r="E146" s="145">
        <v>1.0911200000000001</v>
      </c>
      <c r="F146" s="145">
        <v>1.4164099999999999</v>
      </c>
      <c r="G146" s="145">
        <v>1.3266800000000001</v>
      </c>
      <c r="H146" s="145">
        <v>1.1722399999999999</v>
      </c>
      <c r="I146" s="145">
        <v>2.6906400000000001</v>
      </c>
      <c r="J146" s="145">
        <v>1.9866999999999999</v>
      </c>
      <c r="K146" s="145">
        <v>2.7763599999999999</v>
      </c>
      <c r="L146" s="145">
        <v>4.0180800000000003</v>
      </c>
      <c r="M146" s="145">
        <v>2.5303599999999999</v>
      </c>
      <c r="N146" s="145">
        <v>1.76007</v>
      </c>
      <c r="O146" s="145">
        <v>1.6890400000000001</v>
      </c>
      <c r="P146" s="145">
        <v>2.4177399999999998</v>
      </c>
      <c r="Q146" s="145">
        <v>8.3890600000000006</v>
      </c>
      <c r="R146" s="145">
        <v>1.42126</v>
      </c>
      <c r="S146" s="145">
        <v>2.78905</v>
      </c>
      <c r="T146" s="145">
        <v>1.93614</v>
      </c>
      <c r="U146" s="145">
        <v>6.2123499999999998</v>
      </c>
      <c r="V146" s="145">
        <v>1.98298</v>
      </c>
      <c r="W146" s="145">
        <v>2.61076</v>
      </c>
      <c r="X146" s="145">
        <v>3.8616999999999999</v>
      </c>
      <c r="Y146" s="145">
        <v>2.9108100000000001</v>
      </c>
      <c r="Z146" s="145">
        <v>2.11246</v>
      </c>
    </row>
    <row r="147" spans="1:26">
      <c r="A147" s="145">
        <v>2009</v>
      </c>
      <c r="B147" s="145">
        <v>0.81403300000000001</v>
      </c>
      <c r="C147" s="145">
        <v>0.964727</v>
      </c>
      <c r="D147" s="145">
        <v>1.06609</v>
      </c>
      <c r="E147" s="145">
        <v>1.0911200000000001</v>
      </c>
      <c r="F147" s="145">
        <v>1.4164099999999999</v>
      </c>
      <c r="G147" s="145">
        <v>1.3781300000000001</v>
      </c>
      <c r="H147" s="145">
        <v>1.1711199999999999</v>
      </c>
      <c r="I147" s="145">
        <v>2.7103199999999998</v>
      </c>
      <c r="J147" s="145">
        <v>1.9945900000000001</v>
      </c>
      <c r="K147" s="145">
        <v>2.7763599999999999</v>
      </c>
      <c r="L147" s="145">
        <v>4.0218400000000001</v>
      </c>
      <c r="M147" s="145">
        <v>2.5303200000000001</v>
      </c>
      <c r="N147" s="145">
        <v>1.8231200000000001</v>
      </c>
      <c r="O147" s="145">
        <v>1.6852499999999999</v>
      </c>
      <c r="P147" s="145">
        <v>2.3271700000000002</v>
      </c>
      <c r="Q147" s="145">
        <v>8.5480900000000002</v>
      </c>
      <c r="R147" s="145">
        <v>1.4474</v>
      </c>
      <c r="S147" s="145">
        <v>2.8876499999999998</v>
      </c>
      <c r="T147" s="145">
        <v>1.9397899999999999</v>
      </c>
      <c r="U147" s="145">
        <v>6.0603400000000001</v>
      </c>
      <c r="V147" s="145">
        <v>1.99437</v>
      </c>
      <c r="W147" s="145">
        <v>2.6107300000000002</v>
      </c>
      <c r="X147" s="145">
        <v>3.9363600000000001</v>
      </c>
      <c r="Y147" s="145">
        <v>2.91168</v>
      </c>
      <c r="Z147" s="145">
        <v>2.1050800000000001</v>
      </c>
    </row>
    <row r="148" spans="1:26">
      <c r="A148" s="145">
        <v>2010</v>
      </c>
      <c r="B148" s="145">
        <v>0.81403400000000004</v>
      </c>
      <c r="C148" s="145">
        <v>0.964727</v>
      </c>
      <c r="D148" s="145">
        <v>1.0660000000000001</v>
      </c>
      <c r="E148" s="145">
        <v>1.0911200000000001</v>
      </c>
      <c r="F148" s="145">
        <v>1.4164099999999999</v>
      </c>
      <c r="G148" s="145">
        <v>1.42717</v>
      </c>
      <c r="H148" s="145">
        <v>1.17031</v>
      </c>
      <c r="I148" s="145">
        <v>2.73027</v>
      </c>
      <c r="J148" s="145">
        <v>2.0023300000000002</v>
      </c>
      <c r="K148" s="145">
        <v>2.7763599999999999</v>
      </c>
      <c r="L148" s="145">
        <v>4.0259499999999999</v>
      </c>
      <c r="M148" s="145">
        <v>2.5303300000000002</v>
      </c>
      <c r="N148" s="145">
        <v>1.8788800000000001</v>
      </c>
      <c r="O148" s="145">
        <v>1.6818</v>
      </c>
      <c r="P148" s="145">
        <v>2.4294199999999999</v>
      </c>
      <c r="Q148" s="145">
        <v>8.6980500000000003</v>
      </c>
      <c r="R148" s="145">
        <v>1.4201299999999999</v>
      </c>
      <c r="S148" s="145">
        <v>2.81846</v>
      </c>
      <c r="T148" s="145">
        <v>1.94255</v>
      </c>
      <c r="U148" s="145">
        <v>5.9854599999999998</v>
      </c>
      <c r="V148" s="145">
        <v>1.99935</v>
      </c>
      <c r="W148" s="145">
        <v>2.6107200000000002</v>
      </c>
      <c r="X148" s="145">
        <v>4.3568199999999999</v>
      </c>
      <c r="Y148" s="145">
        <v>2.9125800000000002</v>
      </c>
      <c r="Z148" s="145">
        <v>2.08439</v>
      </c>
    </row>
    <row r="149" spans="1:26">
      <c r="A149" s="145">
        <v>2011</v>
      </c>
      <c r="B149" s="145">
        <v>0.81403599999999998</v>
      </c>
      <c r="C149" s="145">
        <v>0.964727</v>
      </c>
      <c r="D149" s="145">
        <v>1.0660400000000001</v>
      </c>
      <c r="E149" s="145">
        <v>1.0911200000000001</v>
      </c>
      <c r="F149" s="145">
        <v>1.4164099999999999</v>
      </c>
      <c r="G149" s="145">
        <v>1.4723599999999999</v>
      </c>
      <c r="H149" s="145">
        <v>1.1699600000000001</v>
      </c>
      <c r="I149" s="145">
        <v>2.7437100000000001</v>
      </c>
      <c r="J149" s="145">
        <v>2.01315</v>
      </c>
      <c r="K149" s="145">
        <v>2.7763599999999999</v>
      </c>
      <c r="L149" s="145">
        <v>4.0308999999999999</v>
      </c>
      <c r="M149" s="145">
        <v>2.5303100000000001</v>
      </c>
      <c r="N149" s="145">
        <v>1.87222</v>
      </c>
      <c r="O149" s="145">
        <v>1.6819900000000001</v>
      </c>
      <c r="P149" s="145">
        <v>2.3333200000000001</v>
      </c>
      <c r="Q149" s="145">
        <v>8.8648600000000002</v>
      </c>
      <c r="R149" s="145">
        <v>1.4176200000000001</v>
      </c>
      <c r="S149" s="145">
        <v>2.8559299999999999</v>
      </c>
      <c r="T149" s="145">
        <v>1.93988</v>
      </c>
      <c r="U149" s="145">
        <v>6.17</v>
      </c>
      <c r="V149" s="145">
        <v>2.0038</v>
      </c>
      <c r="W149" s="145">
        <v>2.6108500000000001</v>
      </c>
      <c r="X149" s="145">
        <v>4.3486900000000004</v>
      </c>
      <c r="Y149" s="145">
        <v>2.9080300000000001</v>
      </c>
      <c r="Z149" s="145">
        <v>2.0805699999999998</v>
      </c>
    </row>
    <row r="150" spans="1:26">
      <c r="A150" s="145">
        <v>2012</v>
      </c>
      <c r="B150" s="145">
        <v>0.81403700000000001</v>
      </c>
      <c r="C150" s="145">
        <v>0.964727</v>
      </c>
      <c r="D150" s="145">
        <v>1.06606</v>
      </c>
      <c r="E150" s="145">
        <v>1.0911200000000001</v>
      </c>
      <c r="F150" s="145">
        <v>1.4164099999999999</v>
      </c>
      <c r="G150" s="145">
        <v>1.5129999999999999</v>
      </c>
      <c r="H150" s="145">
        <v>1.17073</v>
      </c>
      <c r="I150" s="145">
        <v>2.7536200000000002</v>
      </c>
      <c r="J150" s="145">
        <v>2.0215000000000001</v>
      </c>
      <c r="K150" s="145">
        <v>2.7763599999999999</v>
      </c>
      <c r="L150" s="145">
        <v>4.0365500000000001</v>
      </c>
      <c r="M150" s="145">
        <v>2.5303100000000001</v>
      </c>
      <c r="N150" s="145">
        <v>1.93204</v>
      </c>
      <c r="O150" s="145">
        <v>1.67781</v>
      </c>
      <c r="P150" s="145">
        <v>2.2869299999999999</v>
      </c>
      <c r="Q150" s="145">
        <v>9.0306099999999994</v>
      </c>
      <c r="R150" s="145">
        <v>1.3949499999999999</v>
      </c>
      <c r="S150" s="145">
        <v>2.8501599999999998</v>
      </c>
      <c r="T150" s="145">
        <v>1.9415800000000001</v>
      </c>
      <c r="U150" s="145">
        <v>6.1655300000000004</v>
      </c>
      <c r="V150" s="145">
        <v>2.0113400000000001</v>
      </c>
      <c r="W150" s="145">
        <v>2.6109</v>
      </c>
      <c r="X150" s="145">
        <v>4.5636200000000002</v>
      </c>
      <c r="Y150" s="145">
        <v>2.90991</v>
      </c>
      <c r="Z150" s="145">
        <v>2.0668000000000002</v>
      </c>
    </row>
    <row r="151" spans="1:26">
      <c r="A151" s="145">
        <v>2013</v>
      </c>
      <c r="B151" s="145">
        <v>0.81403800000000004</v>
      </c>
      <c r="C151" s="145">
        <v>0.964727</v>
      </c>
      <c r="D151" s="145">
        <v>1.06595</v>
      </c>
      <c r="E151" s="145">
        <v>1.0911200000000001</v>
      </c>
      <c r="F151" s="145">
        <v>1.4164099999999999</v>
      </c>
      <c r="G151" s="145">
        <v>1.5537700000000001</v>
      </c>
      <c r="H151" s="145">
        <v>1.17201</v>
      </c>
      <c r="I151" s="145">
        <v>2.7655400000000001</v>
      </c>
      <c r="J151" s="145">
        <v>2.0315799999999999</v>
      </c>
      <c r="K151" s="145">
        <v>2.7763599999999999</v>
      </c>
      <c r="L151" s="145">
        <v>4.0424699999999998</v>
      </c>
      <c r="M151" s="145">
        <v>2.5302899999999999</v>
      </c>
      <c r="N151" s="145">
        <v>1.9639500000000001</v>
      </c>
      <c r="O151" s="145">
        <v>1.67564</v>
      </c>
      <c r="P151" s="145">
        <v>2.10134</v>
      </c>
      <c r="Q151" s="145">
        <v>9.1853499999999997</v>
      </c>
      <c r="R151" s="145">
        <v>1.4027400000000001</v>
      </c>
      <c r="S151" s="145">
        <v>2.9748100000000002</v>
      </c>
      <c r="T151" s="145">
        <v>1.94146</v>
      </c>
      <c r="U151" s="145">
        <v>6.2195999999999998</v>
      </c>
      <c r="V151" s="145">
        <v>2.0209000000000001</v>
      </c>
      <c r="W151" s="145">
        <v>2.61104</v>
      </c>
      <c r="X151" s="145">
        <v>4.4370099999999999</v>
      </c>
      <c r="Y151" s="145">
        <v>2.9076300000000002</v>
      </c>
      <c r="Z151" s="145">
        <v>2.0666000000000002</v>
      </c>
    </row>
    <row r="152" spans="1:26">
      <c r="A152" s="145">
        <v>2014</v>
      </c>
      <c r="B152" s="145">
        <v>0.81403999999999999</v>
      </c>
      <c r="C152" s="145">
        <v>0.964727</v>
      </c>
      <c r="D152" s="145">
        <v>1.06599</v>
      </c>
      <c r="E152" s="145">
        <v>1.0911200000000001</v>
      </c>
      <c r="F152" s="145">
        <v>1.4164099999999999</v>
      </c>
      <c r="G152" s="145">
        <v>1.5920799999999999</v>
      </c>
      <c r="H152" s="145">
        <v>1.17364</v>
      </c>
      <c r="I152" s="145">
        <v>2.7761900000000002</v>
      </c>
      <c r="J152" s="145">
        <v>2.0409199999999998</v>
      </c>
      <c r="K152" s="145">
        <v>2.7763599999999999</v>
      </c>
      <c r="L152" s="145">
        <v>4.0475099999999999</v>
      </c>
      <c r="M152" s="145">
        <v>2.5302500000000001</v>
      </c>
      <c r="N152" s="145">
        <v>2.0450699999999999</v>
      </c>
      <c r="O152" s="145">
        <v>1.67056</v>
      </c>
      <c r="P152" s="145">
        <v>1.9462600000000001</v>
      </c>
      <c r="Q152" s="145">
        <v>9.2968700000000002</v>
      </c>
      <c r="R152" s="145">
        <v>1.44235</v>
      </c>
      <c r="S152" s="145">
        <v>3.1606399999999999</v>
      </c>
      <c r="T152" s="145">
        <v>1.94573</v>
      </c>
      <c r="U152" s="145">
        <v>6.0927699999999998</v>
      </c>
      <c r="V152" s="145">
        <v>2.03091</v>
      </c>
      <c r="W152" s="145">
        <v>2.6111</v>
      </c>
      <c r="X152" s="145">
        <v>4.3313699999999997</v>
      </c>
      <c r="Y152" s="145">
        <v>2.9111099999999999</v>
      </c>
      <c r="Z152" s="145">
        <v>2.0659299999999998</v>
      </c>
    </row>
    <row r="153" spans="1:26">
      <c r="A153" s="145">
        <v>2015</v>
      </c>
      <c r="B153" s="145">
        <v>0.81404100000000001</v>
      </c>
      <c r="C153" s="145">
        <v>0.964727</v>
      </c>
      <c r="D153" s="145">
        <v>1.0661</v>
      </c>
      <c r="E153" s="145">
        <v>1.0911200000000001</v>
      </c>
      <c r="F153" s="145">
        <v>1.4164099999999999</v>
      </c>
      <c r="G153" s="145">
        <v>1.6266799999999999</v>
      </c>
      <c r="H153" s="145">
        <v>1.17381</v>
      </c>
      <c r="I153" s="145">
        <v>2.78193</v>
      </c>
      <c r="J153" s="145">
        <v>2.0459700000000001</v>
      </c>
      <c r="K153" s="145">
        <v>2.7763599999999999</v>
      </c>
      <c r="L153" s="145">
        <v>4.05199</v>
      </c>
      <c r="M153" s="145">
        <v>2.5302099999999998</v>
      </c>
      <c r="N153" s="145">
        <v>2.1395</v>
      </c>
      <c r="O153" s="145">
        <v>1.66553</v>
      </c>
      <c r="P153" s="145">
        <v>1.9219900000000001</v>
      </c>
      <c r="Q153" s="145">
        <v>9.3690599999999993</v>
      </c>
      <c r="R153" s="145">
        <v>1.4688699999999999</v>
      </c>
      <c r="S153" s="145">
        <v>3.2499199999999999</v>
      </c>
      <c r="T153" s="145">
        <v>1.9516500000000001</v>
      </c>
      <c r="U153" s="145">
        <v>5.8884600000000002</v>
      </c>
      <c r="V153" s="145">
        <v>2.0419499999999999</v>
      </c>
      <c r="W153" s="145">
        <v>2.6110799999999998</v>
      </c>
      <c r="X153" s="145">
        <v>4.4136800000000003</v>
      </c>
      <c r="Y153" s="145">
        <v>2.9138899999999999</v>
      </c>
      <c r="Z153" s="145">
        <v>2.0582600000000002</v>
      </c>
    </row>
    <row r="154" spans="1:26">
      <c r="A154" s="145">
        <v>2016</v>
      </c>
      <c r="B154" s="145">
        <v>0.81404299999999996</v>
      </c>
      <c r="C154" s="145">
        <v>0.964727</v>
      </c>
      <c r="D154" s="145">
        <v>1.06623</v>
      </c>
      <c r="E154" s="145">
        <v>1.0911200000000001</v>
      </c>
      <c r="F154" s="145">
        <v>1.4164099999999999</v>
      </c>
      <c r="G154" s="145">
        <v>1.65924</v>
      </c>
      <c r="H154" s="145">
        <v>1.1730400000000001</v>
      </c>
      <c r="I154" s="145">
        <v>2.78607</v>
      </c>
      <c r="J154" s="145">
        <v>2.0484800000000001</v>
      </c>
      <c r="K154" s="145">
        <v>2.7763599999999999</v>
      </c>
      <c r="L154" s="145">
        <v>4.0565199999999999</v>
      </c>
      <c r="M154" s="145">
        <v>2.5301800000000001</v>
      </c>
      <c r="N154" s="145">
        <v>2.21672</v>
      </c>
      <c r="O154" s="145">
        <v>1.66239</v>
      </c>
      <c r="P154" s="145">
        <v>1.9477199999999999</v>
      </c>
      <c r="Q154" s="145">
        <v>9.4285800000000002</v>
      </c>
      <c r="R154" s="145">
        <v>1.47699</v>
      </c>
      <c r="S154" s="145">
        <v>3.2711299999999999</v>
      </c>
      <c r="T154" s="145">
        <v>1.95377</v>
      </c>
      <c r="U154" s="145">
        <v>5.8449099999999996</v>
      </c>
      <c r="V154" s="145">
        <v>2.0550099999999998</v>
      </c>
      <c r="W154" s="145">
        <v>2.6110600000000002</v>
      </c>
      <c r="X154" s="145">
        <v>4.5686600000000004</v>
      </c>
      <c r="Y154" s="145">
        <v>2.9137300000000002</v>
      </c>
      <c r="Z154" s="145">
        <v>2.04861</v>
      </c>
    </row>
    <row r="155" spans="1:26">
      <c r="A155" s="145">
        <v>2017</v>
      </c>
      <c r="B155" s="145">
        <v>0.81404299999999996</v>
      </c>
      <c r="C155" s="145">
        <v>0.964727</v>
      </c>
      <c r="D155" s="145">
        <v>1.0662799999999999</v>
      </c>
      <c r="E155" s="145">
        <v>1.0911200000000001</v>
      </c>
      <c r="F155" s="145">
        <v>1.4164099999999999</v>
      </c>
      <c r="G155" s="145">
        <v>1.6896899999999999</v>
      </c>
      <c r="H155" s="145">
        <v>1.1722900000000001</v>
      </c>
      <c r="I155" s="145">
        <v>2.78979</v>
      </c>
      <c r="J155" s="145">
        <v>2.0525799999999998</v>
      </c>
      <c r="K155" s="145">
        <v>2.7763599999999999</v>
      </c>
      <c r="L155" s="145">
        <v>4.0603199999999999</v>
      </c>
      <c r="M155" s="145">
        <v>2.5301200000000001</v>
      </c>
      <c r="N155" s="145">
        <v>2.2664</v>
      </c>
      <c r="O155" s="145">
        <v>1.661</v>
      </c>
      <c r="P155" s="145">
        <v>1.8132200000000001</v>
      </c>
      <c r="Q155" s="145">
        <v>9.4743899999999996</v>
      </c>
      <c r="R155" s="145">
        <v>1.5147999999999999</v>
      </c>
      <c r="S155" s="145">
        <v>3.3976199999999999</v>
      </c>
      <c r="T155" s="145">
        <v>1.9532499999999999</v>
      </c>
      <c r="U155" s="145">
        <v>5.9232100000000001</v>
      </c>
      <c r="V155" s="145">
        <v>2.0698400000000001</v>
      </c>
      <c r="W155" s="145">
        <v>2.6110500000000001</v>
      </c>
      <c r="X155" s="145">
        <v>4.4481599999999997</v>
      </c>
      <c r="Y155" s="145">
        <v>2.9129700000000001</v>
      </c>
      <c r="Z155" s="145">
        <v>2.0496699999999999</v>
      </c>
    </row>
    <row r="156" spans="1:26">
      <c r="A156" s="145">
        <v>2018</v>
      </c>
      <c r="B156" s="145">
        <v>0.81404500000000002</v>
      </c>
      <c r="C156" s="145">
        <v>0.964727</v>
      </c>
      <c r="D156" s="145">
        <v>1.06633</v>
      </c>
      <c r="E156" s="145">
        <v>1.0911200000000001</v>
      </c>
      <c r="F156" s="145">
        <v>1.4164099999999999</v>
      </c>
      <c r="G156" s="145">
        <v>1.7171400000000001</v>
      </c>
      <c r="H156" s="145">
        <v>1.1715800000000001</v>
      </c>
      <c r="I156" s="145">
        <v>2.79243</v>
      </c>
      <c r="J156" s="145">
        <v>2.0569700000000002</v>
      </c>
      <c r="K156" s="145">
        <v>2.7763599999999999</v>
      </c>
      <c r="L156" s="145">
        <v>4.06379</v>
      </c>
      <c r="M156" s="145">
        <v>2.5300799999999999</v>
      </c>
      <c r="N156" s="145">
        <v>2.4012500000000001</v>
      </c>
      <c r="O156" s="145">
        <v>1.65534</v>
      </c>
      <c r="P156" s="145">
        <v>1.7621599999999999</v>
      </c>
      <c r="Q156" s="145">
        <v>9.4974500000000006</v>
      </c>
      <c r="R156" s="145">
        <v>1.5359100000000001</v>
      </c>
      <c r="S156" s="145">
        <v>3.3976199999999999</v>
      </c>
      <c r="T156" s="145">
        <v>1.9566699999999999</v>
      </c>
      <c r="U156" s="145">
        <v>5.8554000000000004</v>
      </c>
      <c r="V156" s="145">
        <v>2.0855899999999998</v>
      </c>
      <c r="W156" s="145">
        <v>2.6109599999999999</v>
      </c>
      <c r="X156" s="145">
        <v>4.4506500000000004</v>
      </c>
      <c r="Y156" s="145">
        <v>2.91744</v>
      </c>
      <c r="Z156" s="145">
        <v>2.0454699999999999</v>
      </c>
    </row>
    <row r="157" spans="1:26">
      <c r="A157" s="145">
        <v>2019</v>
      </c>
      <c r="B157" s="145">
        <v>0.81404699999999997</v>
      </c>
      <c r="C157" s="145">
        <v>0.964727</v>
      </c>
      <c r="D157" s="145">
        <v>1.0663899999999999</v>
      </c>
      <c r="E157" s="145">
        <v>1.0911200000000001</v>
      </c>
      <c r="F157" s="145">
        <v>1.4164099999999999</v>
      </c>
      <c r="G157" s="145">
        <v>1.742</v>
      </c>
      <c r="H157" s="145">
        <v>1.1711800000000001</v>
      </c>
      <c r="I157" s="145">
        <v>2.7968000000000002</v>
      </c>
      <c r="J157" s="145">
        <v>2.0605500000000001</v>
      </c>
      <c r="K157" s="145">
        <v>2.7763599999999999</v>
      </c>
      <c r="L157" s="145">
        <v>4.0659700000000001</v>
      </c>
      <c r="M157" s="145">
        <v>2.5300400000000001</v>
      </c>
      <c r="N157" s="145">
        <v>2.5058799999999999</v>
      </c>
      <c r="O157" s="145">
        <v>1.65229</v>
      </c>
      <c r="P157" s="145">
        <v>1.7617700000000001</v>
      </c>
      <c r="Q157" s="145">
        <v>9.5130400000000002</v>
      </c>
      <c r="R157" s="145">
        <v>1.54796</v>
      </c>
      <c r="S157" s="145">
        <v>3.3976199999999999</v>
      </c>
      <c r="T157" s="145">
        <v>1.95841</v>
      </c>
      <c r="U157" s="145">
        <v>5.8500399999999999</v>
      </c>
      <c r="V157" s="145">
        <v>2.10202</v>
      </c>
      <c r="W157" s="145">
        <v>2.6109200000000001</v>
      </c>
      <c r="X157" s="145">
        <v>4.46218</v>
      </c>
      <c r="Y157" s="145">
        <v>2.9195799999999998</v>
      </c>
      <c r="Z157" s="145">
        <v>2.0410400000000002</v>
      </c>
    </row>
    <row r="158" spans="1:26">
      <c r="A158" s="145">
        <v>2020</v>
      </c>
      <c r="B158" s="145">
        <v>0.81404900000000002</v>
      </c>
      <c r="C158" s="145">
        <v>0.964727</v>
      </c>
      <c r="D158" s="145">
        <v>1.06654</v>
      </c>
      <c r="E158" s="145">
        <v>1.0911200000000001</v>
      </c>
      <c r="F158" s="145">
        <v>1.41642</v>
      </c>
      <c r="G158" s="145">
        <v>1.7640499999999999</v>
      </c>
      <c r="H158" s="145">
        <v>1.17083</v>
      </c>
      <c r="I158" s="145">
        <v>2.7981199999999999</v>
      </c>
      <c r="J158" s="145">
        <v>2.0647600000000002</v>
      </c>
      <c r="K158" s="145">
        <v>2.7763599999999999</v>
      </c>
      <c r="L158" s="145">
        <v>4.0654300000000001</v>
      </c>
      <c r="M158" s="145">
        <v>2.5300099999999999</v>
      </c>
      <c r="N158" s="145">
        <v>2.5490900000000001</v>
      </c>
      <c r="O158" s="145">
        <v>1.6512899999999999</v>
      </c>
      <c r="P158" s="145">
        <v>1.81271</v>
      </c>
      <c r="Q158" s="145">
        <v>9.4961599999999997</v>
      </c>
      <c r="R158" s="145">
        <v>1.56033</v>
      </c>
      <c r="S158" s="145">
        <v>3.3976199999999999</v>
      </c>
      <c r="T158" s="145">
        <v>1.9579599999999999</v>
      </c>
      <c r="U158" s="145">
        <v>5.9213399999999998</v>
      </c>
      <c r="V158" s="145">
        <v>2.11321</v>
      </c>
      <c r="W158" s="145">
        <v>2.6108799999999999</v>
      </c>
      <c r="X158" s="145">
        <v>4.4287400000000003</v>
      </c>
      <c r="Y158" s="145">
        <v>2.9216099999999998</v>
      </c>
      <c r="Z158" s="145">
        <v>2.0384000000000002</v>
      </c>
    </row>
    <row r="159" spans="1:26">
      <c r="A159" s="145">
        <v>2021</v>
      </c>
      <c r="B159" s="145">
        <v>0.814052</v>
      </c>
      <c r="C159" s="145">
        <v>0.964727</v>
      </c>
      <c r="D159" s="145">
        <v>1.0665899999999999</v>
      </c>
      <c r="E159" s="145">
        <v>1.0911200000000001</v>
      </c>
      <c r="F159" s="145">
        <v>1.41642</v>
      </c>
      <c r="G159" s="145">
        <v>1.78362</v>
      </c>
      <c r="H159" s="145">
        <v>1.17066</v>
      </c>
      <c r="I159" s="145">
        <v>2.8005300000000002</v>
      </c>
      <c r="J159" s="145">
        <v>2.0694300000000001</v>
      </c>
      <c r="K159" s="145">
        <v>2.7763599999999999</v>
      </c>
      <c r="L159" s="145">
        <v>4.0653600000000001</v>
      </c>
      <c r="M159" s="145">
        <v>2.5300099999999999</v>
      </c>
      <c r="N159" s="145">
        <v>2.5490499999999998</v>
      </c>
      <c r="O159" s="145">
        <v>1.64845</v>
      </c>
      <c r="P159" s="145">
        <v>1.9012</v>
      </c>
      <c r="Q159" s="145">
        <v>9.4841499999999996</v>
      </c>
      <c r="R159" s="145">
        <v>1.5519400000000001</v>
      </c>
      <c r="S159" s="145">
        <v>3.3976199999999999</v>
      </c>
      <c r="T159" s="145">
        <v>1.9595800000000001</v>
      </c>
      <c r="U159" s="145">
        <v>5.9421900000000001</v>
      </c>
      <c r="V159" s="145">
        <v>2.1249899999999999</v>
      </c>
      <c r="W159" s="145">
        <v>2.61084</v>
      </c>
      <c r="X159" s="145">
        <v>4.5046499999999998</v>
      </c>
      <c r="Y159" s="145">
        <v>2.9249700000000001</v>
      </c>
      <c r="Z159" s="145">
        <v>2.0317599999999998</v>
      </c>
    </row>
    <row r="160" spans="1:26">
      <c r="A160" s="145">
        <v>2022</v>
      </c>
      <c r="B160" s="145">
        <v>0.81405499999999997</v>
      </c>
      <c r="C160" s="145">
        <v>0.964727</v>
      </c>
      <c r="D160" s="145">
        <v>1.0666599999999999</v>
      </c>
      <c r="E160" s="145">
        <v>1.0911200000000001</v>
      </c>
      <c r="F160" s="145">
        <v>1.41642</v>
      </c>
      <c r="G160" s="145">
        <v>1.80124</v>
      </c>
      <c r="H160" s="145">
        <v>1.17058</v>
      </c>
      <c r="I160" s="145">
        <v>2.8033299999999999</v>
      </c>
      <c r="J160" s="145">
        <v>2.07687</v>
      </c>
      <c r="K160" s="145">
        <v>2.7763599999999999</v>
      </c>
      <c r="L160" s="145">
        <v>4.0659000000000001</v>
      </c>
      <c r="M160" s="145">
        <v>2.5300099999999999</v>
      </c>
      <c r="N160" s="145">
        <v>2.54901</v>
      </c>
      <c r="O160" s="145">
        <v>1.64713</v>
      </c>
      <c r="P160" s="145">
        <v>1.9509099999999999</v>
      </c>
      <c r="Q160" s="145">
        <v>9.5247100000000007</v>
      </c>
      <c r="R160" s="145">
        <v>1.5600799999999999</v>
      </c>
      <c r="S160" s="145">
        <v>3.3976199999999999</v>
      </c>
      <c r="T160" s="145">
        <v>1.9610700000000001</v>
      </c>
      <c r="U160" s="145">
        <v>5.9771799999999997</v>
      </c>
      <c r="V160" s="145">
        <v>2.1448</v>
      </c>
      <c r="W160" s="145">
        <v>2.61083</v>
      </c>
      <c r="X160" s="145">
        <v>4.6134700000000004</v>
      </c>
      <c r="Y160" s="145">
        <v>2.9270900000000002</v>
      </c>
      <c r="Z160" s="145">
        <v>2.02386</v>
      </c>
    </row>
    <row r="161" spans="1:26">
      <c r="A161" s="145">
        <v>2023</v>
      </c>
      <c r="B161" s="145">
        <v>0.81405700000000003</v>
      </c>
      <c r="C161" s="145">
        <v>0.964727</v>
      </c>
      <c r="D161" s="145">
        <v>1.0668299999999999</v>
      </c>
      <c r="E161" s="145">
        <v>1.0911200000000001</v>
      </c>
      <c r="F161" s="145">
        <v>1.41642</v>
      </c>
      <c r="G161" s="145">
        <v>1.8170500000000001</v>
      </c>
      <c r="H161" s="145">
        <v>1.17073</v>
      </c>
      <c r="I161" s="145">
        <v>2.80287</v>
      </c>
      <c r="J161" s="145">
        <v>2.0817199999999998</v>
      </c>
      <c r="K161" s="145">
        <v>2.7763599999999999</v>
      </c>
      <c r="L161" s="145">
        <v>4.0621</v>
      </c>
      <c r="M161" s="145">
        <v>2.53003</v>
      </c>
      <c r="N161" s="145">
        <v>2.54901</v>
      </c>
      <c r="O161" s="145">
        <v>1.6504300000000001</v>
      </c>
      <c r="P161" s="145">
        <v>2.09938</v>
      </c>
      <c r="Q161" s="145">
        <v>9.5760900000000007</v>
      </c>
      <c r="R161" s="145">
        <v>1.57382</v>
      </c>
      <c r="S161" s="145">
        <v>3.3976199999999999</v>
      </c>
      <c r="T161" s="145">
        <v>1.96323</v>
      </c>
      <c r="U161" s="145">
        <v>5.9607900000000003</v>
      </c>
      <c r="V161" s="145">
        <v>2.1659099999999998</v>
      </c>
      <c r="W161" s="145">
        <v>2.61083</v>
      </c>
      <c r="X161" s="145">
        <v>4.71007</v>
      </c>
      <c r="Y161" s="145">
        <v>2.9287999999999998</v>
      </c>
      <c r="Z161" s="145">
        <v>2.01606</v>
      </c>
    </row>
    <row r="162" spans="1:26">
      <c r="A162" s="145">
        <v>2024</v>
      </c>
      <c r="B162" s="145">
        <v>0.81405700000000003</v>
      </c>
      <c r="C162" s="145">
        <v>0.964727</v>
      </c>
      <c r="D162" s="145">
        <v>1.0669999999999999</v>
      </c>
      <c r="E162" s="145">
        <v>1.0911200000000001</v>
      </c>
      <c r="F162" s="145">
        <v>1.41642</v>
      </c>
      <c r="G162" s="145">
        <v>1.8314600000000001</v>
      </c>
      <c r="H162" s="145">
        <v>1.1710400000000001</v>
      </c>
      <c r="I162" s="145">
        <v>2.8037899999999998</v>
      </c>
      <c r="J162" s="145">
        <v>2.0830799999999998</v>
      </c>
      <c r="K162" s="145">
        <v>2.7763599999999999</v>
      </c>
      <c r="L162" s="145">
        <v>4.0567900000000003</v>
      </c>
      <c r="M162" s="145">
        <v>2.5300699999999998</v>
      </c>
      <c r="N162" s="145">
        <v>2.5490400000000002</v>
      </c>
      <c r="O162" s="145">
        <v>1.65506</v>
      </c>
      <c r="P162" s="145">
        <v>2.23813</v>
      </c>
      <c r="Q162" s="145">
        <v>9.6260300000000001</v>
      </c>
      <c r="R162" s="145">
        <v>1.5900700000000001</v>
      </c>
      <c r="S162" s="145">
        <v>3.3976199999999999</v>
      </c>
      <c r="T162" s="145">
        <v>1.9653</v>
      </c>
      <c r="U162" s="145">
        <v>5.9343599999999999</v>
      </c>
      <c r="V162" s="145">
        <v>2.18364</v>
      </c>
      <c r="W162" s="145">
        <v>2.61083</v>
      </c>
      <c r="X162" s="145">
        <v>4.78085</v>
      </c>
      <c r="Y162" s="145">
        <v>2.9302700000000002</v>
      </c>
      <c r="Z162" s="145">
        <v>2.0092099999999999</v>
      </c>
    </row>
    <row r="163" spans="1:26">
      <c r="A163" s="145">
        <v>2025</v>
      </c>
      <c r="B163" s="145">
        <v>0.81405899999999998</v>
      </c>
      <c r="C163" s="145">
        <v>0.964727</v>
      </c>
      <c r="D163" s="145">
        <v>1.0672200000000001</v>
      </c>
      <c r="E163" s="145">
        <v>1.0911200000000001</v>
      </c>
      <c r="F163" s="145">
        <v>1.41642</v>
      </c>
      <c r="G163" s="145">
        <v>1.84467</v>
      </c>
      <c r="H163" s="145">
        <v>1.17119</v>
      </c>
      <c r="I163" s="145">
        <v>2.8043100000000001</v>
      </c>
      <c r="J163" s="145">
        <v>2.0854499999999998</v>
      </c>
      <c r="K163" s="145">
        <v>2.7763599999999999</v>
      </c>
      <c r="L163" s="145">
        <v>4.0536399999999997</v>
      </c>
      <c r="M163" s="145">
        <v>2.53009</v>
      </c>
      <c r="N163" s="145">
        <v>2.5490599999999999</v>
      </c>
      <c r="O163" s="145">
        <v>1.65788</v>
      </c>
      <c r="P163" s="145">
        <v>2.2968799999999998</v>
      </c>
      <c r="Q163" s="145">
        <v>9.6748100000000008</v>
      </c>
      <c r="R163" s="145">
        <v>1.60856</v>
      </c>
      <c r="S163" s="145">
        <v>3.3976199999999999</v>
      </c>
      <c r="T163" s="145">
        <v>1.96763</v>
      </c>
      <c r="U163" s="145">
        <v>5.8923100000000002</v>
      </c>
      <c r="V163" s="145">
        <v>2.1976499999999999</v>
      </c>
      <c r="W163" s="145">
        <v>2.6108199999999999</v>
      </c>
      <c r="X163" s="145">
        <v>4.8365600000000004</v>
      </c>
      <c r="Y163" s="145">
        <v>2.9314200000000001</v>
      </c>
      <c r="Z163" s="145">
        <v>2.0030600000000001</v>
      </c>
    </row>
    <row r="164" spans="1:26">
      <c r="A164" s="145">
        <v>2026</v>
      </c>
      <c r="B164" s="145">
        <v>0.81406199999999995</v>
      </c>
      <c r="C164" s="145">
        <v>0.964727</v>
      </c>
      <c r="D164" s="145">
        <v>1.0674300000000001</v>
      </c>
      <c r="E164" s="145">
        <v>1.0911200000000001</v>
      </c>
      <c r="F164" s="145">
        <v>1.41642</v>
      </c>
      <c r="G164" s="145">
        <v>1.8567</v>
      </c>
      <c r="H164" s="145">
        <v>1.1713100000000001</v>
      </c>
      <c r="I164" s="145">
        <v>2.8045800000000001</v>
      </c>
      <c r="J164" s="145">
        <v>2.08745</v>
      </c>
      <c r="K164" s="145">
        <v>2.7763599999999999</v>
      </c>
      <c r="L164" s="145">
        <v>4.0512800000000002</v>
      </c>
      <c r="M164" s="145">
        <v>2.5301100000000001</v>
      </c>
      <c r="N164" s="145">
        <v>2.54908</v>
      </c>
      <c r="O164" s="145">
        <v>1.6607400000000001</v>
      </c>
      <c r="P164" s="145">
        <v>2.3291499999999998</v>
      </c>
      <c r="Q164" s="145">
        <v>9.7225999999999999</v>
      </c>
      <c r="R164" s="145">
        <v>1.62965</v>
      </c>
      <c r="S164" s="145">
        <v>3.3976199999999999</v>
      </c>
      <c r="T164" s="145">
        <v>1.9701900000000001</v>
      </c>
      <c r="U164" s="145">
        <v>5.83927</v>
      </c>
      <c r="V164" s="145">
        <v>2.2104400000000002</v>
      </c>
      <c r="W164" s="145">
        <v>2.61083</v>
      </c>
      <c r="X164" s="145">
        <v>4.8917200000000003</v>
      </c>
      <c r="Y164" s="145">
        <v>2.9320900000000001</v>
      </c>
      <c r="Z164" s="145">
        <v>1.99719</v>
      </c>
    </row>
    <row r="165" spans="1:26">
      <c r="A165" s="145">
        <v>2027</v>
      </c>
      <c r="B165" s="145">
        <v>0.81406500000000004</v>
      </c>
      <c r="C165" s="145">
        <v>0.964727</v>
      </c>
      <c r="D165" s="145">
        <v>1.0676399999999999</v>
      </c>
      <c r="E165" s="145">
        <v>1.0911200000000001</v>
      </c>
      <c r="F165" s="145">
        <v>1.41642</v>
      </c>
      <c r="G165" s="145">
        <v>1.8675999999999999</v>
      </c>
      <c r="H165" s="145">
        <v>1.1714199999999999</v>
      </c>
      <c r="I165" s="145">
        <v>2.8046700000000002</v>
      </c>
      <c r="J165" s="145">
        <v>2.0891500000000001</v>
      </c>
      <c r="K165" s="145">
        <v>2.7763599999999999</v>
      </c>
      <c r="L165" s="145">
        <v>4.0493100000000002</v>
      </c>
      <c r="M165" s="145">
        <v>2.5301300000000002</v>
      </c>
      <c r="N165" s="145">
        <v>2.5490900000000001</v>
      </c>
      <c r="O165" s="145">
        <v>1.6635599999999999</v>
      </c>
      <c r="P165" s="145">
        <v>2.3508599999999999</v>
      </c>
      <c r="Q165" s="145">
        <v>9.7686600000000006</v>
      </c>
      <c r="R165" s="145">
        <v>1.6534899999999999</v>
      </c>
      <c r="S165" s="145">
        <v>3.3976199999999999</v>
      </c>
      <c r="T165" s="145">
        <v>1.97299</v>
      </c>
      <c r="U165" s="145">
        <v>5.7779499999999997</v>
      </c>
      <c r="V165" s="145">
        <v>2.2229399999999999</v>
      </c>
      <c r="W165" s="145">
        <v>2.61083</v>
      </c>
      <c r="X165" s="145">
        <v>4.9483300000000003</v>
      </c>
      <c r="Y165" s="145">
        <v>2.9324499999999998</v>
      </c>
      <c r="Z165" s="145">
        <v>1.99156</v>
      </c>
    </row>
    <row r="166" spans="1:26">
      <c r="A166" s="145">
        <v>2028</v>
      </c>
      <c r="B166" s="145">
        <v>0.81406800000000001</v>
      </c>
      <c r="C166" s="145">
        <v>0.964727</v>
      </c>
      <c r="D166" s="145">
        <v>1.06785</v>
      </c>
      <c r="E166" s="145">
        <v>1.0911200000000001</v>
      </c>
      <c r="F166" s="145">
        <v>1.4164300000000001</v>
      </c>
      <c r="G166" s="145">
        <v>1.8774299999999999</v>
      </c>
      <c r="H166" s="145">
        <v>1.1715</v>
      </c>
      <c r="I166" s="145">
        <v>2.8046500000000001</v>
      </c>
      <c r="J166" s="145">
        <v>2.0905900000000002</v>
      </c>
      <c r="K166" s="145">
        <v>2.7763599999999999</v>
      </c>
      <c r="L166" s="145">
        <v>4.0476000000000001</v>
      </c>
      <c r="M166" s="145">
        <v>2.5301499999999999</v>
      </c>
      <c r="N166" s="145">
        <v>2.5491100000000002</v>
      </c>
      <c r="O166" s="145">
        <v>1.66615</v>
      </c>
      <c r="P166" s="145">
        <v>2.3677899999999998</v>
      </c>
      <c r="Q166" s="145">
        <v>9.8121299999999998</v>
      </c>
      <c r="R166" s="145">
        <v>1.6800900000000001</v>
      </c>
      <c r="S166" s="145">
        <v>3.3976199999999999</v>
      </c>
      <c r="T166" s="145">
        <v>1.97601</v>
      </c>
      <c r="U166" s="145">
        <v>5.7103999999999999</v>
      </c>
      <c r="V166" s="145">
        <v>2.2354699999999998</v>
      </c>
      <c r="W166" s="145">
        <v>2.61084</v>
      </c>
      <c r="X166" s="145">
        <v>5.0066199999999998</v>
      </c>
      <c r="Y166" s="145">
        <v>2.9326500000000002</v>
      </c>
      <c r="Z166" s="145">
        <v>1.9861200000000001</v>
      </c>
    </row>
    <row r="167" spans="1:26">
      <c r="A167" s="145">
        <v>2029</v>
      </c>
      <c r="B167" s="145">
        <v>0.81407200000000002</v>
      </c>
      <c r="C167" s="145">
        <v>0.964727</v>
      </c>
      <c r="D167" s="145">
        <v>1.0680700000000001</v>
      </c>
      <c r="E167" s="145">
        <v>1.0911200000000001</v>
      </c>
      <c r="F167" s="145">
        <v>1.4164300000000001</v>
      </c>
      <c r="G167" s="145">
        <v>1.88628</v>
      </c>
      <c r="H167" s="145">
        <v>1.1715800000000001</v>
      </c>
      <c r="I167" s="145">
        <v>2.8045399999999998</v>
      </c>
      <c r="J167" s="145">
        <v>2.0918000000000001</v>
      </c>
      <c r="K167" s="145">
        <v>2.7763599999999999</v>
      </c>
      <c r="L167" s="145">
        <v>4.0460900000000004</v>
      </c>
      <c r="M167" s="145">
        <v>2.53016</v>
      </c>
      <c r="N167" s="145">
        <v>2.53348</v>
      </c>
      <c r="O167" s="145">
        <v>1.66845</v>
      </c>
      <c r="P167" s="145">
        <v>2.38253</v>
      </c>
      <c r="Q167" s="145">
        <v>9.8523300000000003</v>
      </c>
      <c r="R167" s="145">
        <v>1.7097</v>
      </c>
      <c r="S167" s="145">
        <v>3.3976199999999999</v>
      </c>
      <c r="T167" s="145">
        <v>1.97925</v>
      </c>
      <c r="U167" s="145">
        <v>5.6385899999999998</v>
      </c>
      <c r="V167" s="145">
        <v>2.2481100000000001</v>
      </c>
      <c r="W167" s="145">
        <v>2.61084</v>
      </c>
      <c r="X167" s="145">
        <v>5.0646000000000004</v>
      </c>
      <c r="Y167" s="145">
        <v>2.9327399999999999</v>
      </c>
      <c r="Z167" s="145">
        <v>1.9809099999999999</v>
      </c>
    </row>
    <row r="168" spans="1:26">
      <c r="A168" s="145">
        <v>2030</v>
      </c>
      <c r="B168" s="145">
        <v>0.81407600000000002</v>
      </c>
      <c r="C168" s="145">
        <v>0.96472800000000003</v>
      </c>
      <c r="D168" s="145">
        <v>1.06829</v>
      </c>
      <c r="E168" s="145">
        <v>1.0911200000000001</v>
      </c>
      <c r="F168" s="145">
        <v>1.4164300000000001</v>
      </c>
      <c r="G168" s="145">
        <v>1.8943399999999999</v>
      </c>
      <c r="H168" s="145">
        <v>1.17164</v>
      </c>
      <c r="I168" s="145">
        <v>2.80437</v>
      </c>
      <c r="J168" s="145">
        <v>2.0928300000000002</v>
      </c>
      <c r="K168" s="145">
        <v>2.7763599999999999</v>
      </c>
      <c r="L168" s="145">
        <v>4.0448000000000004</v>
      </c>
      <c r="M168" s="145">
        <v>2.5301800000000001</v>
      </c>
      <c r="N168" s="145">
        <v>2.4979200000000001</v>
      </c>
      <c r="O168" s="145">
        <v>1.6704399999999999</v>
      </c>
      <c r="P168" s="145">
        <v>2.4017300000000001</v>
      </c>
      <c r="Q168" s="145">
        <v>9.8887300000000007</v>
      </c>
      <c r="R168" s="145">
        <v>1.74272</v>
      </c>
      <c r="S168" s="145">
        <v>3.3976199999999999</v>
      </c>
      <c r="T168" s="145">
        <v>1.9826900000000001</v>
      </c>
      <c r="U168" s="145">
        <v>5.5635300000000001</v>
      </c>
      <c r="V168" s="145">
        <v>2.2607699999999999</v>
      </c>
      <c r="W168" s="145">
        <v>2.6108500000000001</v>
      </c>
      <c r="X168" s="145">
        <v>5.1196400000000004</v>
      </c>
      <c r="Y168" s="145">
        <v>2.9327899999999998</v>
      </c>
      <c r="Z168" s="145">
        <v>1.9759899999999999</v>
      </c>
    </row>
    <row r="169" spans="1:26">
      <c r="A169" s="145">
        <v>2031</v>
      </c>
      <c r="B169" s="145">
        <v>0.81408000000000003</v>
      </c>
      <c r="C169" s="145">
        <v>0.96472800000000003</v>
      </c>
      <c r="D169" s="145">
        <v>1.0685100000000001</v>
      </c>
      <c r="E169" s="145">
        <v>1.0911200000000001</v>
      </c>
      <c r="F169" s="145">
        <v>1.4164399999999999</v>
      </c>
      <c r="G169" s="145">
        <v>1.9017500000000001</v>
      </c>
      <c r="H169" s="145">
        <v>1.1716899999999999</v>
      </c>
      <c r="I169" s="145">
        <v>2.8041499999999999</v>
      </c>
      <c r="J169" s="145">
        <v>2.09368</v>
      </c>
      <c r="K169" s="145">
        <v>2.7763599999999999</v>
      </c>
      <c r="L169" s="145">
        <v>4.0437599999999998</v>
      </c>
      <c r="M169" s="145">
        <v>2.5301900000000002</v>
      </c>
      <c r="N169" s="145">
        <v>2.4610500000000002</v>
      </c>
      <c r="O169" s="145">
        <v>1.6722999999999999</v>
      </c>
      <c r="P169" s="145">
        <v>2.41865</v>
      </c>
      <c r="Q169" s="145">
        <v>9.9210999999999991</v>
      </c>
      <c r="R169" s="145">
        <v>1.7784199999999999</v>
      </c>
      <c r="S169" s="145">
        <v>3.3976199999999999</v>
      </c>
      <c r="T169" s="145">
        <v>1.9863900000000001</v>
      </c>
      <c r="U169" s="145">
        <v>5.4843700000000002</v>
      </c>
      <c r="V169" s="145">
        <v>2.27338</v>
      </c>
      <c r="W169" s="145">
        <v>2.6108500000000001</v>
      </c>
      <c r="X169" s="145">
        <v>5.1757400000000002</v>
      </c>
      <c r="Y169" s="145">
        <v>2.93289</v>
      </c>
      <c r="Z169" s="145">
        <v>1.9712000000000001</v>
      </c>
    </row>
    <row r="170" spans="1:26">
      <c r="A170" s="145">
        <v>2032</v>
      </c>
      <c r="B170" s="145">
        <v>0.81408499999999995</v>
      </c>
      <c r="C170" s="145">
        <v>0.96472800000000003</v>
      </c>
      <c r="D170" s="145">
        <v>1.06874</v>
      </c>
      <c r="E170" s="145">
        <v>1.0911200000000001</v>
      </c>
      <c r="F170" s="145">
        <v>1.4164399999999999</v>
      </c>
      <c r="G170" s="145">
        <v>1.9085700000000001</v>
      </c>
      <c r="H170" s="145">
        <v>1.17174</v>
      </c>
      <c r="I170" s="145">
        <v>2.80389</v>
      </c>
      <c r="J170" s="145">
        <v>2.0943999999999998</v>
      </c>
      <c r="K170" s="145">
        <v>2.7763599999999999</v>
      </c>
      <c r="L170" s="145">
        <v>4.04298</v>
      </c>
      <c r="M170" s="145">
        <v>2.5301999999999998</v>
      </c>
      <c r="N170" s="145">
        <v>2.4245800000000002</v>
      </c>
      <c r="O170" s="145">
        <v>1.6738999999999999</v>
      </c>
      <c r="P170" s="145">
        <v>2.4302299999999999</v>
      </c>
      <c r="Q170" s="145">
        <v>9.9494699999999998</v>
      </c>
      <c r="R170" s="145">
        <v>1.8168299999999999</v>
      </c>
      <c r="S170" s="145">
        <v>3.3976199999999999</v>
      </c>
      <c r="T170" s="145">
        <v>1.9902599999999999</v>
      </c>
      <c r="U170" s="145">
        <v>5.4049399999999999</v>
      </c>
      <c r="V170" s="145">
        <v>2.2859400000000001</v>
      </c>
      <c r="W170" s="145">
        <v>2.6108500000000001</v>
      </c>
      <c r="X170" s="145">
        <v>5.2321099999999996</v>
      </c>
      <c r="Y170" s="145">
        <v>2.9329399999999999</v>
      </c>
      <c r="Z170" s="145">
        <v>1.9665699999999999</v>
      </c>
    </row>
    <row r="171" spans="1:26">
      <c r="A171" s="145">
        <v>2033</v>
      </c>
      <c r="B171" s="145">
        <v>0.81408999999999998</v>
      </c>
      <c r="C171" s="145">
        <v>0.96472800000000003</v>
      </c>
      <c r="D171" s="145">
        <v>1.0689599999999999</v>
      </c>
      <c r="E171" s="145">
        <v>1.0911200000000001</v>
      </c>
      <c r="F171" s="145">
        <v>1.4164399999999999</v>
      </c>
      <c r="G171" s="145">
        <v>1.9148400000000001</v>
      </c>
      <c r="H171" s="145">
        <v>1.17178</v>
      </c>
      <c r="I171" s="145">
        <v>2.80362</v>
      </c>
      <c r="J171" s="145">
        <v>2.0949900000000001</v>
      </c>
      <c r="K171" s="145">
        <v>2.7763599999999999</v>
      </c>
      <c r="L171" s="145">
        <v>4.0424499999999997</v>
      </c>
      <c r="M171" s="145">
        <v>2.5302099999999998</v>
      </c>
      <c r="N171" s="145">
        <v>2.3899400000000002</v>
      </c>
      <c r="O171" s="145">
        <v>1.67519</v>
      </c>
      <c r="P171" s="145">
        <v>2.4360599999999999</v>
      </c>
      <c r="Q171" s="145">
        <v>9.9740099999999998</v>
      </c>
      <c r="R171" s="145">
        <v>1.8578600000000001</v>
      </c>
      <c r="S171" s="145">
        <v>3.3976199999999999</v>
      </c>
      <c r="T171" s="145">
        <v>1.9942800000000001</v>
      </c>
      <c r="U171" s="145">
        <v>5.32585</v>
      </c>
      <c r="V171" s="145">
        <v>2.2984399999999998</v>
      </c>
      <c r="W171" s="145">
        <v>2.6108500000000001</v>
      </c>
      <c r="X171" s="145">
        <v>5.2889299999999997</v>
      </c>
      <c r="Y171" s="145">
        <v>2.9329700000000001</v>
      </c>
      <c r="Z171" s="145">
        <v>1.9620500000000001</v>
      </c>
    </row>
    <row r="172" spans="1:26">
      <c r="A172" s="145">
        <v>2034</v>
      </c>
      <c r="B172" s="145">
        <v>0.81409600000000004</v>
      </c>
      <c r="C172" s="145">
        <v>0.96472800000000003</v>
      </c>
      <c r="D172" s="145">
        <v>1.0691900000000001</v>
      </c>
      <c r="E172" s="145">
        <v>1.0911200000000001</v>
      </c>
      <c r="F172" s="145">
        <v>1.41645</v>
      </c>
      <c r="G172" s="145">
        <v>1.9206099999999999</v>
      </c>
      <c r="H172" s="145">
        <v>1.17181</v>
      </c>
      <c r="I172" s="145">
        <v>2.8033299999999999</v>
      </c>
      <c r="J172" s="145">
        <v>2.0954899999999999</v>
      </c>
      <c r="K172" s="145">
        <v>2.7763599999999999</v>
      </c>
      <c r="L172" s="145">
        <v>4.0421399999999998</v>
      </c>
      <c r="M172" s="145">
        <v>2.5302099999999998</v>
      </c>
      <c r="N172" s="145">
        <v>2.3579500000000002</v>
      </c>
      <c r="O172" s="145">
        <v>1.6761900000000001</v>
      </c>
      <c r="P172" s="145">
        <v>2.4363000000000001</v>
      </c>
      <c r="Q172" s="145">
        <v>9.99498</v>
      </c>
      <c r="R172" s="145">
        <v>1.9014599999999999</v>
      </c>
      <c r="S172" s="145">
        <v>3.3976199999999999</v>
      </c>
      <c r="T172" s="145">
        <v>1.9984500000000001</v>
      </c>
      <c r="U172" s="145">
        <v>5.2478400000000001</v>
      </c>
      <c r="V172" s="145">
        <v>2.3108900000000001</v>
      </c>
      <c r="W172" s="145">
        <v>2.6108600000000002</v>
      </c>
      <c r="X172" s="145">
        <v>5.3458100000000002</v>
      </c>
      <c r="Y172" s="145">
        <v>2.9329700000000001</v>
      </c>
      <c r="Z172" s="145">
        <v>1.9576499999999999</v>
      </c>
    </row>
    <row r="173" spans="1:26">
      <c r="A173" s="145">
        <v>2035</v>
      </c>
      <c r="B173" s="145">
        <v>0.81410199999999999</v>
      </c>
      <c r="C173" s="145">
        <v>0.96472800000000003</v>
      </c>
      <c r="D173" s="145">
        <v>1.06942</v>
      </c>
      <c r="E173" s="145">
        <v>1.0911200000000001</v>
      </c>
      <c r="F173" s="145">
        <v>1.41645</v>
      </c>
      <c r="G173" s="145">
        <v>1.92591</v>
      </c>
      <c r="H173" s="145">
        <v>1.17184</v>
      </c>
      <c r="I173" s="145">
        <v>2.8030400000000002</v>
      </c>
      <c r="J173" s="145">
        <v>2.0958999999999999</v>
      </c>
      <c r="K173" s="145">
        <v>2.7763599999999999</v>
      </c>
      <c r="L173" s="145">
        <v>4.0420400000000001</v>
      </c>
      <c r="M173" s="145">
        <v>2.5302199999999999</v>
      </c>
      <c r="N173" s="145">
        <v>2.3292999999999999</v>
      </c>
      <c r="O173" s="145">
        <v>1.67689</v>
      </c>
      <c r="P173" s="145">
        <v>2.4318399999999998</v>
      </c>
      <c r="Q173" s="145">
        <v>10.012700000000001</v>
      </c>
      <c r="R173" s="145">
        <v>1.94746</v>
      </c>
      <c r="S173" s="145">
        <v>3.3976199999999999</v>
      </c>
      <c r="T173" s="145">
        <v>2.0027499999999998</v>
      </c>
      <c r="U173" s="145">
        <v>5.1711200000000002</v>
      </c>
      <c r="V173" s="145">
        <v>2.3232900000000001</v>
      </c>
      <c r="W173" s="145">
        <v>2.6108600000000002</v>
      </c>
      <c r="X173" s="145">
        <v>5.4029699999999998</v>
      </c>
      <c r="Y173" s="145">
        <v>2.9329499999999999</v>
      </c>
      <c r="Z173" s="145">
        <v>1.9533499999999999</v>
      </c>
    </row>
    <row r="174" spans="1:26">
      <c r="A174" s="145">
        <v>2036</v>
      </c>
      <c r="B174" s="145">
        <v>0.81410899999999997</v>
      </c>
      <c r="C174" s="145">
        <v>0.96472800000000003</v>
      </c>
      <c r="D174" s="145">
        <v>1.0696600000000001</v>
      </c>
      <c r="E174" s="145">
        <v>1.0911200000000001</v>
      </c>
      <c r="F174" s="145">
        <v>1.41645</v>
      </c>
      <c r="G174" s="145">
        <v>1.9307700000000001</v>
      </c>
      <c r="H174" s="145">
        <v>1.17187</v>
      </c>
      <c r="I174" s="145">
        <v>2.8027500000000001</v>
      </c>
      <c r="J174" s="145">
        <v>2.0962399999999999</v>
      </c>
      <c r="K174" s="145">
        <v>2.7763599999999999</v>
      </c>
      <c r="L174" s="145">
        <v>4.0421300000000002</v>
      </c>
      <c r="M174" s="145">
        <v>2.5302199999999999</v>
      </c>
      <c r="N174" s="145">
        <v>2.3043200000000001</v>
      </c>
      <c r="O174" s="145">
        <v>1.6773400000000001</v>
      </c>
      <c r="P174" s="145">
        <v>2.4231699999999998</v>
      </c>
      <c r="Q174" s="145">
        <v>10.0276</v>
      </c>
      <c r="R174" s="145">
        <v>1.9957400000000001</v>
      </c>
      <c r="S174" s="145">
        <v>3.3976199999999999</v>
      </c>
      <c r="T174" s="145">
        <v>2.0071699999999999</v>
      </c>
      <c r="U174" s="145">
        <v>5.0960400000000003</v>
      </c>
      <c r="V174" s="145">
        <v>2.3356599999999998</v>
      </c>
      <c r="W174" s="145">
        <v>2.6108600000000002</v>
      </c>
      <c r="X174" s="145">
        <v>5.4600999999999997</v>
      </c>
      <c r="Y174" s="145">
        <v>2.9329200000000002</v>
      </c>
      <c r="Z174" s="145">
        <v>1.9491400000000001</v>
      </c>
    </row>
    <row r="175" spans="1:26">
      <c r="A175" s="145">
        <v>2037</v>
      </c>
      <c r="B175" s="145">
        <v>0.81411599999999995</v>
      </c>
      <c r="C175" s="145">
        <v>0.96472899999999995</v>
      </c>
      <c r="D175" s="145">
        <v>1.06989</v>
      </c>
      <c r="E175" s="145">
        <v>1.0911200000000001</v>
      </c>
      <c r="F175" s="145">
        <v>1.4164600000000001</v>
      </c>
      <c r="G175" s="145">
        <v>1.9352199999999999</v>
      </c>
      <c r="H175" s="145">
        <v>1.1718900000000001</v>
      </c>
      <c r="I175" s="145">
        <v>2.80247</v>
      </c>
      <c r="J175" s="145">
        <v>2.0965199999999999</v>
      </c>
      <c r="K175" s="145">
        <v>2.7763599999999999</v>
      </c>
      <c r="L175" s="145">
        <v>4.0423799999999996</v>
      </c>
      <c r="M175" s="145">
        <v>2.5302199999999999</v>
      </c>
      <c r="N175" s="145">
        <v>2.2833100000000002</v>
      </c>
      <c r="O175" s="145">
        <v>1.67754</v>
      </c>
      <c r="P175" s="145">
        <v>2.4108999999999998</v>
      </c>
      <c r="Q175" s="145">
        <v>10.039999999999999</v>
      </c>
      <c r="R175" s="145">
        <v>2.0461999999999998</v>
      </c>
      <c r="S175" s="145">
        <v>3.3976199999999999</v>
      </c>
      <c r="T175" s="145">
        <v>2.0116900000000002</v>
      </c>
      <c r="U175" s="145">
        <v>5.0228000000000002</v>
      </c>
      <c r="V175" s="145">
        <v>2.3479899999999998</v>
      </c>
      <c r="W175" s="145">
        <v>2.6108600000000002</v>
      </c>
      <c r="X175" s="145">
        <v>5.5167200000000003</v>
      </c>
      <c r="Y175" s="145">
        <v>2.9328599999999998</v>
      </c>
      <c r="Z175" s="145">
        <v>1.94502</v>
      </c>
    </row>
    <row r="176" spans="1:26">
      <c r="A176" s="145">
        <v>2038</v>
      </c>
      <c r="B176" s="145">
        <v>0.81412399999999996</v>
      </c>
      <c r="C176" s="145">
        <v>0.96472899999999995</v>
      </c>
      <c r="D176" s="145">
        <v>1.07013</v>
      </c>
      <c r="E176" s="145">
        <v>1.0911200000000001</v>
      </c>
      <c r="F176" s="145">
        <v>1.4164699999999999</v>
      </c>
      <c r="G176" s="145">
        <v>1.9393199999999999</v>
      </c>
      <c r="H176" s="145">
        <v>1.17191</v>
      </c>
      <c r="I176" s="145">
        <v>2.8022</v>
      </c>
      <c r="J176" s="145">
        <v>2.09674</v>
      </c>
      <c r="K176" s="145">
        <v>2.7763599999999999</v>
      </c>
      <c r="L176" s="145">
        <v>4.04277</v>
      </c>
      <c r="M176" s="145">
        <v>2.5302199999999999</v>
      </c>
      <c r="N176" s="145">
        <v>2.2664499999999999</v>
      </c>
      <c r="O176" s="145">
        <v>1.6775199999999999</v>
      </c>
      <c r="P176" s="145">
        <v>2.3961000000000001</v>
      </c>
      <c r="Q176" s="145">
        <v>10.0502</v>
      </c>
      <c r="R176" s="145">
        <v>2.0984400000000001</v>
      </c>
      <c r="S176" s="145">
        <v>3.3976199999999999</v>
      </c>
      <c r="T176" s="145">
        <v>2.01633</v>
      </c>
      <c r="U176" s="145">
        <v>4.9511200000000004</v>
      </c>
      <c r="V176" s="145">
        <v>2.3602799999999999</v>
      </c>
      <c r="W176" s="145">
        <v>2.6108699999999998</v>
      </c>
      <c r="X176" s="145">
        <v>5.5731400000000004</v>
      </c>
      <c r="Y176" s="145">
        <v>2.9328099999999999</v>
      </c>
      <c r="Z176" s="145">
        <v>1.94099</v>
      </c>
    </row>
    <row r="177" spans="1:26">
      <c r="A177" s="145">
        <v>2039</v>
      </c>
      <c r="B177" s="145">
        <v>0.814133</v>
      </c>
      <c r="C177" s="145">
        <v>0.96472899999999995</v>
      </c>
      <c r="D177" s="145">
        <v>1.07036</v>
      </c>
      <c r="E177" s="145">
        <v>1.0911200000000001</v>
      </c>
      <c r="F177" s="145">
        <v>1.4164699999999999</v>
      </c>
      <c r="G177" s="145">
        <v>1.9431</v>
      </c>
      <c r="H177" s="145">
        <v>1.1719299999999999</v>
      </c>
      <c r="I177" s="145">
        <v>2.8019500000000002</v>
      </c>
      <c r="J177" s="145">
        <v>2.09693</v>
      </c>
      <c r="K177" s="145">
        <v>2.7763599999999999</v>
      </c>
      <c r="L177" s="145">
        <v>4.0432699999999997</v>
      </c>
      <c r="M177" s="145">
        <v>2.5302199999999999</v>
      </c>
      <c r="N177" s="145">
        <v>2.25359</v>
      </c>
      <c r="O177" s="145">
        <v>1.6773199999999999</v>
      </c>
      <c r="P177" s="145">
        <v>2.3797700000000002</v>
      </c>
      <c r="Q177" s="145">
        <v>10.0586</v>
      </c>
      <c r="R177" s="145">
        <v>2.15205</v>
      </c>
      <c r="S177" s="145">
        <v>3.3976199999999999</v>
      </c>
      <c r="T177" s="145">
        <v>2.0210599999999999</v>
      </c>
      <c r="U177" s="145">
        <v>4.8815</v>
      </c>
      <c r="V177" s="145">
        <v>2.3725299999999998</v>
      </c>
      <c r="W177" s="145">
        <v>2.60968</v>
      </c>
      <c r="X177" s="145">
        <v>5.6295599999999997</v>
      </c>
      <c r="Y177" s="145">
        <v>2.93275</v>
      </c>
      <c r="Z177" s="145">
        <v>1.93703</v>
      </c>
    </row>
    <row r="178" spans="1:26">
      <c r="A178" s="145">
        <v>2040</v>
      </c>
      <c r="B178" s="145">
        <v>0.81414200000000003</v>
      </c>
      <c r="C178" s="145">
        <v>0.96472899999999995</v>
      </c>
      <c r="D178" s="145">
        <v>1.0706</v>
      </c>
      <c r="E178" s="145">
        <v>1.0911200000000001</v>
      </c>
      <c r="F178" s="145">
        <v>1.41648</v>
      </c>
      <c r="G178" s="145">
        <v>1.9465600000000001</v>
      </c>
      <c r="H178" s="145">
        <v>1.17195</v>
      </c>
      <c r="I178" s="145">
        <v>2.8017099999999999</v>
      </c>
      <c r="J178" s="145">
        <v>2.0970800000000001</v>
      </c>
      <c r="K178" s="145">
        <v>2.7763599999999999</v>
      </c>
      <c r="L178" s="145">
        <v>4.0438499999999999</v>
      </c>
      <c r="M178" s="145">
        <v>2.5302099999999998</v>
      </c>
      <c r="N178" s="145">
        <v>2.2444799999999998</v>
      </c>
      <c r="O178" s="145">
        <v>1.6769700000000001</v>
      </c>
      <c r="P178" s="145">
        <v>2.3626800000000001</v>
      </c>
      <c r="Q178" s="145">
        <v>10.0655</v>
      </c>
      <c r="R178" s="145">
        <v>2.2066400000000002</v>
      </c>
      <c r="S178" s="145">
        <v>3.3976199999999999</v>
      </c>
      <c r="T178" s="145">
        <v>2.0258500000000002</v>
      </c>
      <c r="U178" s="145">
        <v>4.8143500000000001</v>
      </c>
      <c r="V178" s="145">
        <v>2.38476</v>
      </c>
      <c r="W178" s="145">
        <v>2.6051700000000002</v>
      </c>
      <c r="X178" s="145">
        <v>5.6859999999999999</v>
      </c>
      <c r="Y178" s="145">
        <v>2.93268</v>
      </c>
      <c r="Z178" s="145">
        <v>1.9331199999999999</v>
      </c>
    </row>
    <row r="179" spans="1:26">
      <c r="A179" s="145">
        <v>2041</v>
      </c>
      <c r="B179" s="145">
        <v>0.81415300000000002</v>
      </c>
      <c r="C179" s="145">
        <v>0.96472999999999998</v>
      </c>
      <c r="D179" s="145">
        <v>1.0708299999999999</v>
      </c>
      <c r="E179" s="145">
        <v>1.0911200000000001</v>
      </c>
      <c r="F179" s="145">
        <v>1.41649</v>
      </c>
      <c r="G179" s="145">
        <v>1.9497</v>
      </c>
      <c r="H179" s="145">
        <v>1.1719599999999999</v>
      </c>
      <c r="I179" s="145">
        <v>2.8014999999999999</v>
      </c>
      <c r="J179" s="145">
        <v>2.09721</v>
      </c>
      <c r="K179" s="145">
        <v>2.7763599999999999</v>
      </c>
      <c r="L179" s="145">
        <v>4.0445000000000002</v>
      </c>
      <c r="M179" s="145">
        <v>2.5302099999999998</v>
      </c>
      <c r="N179" s="145">
        <v>2.23889</v>
      </c>
      <c r="O179" s="145">
        <v>1.67649</v>
      </c>
      <c r="P179" s="145">
        <v>2.3454799999999998</v>
      </c>
      <c r="Q179" s="145">
        <v>10.071099999999999</v>
      </c>
      <c r="R179" s="145">
        <v>2.2617699999999998</v>
      </c>
      <c r="S179" s="145">
        <v>3.3976199999999999</v>
      </c>
      <c r="T179" s="145">
        <v>2.03071</v>
      </c>
      <c r="U179" s="145">
        <v>4.7496799999999997</v>
      </c>
      <c r="V179" s="145">
        <v>2.39697</v>
      </c>
      <c r="W179" s="145">
        <v>2.60066</v>
      </c>
      <c r="X179" s="145">
        <v>5.7422700000000004</v>
      </c>
      <c r="Y179" s="145">
        <v>2.9325899999999998</v>
      </c>
      <c r="Z179" s="145">
        <v>1.9292800000000001</v>
      </c>
    </row>
    <row r="180" spans="1:26">
      <c r="A180" s="145">
        <v>2042</v>
      </c>
      <c r="B180" s="145">
        <v>0.814164</v>
      </c>
      <c r="C180" s="145">
        <v>0.96472999999999998</v>
      </c>
      <c r="D180" s="145">
        <v>1.07107</v>
      </c>
      <c r="E180" s="145">
        <v>1.0911200000000001</v>
      </c>
      <c r="F180" s="145">
        <v>1.41649</v>
      </c>
      <c r="G180" s="145">
        <v>1.9525600000000001</v>
      </c>
      <c r="H180" s="145">
        <v>1.17197</v>
      </c>
      <c r="I180" s="145">
        <v>2.8012999999999999</v>
      </c>
      <c r="J180" s="145">
        <v>2.0973099999999998</v>
      </c>
      <c r="K180" s="145">
        <v>2.7763599999999999</v>
      </c>
      <c r="L180" s="145">
        <v>4.0451800000000002</v>
      </c>
      <c r="M180" s="145">
        <v>2.5302099999999998</v>
      </c>
      <c r="N180" s="145">
        <v>2.2364999999999999</v>
      </c>
      <c r="O180" s="145">
        <v>1.67591</v>
      </c>
      <c r="P180" s="145">
        <v>2.32768</v>
      </c>
      <c r="Q180" s="145">
        <v>10.0756</v>
      </c>
      <c r="R180" s="145">
        <v>2.3173400000000002</v>
      </c>
      <c r="S180" s="145">
        <v>3.3976199999999999</v>
      </c>
      <c r="T180" s="145">
        <v>2.0356000000000001</v>
      </c>
      <c r="U180" s="145">
        <v>4.6875200000000001</v>
      </c>
      <c r="V180" s="145">
        <v>2.4091800000000001</v>
      </c>
      <c r="W180" s="145">
        <v>2.5962100000000001</v>
      </c>
      <c r="X180" s="145">
        <v>5.7969999999999997</v>
      </c>
      <c r="Y180" s="145">
        <v>2.9325000000000001</v>
      </c>
      <c r="Z180" s="145">
        <v>1.92553</v>
      </c>
    </row>
    <row r="181" spans="1:26">
      <c r="A181" s="145">
        <v>2043</v>
      </c>
      <c r="B181" s="145">
        <v>0.81417600000000001</v>
      </c>
      <c r="C181" s="145">
        <v>0.96472999999999998</v>
      </c>
      <c r="D181" s="145">
        <v>1.0712999999999999</v>
      </c>
      <c r="E181" s="145">
        <v>1.0911200000000001</v>
      </c>
      <c r="F181" s="145">
        <v>1.4165000000000001</v>
      </c>
      <c r="G181" s="145">
        <v>1.9553400000000001</v>
      </c>
      <c r="H181" s="145">
        <v>1.17198</v>
      </c>
      <c r="I181" s="145">
        <v>2.80111</v>
      </c>
      <c r="J181" s="145">
        <v>2.0973700000000002</v>
      </c>
      <c r="K181" s="145">
        <v>2.7763599999999999</v>
      </c>
      <c r="L181" s="145">
        <v>4.0458699999999999</v>
      </c>
      <c r="M181" s="145">
        <v>2.5301999999999998</v>
      </c>
      <c r="N181" s="145">
        <v>2.23706</v>
      </c>
      <c r="O181" s="145">
        <v>1.67527</v>
      </c>
      <c r="P181" s="145">
        <v>2.3073800000000002</v>
      </c>
      <c r="Q181" s="145">
        <v>10.0793</v>
      </c>
      <c r="R181" s="145">
        <v>2.37391</v>
      </c>
      <c r="S181" s="145">
        <v>3.3976199999999999</v>
      </c>
      <c r="T181" s="145">
        <v>2.04053</v>
      </c>
      <c r="U181" s="145">
        <v>4.6279500000000002</v>
      </c>
      <c r="V181" s="145">
        <v>2.4212699999999998</v>
      </c>
      <c r="W181" s="145">
        <v>2.5920299999999998</v>
      </c>
      <c r="X181" s="145">
        <v>5.8464</v>
      </c>
      <c r="Y181" s="145">
        <v>2.9324300000000001</v>
      </c>
      <c r="Z181" s="145">
        <v>1.9220299999999999</v>
      </c>
    </row>
    <row r="182" spans="1:26">
      <c r="A182" s="145">
        <v>2044</v>
      </c>
      <c r="B182" s="145">
        <v>0.81418900000000005</v>
      </c>
      <c r="C182" s="145">
        <v>0.96473100000000001</v>
      </c>
      <c r="D182" s="145">
        <v>1.0715300000000001</v>
      </c>
      <c r="E182" s="145">
        <v>1.0911299999999999</v>
      </c>
      <c r="F182" s="145">
        <v>1.4165099999999999</v>
      </c>
      <c r="G182" s="145">
        <v>1.95818</v>
      </c>
      <c r="H182" s="145">
        <v>1.1719900000000001</v>
      </c>
      <c r="I182" s="145">
        <v>2.8008999999999999</v>
      </c>
      <c r="J182" s="145">
        <v>2.09741</v>
      </c>
      <c r="K182" s="145">
        <v>2.7763599999999999</v>
      </c>
      <c r="L182" s="145">
        <v>4.0465299999999997</v>
      </c>
      <c r="M182" s="145">
        <v>2.5301900000000002</v>
      </c>
      <c r="N182" s="145">
        <v>2.2418999999999998</v>
      </c>
      <c r="O182" s="145">
        <v>1.6745000000000001</v>
      </c>
      <c r="P182" s="145">
        <v>2.2900399999999999</v>
      </c>
      <c r="Q182" s="145">
        <v>10.0822</v>
      </c>
      <c r="R182" s="145">
        <v>2.42876</v>
      </c>
      <c r="S182" s="145">
        <v>3.3976199999999999</v>
      </c>
      <c r="T182" s="145">
        <v>2.0456599999999998</v>
      </c>
      <c r="U182" s="145">
        <v>4.56595</v>
      </c>
      <c r="V182" s="145">
        <v>2.4331900000000002</v>
      </c>
      <c r="W182" s="145">
        <v>2.5878299999999999</v>
      </c>
      <c r="X182" s="145">
        <v>5.8963599999999996</v>
      </c>
      <c r="Y182" s="145">
        <v>2.93255</v>
      </c>
      <c r="Z182" s="145">
        <v>1.9185700000000001</v>
      </c>
    </row>
    <row r="183" spans="1:26">
      <c r="A183" s="145">
        <v>2045</v>
      </c>
      <c r="B183" s="145">
        <v>0.81420400000000004</v>
      </c>
      <c r="C183" s="145">
        <v>0.96473100000000001</v>
      </c>
      <c r="D183" s="145">
        <v>1.07175</v>
      </c>
      <c r="E183" s="145">
        <v>1.0911299999999999</v>
      </c>
      <c r="F183" s="145">
        <v>1.41652</v>
      </c>
      <c r="G183" s="145">
        <v>1.96105</v>
      </c>
      <c r="H183" s="145">
        <v>1.17201</v>
      </c>
      <c r="I183" s="145">
        <v>2.8006899999999999</v>
      </c>
      <c r="J183" s="145">
        <v>2.0974200000000001</v>
      </c>
      <c r="K183" s="145">
        <v>2.7763599999999999</v>
      </c>
      <c r="L183" s="145">
        <v>4.0471599999999999</v>
      </c>
      <c r="M183" s="145">
        <v>2.5301900000000002</v>
      </c>
      <c r="N183" s="145">
        <v>2.2484099999999998</v>
      </c>
      <c r="O183" s="145">
        <v>1.67374</v>
      </c>
      <c r="P183" s="145">
        <v>2.2755700000000001</v>
      </c>
      <c r="Q183" s="145">
        <v>10.0845</v>
      </c>
      <c r="R183" s="145">
        <v>2.4816199999999999</v>
      </c>
      <c r="S183" s="145">
        <v>3.3976199999999999</v>
      </c>
      <c r="T183" s="145">
        <v>2.05071</v>
      </c>
      <c r="U183" s="145">
        <v>4.5091400000000004</v>
      </c>
      <c r="V183" s="145">
        <v>2.4449800000000002</v>
      </c>
      <c r="W183" s="145">
        <v>2.5836700000000001</v>
      </c>
      <c r="X183" s="145">
        <v>5.9461000000000004</v>
      </c>
      <c r="Y183" s="145">
        <v>2.9326500000000002</v>
      </c>
      <c r="Z183" s="145">
        <v>1.91516</v>
      </c>
    </row>
    <row r="184" spans="1:26">
      <c r="A184" s="145">
        <v>2046</v>
      </c>
      <c r="B184" s="145">
        <v>0.81421900000000003</v>
      </c>
      <c r="C184" s="145">
        <v>0.96473100000000001</v>
      </c>
      <c r="D184" s="145">
        <v>1.0719700000000001</v>
      </c>
      <c r="E184" s="145">
        <v>1.0911299999999999</v>
      </c>
      <c r="F184" s="145">
        <v>1.4165300000000001</v>
      </c>
      <c r="G184" s="145">
        <v>1.96397</v>
      </c>
      <c r="H184" s="145">
        <v>1.1720200000000001</v>
      </c>
      <c r="I184" s="145">
        <v>2.8004799999999999</v>
      </c>
      <c r="J184" s="145">
        <v>2.0973999999999999</v>
      </c>
      <c r="K184" s="145">
        <v>2.7763599999999999</v>
      </c>
      <c r="L184" s="145">
        <v>4.0477299999999996</v>
      </c>
      <c r="M184" s="145">
        <v>2.5301800000000001</v>
      </c>
      <c r="N184" s="145">
        <v>2.2565900000000001</v>
      </c>
      <c r="O184" s="145">
        <v>1.673</v>
      </c>
      <c r="P184" s="145">
        <v>2.2641800000000001</v>
      </c>
      <c r="Q184" s="145">
        <v>10.086399999999999</v>
      </c>
      <c r="R184" s="145">
        <v>2.5320499999999999</v>
      </c>
      <c r="S184" s="145">
        <v>3.3976199999999999</v>
      </c>
      <c r="T184" s="145">
        <v>2.0556800000000002</v>
      </c>
      <c r="U184" s="145">
        <v>4.4570999999999996</v>
      </c>
      <c r="V184" s="145">
        <v>2.4566699999999999</v>
      </c>
      <c r="W184" s="145">
        <v>2.5795400000000002</v>
      </c>
      <c r="X184" s="145">
        <v>5.9955400000000001</v>
      </c>
      <c r="Y184" s="145">
        <v>2.93275</v>
      </c>
      <c r="Z184" s="145">
        <v>1.9117999999999999</v>
      </c>
    </row>
    <row r="185" spans="1:26">
      <c r="A185" s="145">
        <v>2047</v>
      </c>
      <c r="B185" s="145">
        <v>0.81423500000000004</v>
      </c>
      <c r="C185" s="145">
        <v>0.96473200000000003</v>
      </c>
      <c r="D185" s="145">
        <v>1.0721799999999999</v>
      </c>
      <c r="E185" s="145">
        <v>1.0911299999999999</v>
      </c>
      <c r="F185" s="145">
        <v>1.41655</v>
      </c>
      <c r="G185" s="145">
        <v>1.9669300000000001</v>
      </c>
      <c r="H185" s="145">
        <v>1.1720299999999999</v>
      </c>
      <c r="I185" s="145">
        <v>2.8002699999999998</v>
      </c>
      <c r="J185" s="145">
        <v>2.0973700000000002</v>
      </c>
      <c r="K185" s="145">
        <v>2.7763599999999999</v>
      </c>
      <c r="L185" s="145">
        <v>4.0482199999999997</v>
      </c>
      <c r="M185" s="145">
        <v>2.5301800000000001</v>
      </c>
      <c r="N185" s="145">
        <v>2.2658800000000001</v>
      </c>
      <c r="O185" s="145">
        <v>1.67231</v>
      </c>
      <c r="P185" s="145">
        <v>2.2555399999999999</v>
      </c>
      <c r="Q185" s="145">
        <v>10.087899999999999</v>
      </c>
      <c r="R185" s="145">
        <v>2.5797500000000002</v>
      </c>
      <c r="S185" s="145">
        <v>3.3976199999999999</v>
      </c>
      <c r="T185" s="145">
        <v>2.0605799999999999</v>
      </c>
      <c r="U185" s="145">
        <v>4.4094899999999999</v>
      </c>
      <c r="V185" s="145">
        <v>2.46828</v>
      </c>
      <c r="W185" s="145">
        <v>2.57545</v>
      </c>
      <c r="X185" s="145">
        <v>6.0442900000000002</v>
      </c>
      <c r="Y185" s="145">
        <v>2.9328500000000002</v>
      </c>
      <c r="Z185" s="145">
        <v>1.9085099999999999</v>
      </c>
    </row>
    <row r="186" spans="1:26">
      <c r="A186" s="145">
        <v>2048</v>
      </c>
      <c r="B186" s="145">
        <v>0.81425199999999998</v>
      </c>
      <c r="C186" s="145">
        <v>0.96473200000000003</v>
      </c>
      <c r="D186" s="145">
        <v>1.07239</v>
      </c>
      <c r="E186" s="145">
        <v>1.0911299999999999</v>
      </c>
      <c r="F186" s="145">
        <v>1.41656</v>
      </c>
      <c r="G186" s="145">
        <v>1.9699500000000001</v>
      </c>
      <c r="H186" s="145">
        <v>1.17204</v>
      </c>
      <c r="I186" s="145">
        <v>2.8000600000000002</v>
      </c>
      <c r="J186" s="145">
        <v>2.0973299999999999</v>
      </c>
      <c r="K186" s="145">
        <v>2.7763599999999999</v>
      </c>
      <c r="L186" s="145">
        <v>4.0486300000000002</v>
      </c>
      <c r="M186" s="145">
        <v>2.53017</v>
      </c>
      <c r="N186" s="145">
        <v>2.27597</v>
      </c>
      <c r="O186" s="145">
        <v>1.6716800000000001</v>
      </c>
      <c r="P186" s="145">
        <v>2.2496499999999999</v>
      </c>
      <c r="Q186" s="145">
        <v>10.0891</v>
      </c>
      <c r="R186" s="145">
        <v>2.62432</v>
      </c>
      <c r="S186" s="145">
        <v>3.3976199999999999</v>
      </c>
      <c r="T186" s="145">
        <v>2.0653999999999999</v>
      </c>
      <c r="U186" s="145">
        <v>4.3654000000000002</v>
      </c>
      <c r="V186" s="145">
        <v>2.4798100000000001</v>
      </c>
      <c r="W186" s="145">
        <v>2.5714199999999998</v>
      </c>
      <c r="X186" s="145">
        <v>6.0923400000000001</v>
      </c>
      <c r="Y186" s="145">
        <v>2.93296</v>
      </c>
      <c r="Z186" s="145">
        <v>1.90526</v>
      </c>
    </row>
    <row r="187" spans="1:26">
      <c r="A187" s="145">
        <v>2049</v>
      </c>
      <c r="B187" s="145">
        <v>0.81426900000000002</v>
      </c>
      <c r="C187" s="145">
        <v>0.96473299999999995</v>
      </c>
      <c r="D187" s="145">
        <v>1.0725899999999999</v>
      </c>
      <c r="E187" s="145">
        <v>1.0911299999999999</v>
      </c>
      <c r="F187" s="145">
        <v>1.4165700000000001</v>
      </c>
      <c r="G187" s="145">
        <v>1.97302</v>
      </c>
      <c r="H187" s="145">
        <v>1.1720600000000001</v>
      </c>
      <c r="I187" s="145">
        <v>2.7998500000000002</v>
      </c>
      <c r="J187" s="145">
        <v>2.09728</v>
      </c>
      <c r="K187" s="145">
        <v>2.7763599999999999</v>
      </c>
      <c r="L187" s="145">
        <v>4.0489499999999996</v>
      </c>
      <c r="M187" s="145">
        <v>2.53017</v>
      </c>
      <c r="N187" s="145">
        <v>2.2863699999999998</v>
      </c>
      <c r="O187" s="145">
        <v>1.67113</v>
      </c>
      <c r="P187" s="145">
        <v>2.2465199999999999</v>
      </c>
      <c r="Q187" s="145">
        <v>10.0901</v>
      </c>
      <c r="R187" s="145">
        <v>2.6654499999999999</v>
      </c>
      <c r="S187" s="145">
        <v>3.3976199999999999</v>
      </c>
      <c r="T187" s="145">
        <v>2.0701200000000002</v>
      </c>
      <c r="U187" s="145">
        <v>4.3245300000000002</v>
      </c>
      <c r="V187" s="145">
        <v>2.4912800000000002</v>
      </c>
      <c r="W187" s="145">
        <v>2.5674199999999998</v>
      </c>
      <c r="X187" s="145">
        <v>6.13978</v>
      </c>
      <c r="Y187" s="145">
        <v>2.9330799999999999</v>
      </c>
      <c r="Z187" s="145">
        <v>1.9020600000000001</v>
      </c>
    </row>
    <row r="188" spans="1:26">
      <c r="A188" s="145">
        <v>2050</v>
      </c>
      <c r="B188" s="145">
        <v>0.81428800000000001</v>
      </c>
      <c r="C188" s="145">
        <v>0.96473399999999998</v>
      </c>
      <c r="D188" s="145">
        <v>1.0727899999999999</v>
      </c>
      <c r="E188" s="145">
        <v>1.0911299999999999</v>
      </c>
      <c r="F188" s="145">
        <v>1.41659</v>
      </c>
      <c r="G188" s="145">
        <v>1.97611</v>
      </c>
      <c r="H188" s="145">
        <v>1.1720699999999999</v>
      </c>
      <c r="I188" s="145">
        <v>2.7996599999999998</v>
      </c>
      <c r="J188" s="145">
        <v>2.0972200000000001</v>
      </c>
      <c r="K188" s="145">
        <v>2.7763599999999999</v>
      </c>
      <c r="L188" s="145">
        <v>4.0491799999999998</v>
      </c>
      <c r="M188" s="145">
        <v>2.53017</v>
      </c>
      <c r="N188" s="145">
        <v>2.2966299999999999</v>
      </c>
      <c r="O188" s="145">
        <v>1.6706700000000001</v>
      </c>
      <c r="P188" s="145">
        <v>2.2459099999999999</v>
      </c>
      <c r="Q188" s="145">
        <v>10.0909</v>
      </c>
      <c r="R188" s="145">
        <v>2.7030500000000002</v>
      </c>
      <c r="S188" s="145">
        <v>3.3976199999999999</v>
      </c>
      <c r="T188" s="145">
        <v>2.0747200000000001</v>
      </c>
      <c r="U188" s="145">
        <v>4.2869200000000003</v>
      </c>
      <c r="V188" s="145">
        <v>2.5026999999999999</v>
      </c>
      <c r="W188" s="145">
        <v>2.5634600000000001</v>
      </c>
      <c r="X188" s="145">
        <v>6.1865300000000003</v>
      </c>
      <c r="Y188" s="145">
        <v>2.9331900000000002</v>
      </c>
      <c r="Z188" s="145">
        <v>1.89889</v>
      </c>
    </row>
    <row r="189" spans="1:26">
      <c r="A189" s="145">
        <v>2051</v>
      </c>
      <c r="B189" s="145">
        <v>0.81430800000000003</v>
      </c>
      <c r="C189" s="145">
        <v>0.96473399999999998</v>
      </c>
      <c r="D189" s="145">
        <v>1.07298</v>
      </c>
      <c r="E189" s="145">
        <v>1.0911299999999999</v>
      </c>
      <c r="F189" s="145">
        <v>1.4166000000000001</v>
      </c>
      <c r="G189" s="145">
        <v>1.9792000000000001</v>
      </c>
      <c r="H189" s="145">
        <v>1.17208</v>
      </c>
      <c r="I189" s="145">
        <v>2.7994699999999999</v>
      </c>
      <c r="J189" s="145">
        <v>2.0971600000000001</v>
      </c>
      <c r="K189" s="145">
        <v>2.7763599999999999</v>
      </c>
      <c r="L189" s="145">
        <v>4.0493100000000002</v>
      </c>
      <c r="M189" s="145">
        <v>2.53016</v>
      </c>
      <c r="N189" s="145">
        <v>2.3063799999999999</v>
      </c>
      <c r="O189" s="145">
        <v>1.67031</v>
      </c>
      <c r="P189" s="145">
        <v>2.24736</v>
      </c>
      <c r="Q189" s="145">
        <v>10.0915</v>
      </c>
      <c r="R189" s="145">
        <v>2.7370999999999999</v>
      </c>
      <c r="S189" s="145">
        <v>3.3976199999999999</v>
      </c>
      <c r="T189" s="145">
        <v>2.07918</v>
      </c>
      <c r="U189" s="145">
        <v>4.2525899999999996</v>
      </c>
      <c r="V189" s="145">
        <v>2.5140799999999999</v>
      </c>
      <c r="W189" s="145">
        <v>2.5595500000000002</v>
      </c>
      <c r="X189" s="145">
        <v>6.2322899999999999</v>
      </c>
      <c r="Y189" s="145">
        <v>2.9333100000000001</v>
      </c>
      <c r="Z189" s="145">
        <v>1.89578</v>
      </c>
    </row>
    <row r="190" spans="1:26">
      <c r="A190" s="145">
        <v>2052</v>
      </c>
      <c r="B190" s="145">
        <v>0.81432899999999997</v>
      </c>
      <c r="C190" s="145">
        <v>0.96473500000000001</v>
      </c>
      <c r="D190" s="145">
        <v>1.07318</v>
      </c>
      <c r="E190" s="145">
        <v>1.0911299999999999</v>
      </c>
      <c r="F190" s="145">
        <v>1.41662</v>
      </c>
      <c r="G190" s="145">
        <v>1.9822900000000001</v>
      </c>
      <c r="H190" s="145">
        <v>1.1720900000000001</v>
      </c>
      <c r="I190" s="145">
        <v>2.7993000000000001</v>
      </c>
      <c r="J190" s="145">
        <v>2.0971000000000002</v>
      </c>
      <c r="K190" s="145">
        <v>2.7763599999999999</v>
      </c>
      <c r="L190" s="145">
        <v>4.0493600000000001</v>
      </c>
      <c r="M190" s="145">
        <v>2.53016</v>
      </c>
      <c r="N190" s="145">
        <v>2.31535</v>
      </c>
      <c r="O190" s="145">
        <v>1.67005</v>
      </c>
      <c r="P190" s="145">
        <v>2.25054</v>
      </c>
      <c r="Q190" s="145">
        <v>10.092000000000001</v>
      </c>
      <c r="R190" s="145">
        <v>2.7677200000000002</v>
      </c>
      <c r="S190" s="145">
        <v>3.3976199999999999</v>
      </c>
      <c r="T190" s="145">
        <v>2.0834800000000002</v>
      </c>
      <c r="U190" s="145">
        <v>4.2211699999999999</v>
      </c>
      <c r="V190" s="145">
        <v>2.5253999999999999</v>
      </c>
      <c r="W190" s="145">
        <v>2.5556999999999999</v>
      </c>
      <c r="X190" s="145">
        <v>6.2768499999999996</v>
      </c>
      <c r="Y190" s="145">
        <v>2.9334199999999999</v>
      </c>
      <c r="Z190" s="145">
        <v>1.89273</v>
      </c>
    </row>
    <row r="191" spans="1:26">
      <c r="A191" s="145">
        <v>2053</v>
      </c>
      <c r="B191" s="145">
        <v>0.81435000000000002</v>
      </c>
      <c r="C191" s="145">
        <v>0.96473500000000001</v>
      </c>
      <c r="D191" s="145">
        <v>1.0733699999999999</v>
      </c>
      <c r="E191" s="145">
        <v>1.0911299999999999</v>
      </c>
      <c r="F191" s="145">
        <v>1.4166300000000001</v>
      </c>
      <c r="G191" s="145">
        <v>1.9853799999999999</v>
      </c>
      <c r="H191" s="145">
        <v>1.1720999999999999</v>
      </c>
      <c r="I191" s="145">
        <v>2.79914</v>
      </c>
      <c r="J191" s="145">
        <v>2.0970399999999998</v>
      </c>
      <c r="K191" s="145">
        <v>2.7763599999999999</v>
      </c>
      <c r="L191" s="145">
        <v>4.0493199999999998</v>
      </c>
      <c r="M191" s="145">
        <v>2.53016</v>
      </c>
      <c r="N191" s="145">
        <v>2.32334</v>
      </c>
      <c r="O191" s="145">
        <v>1.6698900000000001</v>
      </c>
      <c r="P191" s="145">
        <v>2.25542</v>
      </c>
      <c r="Q191" s="145">
        <v>10.0924</v>
      </c>
      <c r="R191" s="145">
        <v>2.7950400000000002</v>
      </c>
      <c r="S191" s="145">
        <v>3.3976199999999999</v>
      </c>
      <c r="T191" s="145">
        <v>2.08765</v>
      </c>
      <c r="U191" s="145">
        <v>4.1919599999999999</v>
      </c>
      <c r="V191" s="145">
        <v>2.53668</v>
      </c>
      <c r="W191" s="145">
        <v>2.5519099999999999</v>
      </c>
      <c r="X191" s="145">
        <v>6.3203699999999996</v>
      </c>
      <c r="Y191" s="145">
        <v>2.9335399999999998</v>
      </c>
      <c r="Z191" s="145">
        <v>1.8897200000000001</v>
      </c>
    </row>
    <row r="192" spans="1:26">
      <c r="A192" s="145">
        <v>2054</v>
      </c>
      <c r="B192" s="145">
        <v>0.81437300000000001</v>
      </c>
      <c r="C192" s="145">
        <v>0.96473600000000004</v>
      </c>
      <c r="D192" s="145">
        <v>1.07355</v>
      </c>
      <c r="E192" s="145">
        <v>1.0911299999999999</v>
      </c>
      <c r="F192" s="145">
        <v>1.41665</v>
      </c>
      <c r="G192" s="145">
        <v>1.98844</v>
      </c>
      <c r="H192" s="145">
        <v>1.17211</v>
      </c>
      <c r="I192" s="145">
        <v>2.7989799999999998</v>
      </c>
      <c r="J192" s="145">
        <v>2.0969799999999998</v>
      </c>
      <c r="K192" s="145">
        <v>2.7763599999999999</v>
      </c>
      <c r="L192" s="145">
        <v>4.0492100000000004</v>
      </c>
      <c r="M192" s="145">
        <v>2.53016</v>
      </c>
      <c r="N192" s="145">
        <v>2.3300299999999998</v>
      </c>
      <c r="O192" s="145">
        <v>1.6698299999999999</v>
      </c>
      <c r="P192" s="145">
        <v>2.2617799999999999</v>
      </c>
      <c r="Q192" s="145">
        <v>10.0928</v>
      </c>
      <c r="R192" s="145">
        <v>2.8192699999999999</v>
      </c>
      <c r="S192" s="145">
        <v>3.3976199999999999</v>
      </c>
      <c r="T192" s="145">
        <v>2.09165</v>
      </c>
      <c r="U192" s="145">
        <v>4.1650700000000001</v>
      </c>
      <c r="V192" s="145">
        <v>2.5479099999999999</v>
      </c>
      <c r="W192" s="145">
        <v>2.5481600000000002</v>
      </c>
      <c r="X192" s="145">
        <v>6.3627799999999999</v>
      </c>
      <c r="Y192" s="145">
        <v>2.9336700000000002</v>
      </c>
      <c r="Z192" s="145">
        <v>1.88676</v>
      </c>
    </row>
    <row r="193" spans="1:26">
      <c r="A193" s="145">
        <v>2055</v>
      </c>
      <c r="B193" s="145">
        <v>0.81439700000000004</v>
      </c>
      <c r="C193" s="145">
        <v>0.96473699999999996</v>
      </c>
      <c r="D193" s="145">
        <v>1.0737399999999999</v>
      </c>
      <c r="E193" s="145">
        <v>1.0911299999999999</v>
      </c>
      <c r="F193" s="145">
        <v>1.4166700000000001</v>
      </c>
      <c r="G193" s="145">
        <v>1.9914499999999999</v>
      </c>
      <c r="H193" s="145">
        <v>1.1721200000000001</v>
      </c>
      <c r="I193" s="145">
        <v>2.7988499999999998</v>
      </c>
      <c r="J193" s="145">
        <v>2.0969199999999999</v>
      </c>
      <c r="K193" s="145">
        <v>2.7763599999999999</v>
      </c>
      <c r="L193" s="145">
        <v>4.0490199999999996</v>
      </c>
      <c r="M193" s="145">
        <v>2.53016</v>
      </c>
      <c r="N193" s="145">
        <v>2.3353000000000002</v>
      </c>
      <c r="O193" s="145">
        <v>1.6698500000000001</v>
      </c>
      <c r="P193" s="145">
        <v>2.2693699999999999</v>
      </c>
      <c r="Q193" s="145">
        <v>10.0931</v>
      </c>
      <c r="R193" s="145">
        <v>2.84063</v>
      </c>
      <c r="S193" s="145">
        <v>3.3976199999999999</v>
      </c>
      <c r="T193" s="145">
        <v>2.0954799999999998</v>
      </c>
      <c r="U193" s="145">
        <v>4.1403100000000004</v>
      </c>
      <c r="V193" s="145">
        <v>2.5591200000000001</v>
      </c>
      <c r="W193" s="145">
        <v>2.54447</v>
      </c>
      <c r="X193" s="145">
        <v>6.4041100000000002</v>
      </c>
      <c r="Y193" s="145">
        <v>2.9337900000000001</v>
      </c>
      <c r="Z193" s="145">
        <v>1.88384</v>
      </c>
    </row>
    <row r="194" spans="1:26">
      <c r="A194" s="145">
        <v>2056</v>
      </c>
      <c r="B194" s="145">
        <v>0.81442199999999998</v>
      </c>
      <c r="C194" s="145">
        <v>0.96473799999999998</v>
      </c>
      <c r="D194" s="145">
        <v>1.07392</v>
      </c>
      <c r="E194" s="145">
        <v>1.0911299999999999</v>
      </c>
      <c r="F194" s="145">
        <v>1.41669</v>
      </c>
      <c r="G194" s="145">
        <v>1.9944</v>
      </c>
      <c r="H194" s="145">
        <v>1.1721200000000001</v>
      </c>
      <c r="I194" s="145">
        <v>2.7987199999999999</v>
      </c>
      <c r="J194" s="145">
        <v>2.09687</v>
      </c>
      <c r="K194" s="145">
        <v>2.7763599999999999</v>
      </c>
      <c r="L194" s="145">
        <v>4.0487799999999998</v>
      </c>
      <c r="M194" s="145">
        <v>2.53016</v>
      </c>
      <c r="N194" s="145">
        <v>2.339</v>
      </c>
      <c r="O194" s="145">
        <v>1.6699600000000001</v>
      </c>
      <c r="P194" s="145">
        <v>2.2776900000000002</v>
      </c>
      <c r="Q194" s="145">
        <v>10.093299999999999</v>
      </c>
      <c r="R194" s="145">
        <v>2.8594400000000002</v>
      </c>
      <c r="S194" s="145">
        <v>3.3976199999999999</v>
      </c>
      <c r="T194" s="145">
        <v>2.0991399999999998</v>
      </c>
      <c r="U194" s="145">
        <v>4.1177900000000003</v>
      </c>
      <c r="V194" s="145">
        <v>2.57029</v>
      </c>
      <c r="W194" s="145">
        <v>2.5408300000000001</v>
      </c>
      <c r="X194" s="145">
        <v>6.4441499999999996</v>
      </c>
      <c r="Y194" s="145">
        <v>2.9339200000000001</v>
      </c>
      <c r="Z194" s="145">
        <v>1.8809800000000001</v>
      </c>
    </row>
    <row r="195" spans="1:26">
      <c r="A195" s="145">
        <v>2057</v>
      </c>
      <c r="B195" s="145">
        <v>0.81444799999999995</v>
      </c>
      <c r="C195" s="145">
        <v>0.96473799999999998</v>
      </c>
      <c r="D195" s="145">
        <v>1.0741000000000001</v>
      </c>
      <c r="E195" s="145">
        <v>1.0911299999999999</v>
      </c>
      <c r="F195" s="145">
        <v>1.4167099999999999</v>
      </c>
      <c r="G195" s="145">
        <v>1.9972700000000001</v>
      </c>
      <c r="H195" s="145">
        <v>1.1721299999999999</v>
      </c>
      <c r="I195" s="145">
        <v>2.79861</v>
      </c>
      <c r="J195" s="145">
        <v>2.0968300000000002</v>
      </c>
      <c r="K195" s="145">
        <v>2.7763599999999999</v>
      </c>
      <c r="L195" s="145">
        <v>4.0484999999999998</v>
      </c>
      <c r="M195" s="145">
        <v>2.53017</v>
      </c>
      <c r="N195" s="145">
        <v>2.34117</v>
      </c>
      <c r="O195" s="145">
        <v>1.6701299999999999</v>
      </c>
      <c r="P195" s="145">
        <v>2.2863899999999999</v>
      </c>
      <c r="Q195" s="145">
        <v>10.093500000000001</v>
      </c>
      <c r="R195" s="145">
        <v>2.8759800000000002</v>
      </c>
      <c r="S195" s="145">
        <v>3.3976199999999999</v>
      </c>
      <c r="T195" s="145">
        <v>2.10263</v>
      </c>
      <c r="U195" s="145">
        <v>4.0970800000000001</v>
      </c>
      <c r="V195" s="145">
        <v>2.58141</v>
      </c>
      <c r="W195" s="145">
        <v>2.5372599999999998</v>
      </c>
      <c r="X195" s="145">
        <v>6.4828099999999997</v>
      </c>
      <c r="Y195" s="145">
        <v>2.93405</v>
      </c>
      <c r="Z195" s="145">
        <v>1.8781699999999999</v>
      </c>
    </row>
    <row r="196" spans="1:26">
      <c r="A196" s="145">
        <v>2058</v>
      </c>
      <c r="B196" s="145">
        <v>0.81447499999999995</v>
      </c>
      <c r="C196" s="145">
        <v>0.96473900000000001</v>
      </c>
      <c r="D196" s="145">
        <v>1.0742799999999999</v>
      </c>
      <c r="E196" s="145">
        <v>1.0911299999999999</v>
      </c>
      <c r="F196" s="145">
        <v>1.41673</v>
      </c>
      <c r="G196" s="145">
        <v>2.0001000000000002</v>
      </c>
      <c r="H196" s="145">
        <v>1.1721299999999999</v>
      </c>
      <c r="I196" s="145">
        <v>2.7985199999999999</v>
      </c>
      <c r="J196" s="145">
        <v>2.0967899999999999</v>
      </c>
      <c r="K196" s="145">
        <v>2.7763599999999999</v>
      </c>
      <c r="L196" s="145">
        <v>4.0481800000000003</v>
      </c>
      <c r="M196" s="145">
        <v>2.53017</v>
      </c>
      <c r="N196" s="145">
        <v>2.3418700000000001</v>
      </c>
      <c r="O196" s="145">
        <v>1.67035</v>
      </c>
      <c r="P196" s="145">
        <v>2.2952400000000002</v>
      </c>
      <c r="Q196" s="145">
        <v>10.0936</v>
      </c>
      <c r="R196" s="145">
        <v>2.89046</v>
      </c>
      <c r="S196" s="145">
        <v>3.3976199999999999</v>
      </c>
      <c r="T196" s="145">
        <v>2.10595</v>
      </c>
      <c r="U196" s="145">
        <v>4.0780599999999998</v>
      </c>
      <c r="V196" s="145">
        <v>2.5924800000000001</v>
      </c>
      <c r="W196" s="145">
        <v>2.53376</v>
      </c>
      <c r="X196" s="145">
        <v>6.5200399999999998</v>
      </c>
      <c r="Y196" s="145">
        <v>2.9341900000000001</v>
      </c>
      <c r="Z196" s="145">
        <v>1.87541</v>
      </c>
    </row>
    <row r="197" spans="1:26">
      <c r="A197" s="145">
        <v>2059</v>
      </c>
      <c r="B197" s="145">
        <v>0.81450400000000001</v>
      </c>
      <c r="C197" s="145">
        <v>0.96474000000000004</v>
      </c>
      <c r="D197" s="145">
        <v>1.0744499999999999</v>
      </c>
      <c r="E197" s="145">
        <v>1.0911299999999999</v>
      </c>
      <c r="F197" s="145">
        <v>1.41675</v>
      </c>
      <c r="G197" s="145">
        <v>2.0028999999999999</v>
      </c>
      <c r="H197" s="145">
        <v>1.17214</v>
      </c>
      <c r="I197" s="145">
        <v>2.7984399999999998</v>
      </c>
      <c r="J197" s="145">
        <v>2.0967600000000002</v>
      </c>
      <c r="K197" s="145">
        <v>2.7763599999999999</v>
      </c>
      <c r="L197" s="145">
        <v>4.0478300000000003</v>
      </c>
      <c r="M197" s="145">
        <v>2.53017</v>
      </c>
      <c r="N197" s="145">
        <v>2.3411900000000001</v>
      </c>
      <c r="O197" s="145">
        <v>1.67062</v>
      </c>
      <c r="P197" s="145">
        <v>2.3042699999999998</v>
      </c>
      <c r="Q197" s="145">
        <v>10.0938</v>
      </c>
      <c r="R197" s="145">
        <v>2.9030900000000002</v>
      </c>
      <c r="S197" s="145">
        <v>3.3976199999999999</v>
      </c>
      <c r="T197" s="145">
        <v>2.1090900000000001</v>
      </c>
      <c r="U197" s="145">
        <v>4.0607699999999998</v>
      </c>
      <c r="V197" s="145">
        <v>2.6034700000000002</v>
      </c>
      <c r="W197" s="145">
        <v>2.5303200000000001</v>
      </c>
      <c r="X197" s="145">
        <v>6.5558899999999998</v>
      </c>
      <c r="Y197" s="145">
        <v>2.9343499999999998</v>
      </c>
      <c r="Z197" s="145">
        <v>1.8727100000000001</v>
      </c>
    </row>
    <row r="198" spans="1:26">
      <c r="A198" s="145">
        <v>2060</v>
      </c>
      <c r="B198" s="145">
        <v>0.81453299999999995</v>
      </c>
      <c r="C198" s="145">
        <v>0.96474099999999996</v>
      </c>
      <c r="D198" s="145">
        <v>1.0746199999999999</v>
      </c>
      <c r="E198" s="145">
        <v>1.0911299999999999</v>
      </c>
      <c r="F198" s="145">
        <v>1.4167799999999999</v>
      </c>
      <c r="G198" s="145">
        <v>2.0056799999999999</v>
      </c>
      <c r="H198" s="145">
        <v>1.17214</v>
      </c>
      <c r="I198" s="145">
        <v>2.7983799999999999</v>
      </c>
      <c r="J198" s="145">
        <v>2.09673</v>
      </c>
      <c r="K198" s="145">
        <v>2.7763599999999999</v>
      </c>
      <c r="L198" s="145">
        <v>4.0474800000000002</v>
      </c>
      <c r="M198" s="145">
        <v>2.53017</v>
      </c>
      <c r="N198" s="145">
        <v>2.3391500000000001</v>
      </c>
      <c r="O198" s="145">
        <v>1.67092</v>
      </c>
      <c r="P198" s="145">
        <v>2.31324</v>
      </c>
      <c r="Q198" s="145">
        <v>10.0939</v>
      </c>
      <c r="R198" s="145">
        <v>2.9140700000000002</v>
      </c>
      <c r="S198" s="145">
        <v>3.3976199999999999</v>
      </c>
      <c r="T198" s="145">
        <v>2.1120399999999999</v>
      </c>
      <c r="U198" s="145">
        <v>4.0455399999999999</v>
      </c>
      <c r="V198" s="145">
        <v>2.6143700000000001</v>
      </c>
      <c r="W198" s="145">
        <v>2.5269499999999998</v>
      </c>
      <c r="X198" s="145">
        <v>6.5903099999999997</v>
      </c>
      <c r="Y198" s="145">
        <v>2.93452</v>
      </c>
      <c r="Z198" s="145">
        <v>1.8700600000000001</v>
      </c>
    </row>
    <row r="199" spans="1:26">
      <c r="A199" s="145">
        <v>2061</v>
      </c>
      <c r="B199" s="145">
        <v>0.81456399999999995</v>
      </c>
      <c r="C199" s="145">
        <v>0.96474199999999999</v>
      </c>
      <c r="D199" s="145">
        <v>1.0747899999999999</v>
      </c>
      <c r="E199" s="145">
        <v>1.0911299999999999</v>
      </c>
      <c r="F199" s="145">
        <v>1.4168000000000001</v>
      </c>
      <c r="G199" s="145">
        <v>2.0084599999999999</v>
      </c>
      <c r="H199" s="145">
        <v>1.17215</v>
      </c>
      <c r="I199" s="145">
        <v>2.7983500000000001</v>
      </c>
      <c r="J199" s="145">
        <v>2.0967099999999999</v>
      </c>
      <c r="K199" s="145">
        <v>2.7763599999999999</v>
      </c>
      <c r="L199" s="145">
        <v>4.04711</v>
      </c>
      <c r="M199" s="145">
        <v>2.5301800000000001</v>
      </c>
      <c r="N199" s="145">
        <v>2.3359100000000002</v>
      </c>
      <c r="O199" s="145">
        <v>1.6712400000000001</v>
      </c>
      <c r="P199" s="145">
        <v>2.3220299999999998</v>
      </c>
      <c r="Q199" s="145">
        <v>10.0939</v>
      </c>
      <c r="R199" s="145">
        <v>2.92361</v>
      </c>
      <c r="S199" s="145">
        <v>3.3976199999999999</v>
      </c>
      <c r="T199" s="145">
        <v>2.1147900000000002</v>
      </c>
      <c r="U199" s="145">
        <v>4.0323700000000002</v>
      </c>
      <c r="V199" s="145">
        <v>2.6251699999999998</v>
      </c>
      <c r="W199" s="145">
        <v>2.5236499999999999</v>
      </c>
      <c r="X199" s="145">
        <v>6.6232600000000001</v>
      </c>
      <c r="Y199" s="145">
        <v>2.9346999999999999</v>
      </c>
      <c r="Z199" s="145">
        <v>1.86747</v>
      </c>
    </row>
    <row r="200" spans="1:26">
      <c r="A200" s="145">
        <v>2062</v>
      </c>
      <c r="B200" s="145">
        <v>0.81459599999999999</v>
      </c>
      <c r="C200" s="145">
        <v>0.96474300000000002</v>
      </c>
      <c r="D200" s="145">
        <v>1.0749599999999999</v>
      </c>
      <c r="E200" s="145">
        <v>1.0911299999999999</v>
      </c>
      <c r="F200" s="145">
        <v>1.41683</v>
      </c>
      <c r="G200" s="145">
        <v>2.0112399999999999</v>
      </c>
      <c r="H200" s="145">
        <v>1.17215</v>
      </c>
      <c r="I200" s="145">
        <v>2.79833</v>
      </c>
      <c r="J200" s="145">
        <v>2.0966999999999998</v>
      </c>
      <c r="K200" s="145">
        <v>2.7763599999999999</v>
      </c>
      <c r="L200" s="145">
        <v>4.0467500000000003</v>
      </c>
      <c r="M200" s="145">
        <v>2.5301800000000001</v>
      </c>
      <c r="N200" s="145">
        <v>2.33162</v>
      </c>
      <c r="O200" s="145">
        <v>1.6715599999999999</v>
      </c>
      <c r="P200" s="145">
        <v>2.3306900000000002</v>
      </c>
      <c r="Q200" s="145">
        <v>10.093999999999999</v>
      </c>
      <c r="R200" s="145">
        <v>2.9318300000000002</v>
      </c>
      <c r="S200" s="145">
        <v>3.3976199999999999</v>
      </c>
      <c r="T200" s="145">
        <v>2.11734</v>
      </c>
      <c r="U200" s="145">
        <v>4.0211100000000002</v>
      </c>
      <c r="V200" s="145">
        <v>2.6358700000000002</v>
      </c>
      <c r="W200" s="145">
        <v>2.52041</v>
      </c>
      <c r="X200" s="145">
        <v>6.6548299999999996</v>
      </c>
      <c r="Y200" s="145">
        <v>2.9348900000000002</v>
      </c>
      <c r="Z200" s="145">
        <v>1.86493</v>
      </c>
    </row>
    <row r="201" spans="1:26">
      <c r="A201" s="145">
        <v>2063</v>
      </c>
      <c r="B201" s="145">
        <v>0.81462900000000005</v>
      </c>
      <c r="C201" s="145">
        <v>0.96474400000000005</v>
      </c>
      <c r="D201" s="145">
        <v>1.0751200000000001</v>
      </c>
      <c r="E201" s="145">
        <v>1.0911299999999999</v>
      </c>
      <c r="F201" s="145">
        <v>1.4168499999999999</v>
      </c>
      <c r="G201" s="145">
        <v>2.0140099999999999</v>
      </c>
      <c r="H201" s="145">
        <v>1.17215</v>
      </c>
      <c r="I201" s="145">
        <v>2.79833</v>
      </c>
      <c r="J201" s="145">
        <v>2.0966900000000002</v>
      </c>
      <c r="K201" s="145">
        <v>2.7763599999999999</v>
      </c>
      <c r="L201" s="145">
        <v>4.0464000000000002</v>
      </c>
      <c r="M201" s="145">
        <v>2.5301800000000001</v>
      </c>
      <c r="N201" s="145">
        <v>2.32633</v>
      </c>
      <c r="O201" s="145">
        <v>1.6718999999999999</v>
      </c>
      <c r="P201" s="145">
        <v>2.3390499999999999</v>
      </c>
      <c r="Q201" s="145">
        <v>10.094099999999999</v>
      </c>
      <c r="R201" s="145">
        <v>2.93892</v>
      </c>
      <c r="S201" s="145">
        <v>3.3976199999999999</v>
      </c>
      <c r="T201" s="145">
        <v>2.1196799999999998</v>
      </c>
      <c r="U201" s="145">
        <v>4.0119499999999997</v>
      </c>
      <c r="V201" s="145">
        <v>2.6466599999999998</v>
      </c>
      <c r="W201" s="145">
        <v>2.5171899999999998</v>
      </c>
      <c r="X201" s="145">
        <v>6.68553</v>
      </c>
      <c r="Y201" s="145">
        <v>2.9350999999999998</v>
      </c>
      <c r="Z201" s="145">
        <v>1.8624099999999999</v>
      </c>
    </row>
    <row r="202" spans="1:26">
      <c r="A202" s="145">
        <v>2064</v>
      </c>
      <c r="B202" s="145">
        <v>0.81466300000000003</v>
      </c>
      <c r="C202" s="145">
        <v>0.96474499999999996</v>
      </c>
      <c r="D202" s="145">
        <v>1.07528</v>
      </c>
      <c r="E202" s="145">
        <v>1.09114</v>
      </c>
      <c r="F202" s="145">
        <v>1.4168799999999999</v>
      </c>
      <c r="G202" s="145">
        <v>2.01681</v>
      </c>
      <c r="H202" s="145">
        <v>1.1721600000000001</v>
      </c>
      <c r="I202" s="145">
        <v>2.79834</v>
      </c>
      <c r="J202" s="145">
        <v>2.0966900000000002</v>
      </c>
      <c r="K202" s="145">
        <v>2.7763599999999999</v>
      </c>
      <c r="L202" s="145">
        <v>4.0460500000000001</v>
      </c>
      <c r="M202" s="145">
        <v>2.5301900000000002</v>
      </c>
      <c r="N202" s="145">
        <v>2.3200599999999998</v>
      </c>
      <c r="O202" s="145">
        <v>1.6722399999999999</v>
      </c>
      <c r="P202" s="145">
        <v>2.3443000000000001</v>
      </c>
      <c r="Q202" s="145">
        <v>10.094099999999999</v>
      </c>
      <c r="R202" s="145">
        <v>2.94543</v>
      </c>
      <c r="S202" s="145">
        <v>3.3976199999999999</v>
      </c>
      <c r="T202" s="145">
        <v>2.1217899999999998</v>
      </c>
      <c r="U202" s="145">
        <v>4.0052099999999999</v>
      </c>
      <c r="V202" s="145">
        <v>2.6577099999999998</v>
      </c>
      <c r="W202" s="145">
        <v>2.5140400000000001</v>
      </c>
      <c r="X202" s="145">
        <v>6.7148300000000001</v>
      </c>
      <c r="Y202" s="145">
        <v>2.9353199999999999</v>
      </c>
      <c r="Z202" s="145">
        <v>1.8599399999999999</v>
      </c>
    </row>
    <row r="203" spans="1:26">
      <c r="A203" s="145">
        <v>2065</v>
      </c>
      <c r="B203" s="145">
        <v>0.81469800000000003</v>
      </c>
      <c r="C203" s="145">
        <v>0.96474599999999999</v>
      </c>
      <c r="D203" s="145">
        <v>1.0754300000000001</v>
      </c>
      <c r="E203" s="145">
        <v>1.09114</v>
      </c>
      <c r="F203" s="145">
        <v>1.4169099999999999</v>
      </c>
      <c r="G203" s="145">
        <v>2.01979</v>
      </c>
      <c r="H203" s="145">
        <v>1.1721600000000001</v>
      </c>
      <c r="I203" s="145">
        <v>2.79834</v>
      </c>
      <c r="J203" s="145">
        <v>2.0966800000000001</v>
      </c>
      <c r="K203" s="145">
        <v>2.7763599999999999</v>
      </c>
      <c r="L203" s="145">
        <v>4.0457200000000002</v>
      </c>
      <c r="M203" s="145">
        <v>2.5301900000000002</v>
      </c>
      <c r="N203" s="145">
        <v>2.3143799999999999</v>
      </c>
      <c r="O203" s="145">
        <v>1.6725099999999999</v>
      </c>
      <c r="P203" s="145">
        <v>2.3495200000000001</v>
      </c>
      <c r="Q203" s="145">
        <v>10.094200000000001</v>
      </c>
      <c r="R203" s="145">
        <v>2.9509799999999999</v>
      </c>
      <c r="S203" s="145">
        <v>3.3976199999999999</v>
      </c>
      <c r="T203" s="145">
        <v>2.12384</v>
      </c>
      <c r="U203" s="145">
        <v>3.99708</v>
      </c>
      <c r="V203" s="145">
        <v>2.6688399999999999</v>
      </c>
      <c r="W203" s="145">
        <v>2.51091</v>
      </c>
      <c r="X203" s="145">
        <v>6.7431599999999996</v>
      </c>
      <c r="Y203" s="145">
        <v>2.9357000000000002</v>
      </c>
      <c r="Z203" s="145">
        <v>1.8574900000000001</v>
      </c>
    </row>
    <row r="204" spans="1:26">
      <c r="A204" s="145">
        <v>2066</v>
      </c>
      <c r="B204" s="145">
        <v>0.81473300000000004</v>
      </c>
      <c r="C204" s="145">
        <v>0.96474700000000002</v>
      </c>
      <c r="D204" s="145">
        <v>1.0755699999999999</v>
      </c>
      <c r="E204" s="145">
        <v>1.09114</v>
      </c>
      <c r="F204" s="145">
        <v>1.4169400000000001</v>
      </c>
      <c r="G204" s="145">
        <v>2.02291</v>
      </c>
      <c r="H204" s="145">
        <v>1.1721699999999999</v>
      </c>
      <c r="I204" s="145">
        <v>2.79833</v>
      </c>
      <c r="J204" s="145">
        <v>2.09666</v>
      </c>
      <c r="K204" s="145">
        <v>2.7763599999999999</v>
      </c>
      <c r="L204" s="145">
        <v>4.0453900000000003</v>
      </c>
      <c r="M204" s="145">
        <v>2.5301900000000002</v>
      </c>
      <c r="N204" s="145">
        <v>2.3081100000000001</v>
      </c>
      <c r="O204" s="145">
        <v>1.6727700000000001</v>
      </c>
      <c r="P204" s="145">
        <v>2.3550300000000002</v>
      </c>
      <c r="Q204" s="145">
        <v>10.094200000000001</v>
      </c>
      <c r="R204" s="145">
        <v>2.9555500000000001</v>
      </c>
      <c r="S204" s="145">
        <v>3.3976199999999999</v>
      </c>
      <c r="T204" s="145">
        <v>2.1256699999999999</v>
      </c>
      <c r="U204" s="145">
        <v>3.9908199999999998</v>
      </c>
      <c r="V204" s="145">
        <v>2.6798600000000001</v>
      </c>
      <c r="W204" s="145">
        <v>2.5078399999999998</v>
      </c>
      <c r="X204" s="145">
        <v>6.7702900000000001</v>
      </c>
      <c r="Y204" s="145">
        <v>2.93614</v>
      </c>
      <c r="Z204" s="145">
        <v>1.8550800000000001</v>
      </c>
    </row>
    <row r="205" spans="1:26">
      <c r="A205" s="145">
        <v>2067</v>
      </c>
      <c r="B205" s="145">
        <v>0.81476899999999997</v>
      </c>
      <c r="C205" s="145">
        <v>0.96474899999999997</v>
      </c>
      <c r="D205" s="145">
        <v>1.0757099999999999</v>
      </c>
      <c r="E205" s="145">
        <v>1.09114</v>
      </c>
      <c r="F205" s="145">
        <v>1.4169700000000001</v>
      </c>
      <c r="G205" s="145">
        <v>2.0261300000000002</v>
      </c>
      <c r="H205" s="145">
        <v>1.1721699999999999</v>
      </c>
      <c r="I205" s="145">
        <v>2.79833</v>
      </c>
      <c r="J205" s="145">
        <v>2.0966499999999999</v>
      </c>
      <c r="K205" s="145">
        <v>2.7763599999999999</v>
      </c>
      <c r="L205" s="145">
        <v>4.0450699999999999</v>
      </c>
      <c r="M205" s="145">
        <v>2.5301900000000002</v>
      </c>
      <c r="N205" s="145">
        <v>2.3012899999999998</v>
      </c>
      <c r="O205" s="145">
        <v>1.67302</v>
      </c>
      <c r="P205" s="145">
        <v>2.36077</v>
      </c>
      <c r="Q205" s="145">
        <v>10.094200000000001</v>
      </c>
      <c r="R205" s="145">
        <v>2.95933</v>
      </c>
      <c r="S205" s="145">
        <v>3.3976199999999999</v>
      </c>
      <c r="T205" s="145">
        <v>2.1271900000000001</v>
      </c>
      <c r="U205" s="145">
        <v>3.98827</v>
      </c>
      <c r="V205" s="145">
        <v>2.6907100000000002</v>
      </c>
      <c r="W205" s="145">
        <v>2.50482</v>
      </c>
      <c r="X205" s="145">
        <v>6.7960500000000001</v>
      </c>
      <c r="Y205" s="145">
        <v>2.9365800000000002</v>
      </c>
      <c r="Z205" s="145">
        <v>1.85273</v>
      </c>
    </row>
    <row r="206" spans="1:26">
      <c r="A206" s="145">
        <v>2068</v>
      </c>
      <c r="B206" s="145">
        <v>0.81480600000000003</v>
      </c>
      <c r="C206" s="145">
        <v>0.96475</v>
      </c>
      <c r="D206" s="145">
        <v>1.0758300000000001</v>
      </c>
      <c r="E206" s="145">
        <v>1.09114</v>
      </c>
      <c r="F206" s="145">
        <v>1.417</v>
      </c>
      <c r="G206" s="145">
        <v>2.0294500000000002</v>
      </c>
      <c r="H206" s="145">
        <v>1.1721699999999999</v>
      </c>
      <c r="I206" s="145">
        <v>2.7983099999999999</v>
      </c>
      <c r="J206" s="145">
        <v>2.0966399999999998</v>
      </c>
      <c r="K206" s="145">
        <v>2.7763599999999999</v>
      </c>
      <c r="L206" s="145">
        <v>4.0447600000000001</v>
      </c>
      <c r="M206" s="145">
        <v>2.5301999999999998</v>
      </c>
      <c r="N206" s="145">
        <v>2.294</v>
      </c>
      <c r="O206" s="145">
        <v>1.67327</v>
      </c>
      <c r="P206" s="145">
        <v>2.3666399999999999</v>
      </c>
      <c r="Q206" s="145">
        <v>10.0943</v>
      </c>
      <c r="R206" s="145">
        <v>2.9624199999999998</v>
      </c>
      <c r="S206" s="145">
        <v>3.3976199999999999</v>
      </c>
      <c r="T206" s="145">
        <v>2.12845</v>
      </c>
      <c r="U206" s="145">
        <v>3.98848</v>
      </c>
      <c r="V206" s="145">
        <v>2.70139</v>
      </c>
      <c r="W206" s="145">
        <v>2.5018799999999999</v>
      </c>
      <c r="X206" s="145">
        <v>6.8204500000000001</v>
      </c>
      <c r="Y206" s="145">
        <v>2.93703</v>
      </c>
      <c r="Z206" s="145">
        <v>1.85043</v>
      </c>
    </row>
    <row r="207" spans="1:26">
      <c r="A207" s="145">
        <v>2069</v>
      </c>
      <c r="B207" s="145">
        <v>0.81484400000000001</v>
      </c>
      <c r="C207" s="145">
        <v>0.96475100000000003</v>
      </c>
      <c r="D207" s="145">
        <v>1.07596</v>
      </c>
      <c r="E207" s="145">
        <v>1.09114</v>
      </c>
      <c r="F207" s="145">
        <v>1.41703</v>
      </c>
      <c r="G207" s="145">
        <v>2.0328200000000001</v>
      </c>
      <c r="H207" s="145">
        <v>1.17218</v>
      </c>
      <c r="I207" s="145">
        <v>2.7982999999999998</v>
      </c>
      <c r="J207" s="145">
        <v>2.0966300000000002</v>
      </c>
      <c r="K207" s="145">
        <v>2.7763599999999999</v>
      </c>
      <c r="L207" s="145">
        <v>4.0444599999999999</v>
      </c>
      <c r="M207" s="145">
        <v>2.5301999999999998</v>
      </c>
      <c r="N207" s="145">
        <v>2.2863000000000002</v>
      </c>
      <c r="O207" s="145">
        <v>1.6735100000000001</v>
      </c>
      <c r="P207" s="145">
        <v>2.3725999999999998</v>
      </c>
      <c r="Q207" s="145">
        <v>10.0943</v>
      </c>
      <c r="R207" s="145">
        <v>2.96488</v>
      </c>
      <c r="S207" s="145">
        <v>3.3976199999999999</v>
      </c>
      <c r="T207" s="145">
        <v>2.12947</v>
      </c>
      <c r="U207" s="145">
        <v>3.9908600000000001</v>
      </c>
      <c r="V207" s="145">
        <v>2.7118899999999999</v>
      </c>
      <c r="W207" s="145">
        <v>2.4990000000000001</v>
      </c>
      <c r="X207" s="145">
        <v>6.84354</v>
      </c>
      <c r="Y207" s="145">
        <v>2.9374799999999999</v>
      </c>
      <c r="Z207" s="145">
        <v>1.84819</v>
      </c>
    </row>
    <row r="208" spans="1:26">
      <c r="A208" s="145">
        <v>2070</v>
      </c>
      <c r="B208" s="145">
        <v>0.814882</v>
      </c>
      <c r="C208" s="145">
        <v>0.96475200000000005</v>
      </c>
      <c r="D208" s="145">
        <v>1.0760799999999999</v>
      </c>
      <c r="E208" s="145">
        <v>1.09114</v>
      </c>
      <c r="F208" s="145">
        <v>1.41706</v>
      </c>
      <c r="G208" s="145">
        <v>2.03626</v>
      </c>
      <c r="H208" s="145">
        <v>1.17218</v>
      </c>
      <c r="I208" s="145">
        <v>2.7982900000000002</v>
      </c>
      <c r="J208" s="145">
        <v>2.0966300000000002</v>
      </c>
      <c r="K208" s="145">
        <v>2.7763599999999999</v>
      </c>
      <c r="L208" s="145">
        <v>4.0441700000000003</v>
      </c>
      <c r="M208" s="145">
        <v>2.5301999999999998</v>
      </c>
      <c r="N208" s="145">
        <v>2.2781899999999999</v>
      </c>
      <c r="O208" s="145">
        <v>1.67374</v>
      </c>
      <c r="P208" s="145">
        <v>2.3784399999999999</v>
      </c>
      <c r="Q208" s="145">
        <v>10.0943</v>
      </c>
      <c r="R208" s="145">
        <v>2.96678</v>
      </c>
      <c r="S208" s="145">
        <v>3.3976199999999999</v>
      </c>
      <c r="T208" s="145">
        <v>2.1302300000000001</v>
      </c>
      <c r="U208" s="145">
        <v>3.99526</v>
      </c>
      <c r="V208" s="145">
        <v>2.7222200000000001</v>
      </c>
      <c r="W208" s="145">
        <v>2.4962</v>
      </c>
      <c r="X208" s="145">
        <v>6.8653300000000002</v>
      </c>
      <c r="Y208" s="145">
        <v>2.9379400000000002</v>
      </c>
      <c r="Z208" s="145">
        <v>1.8460000000000001</v>
      </c>
    </row>
    <row r="209" spans="1:26">
      <c r="A209" s="145">
        <v>2071</v>
      </c>
      <c r="B209" s="145">
        <v>0.81491999999999998</v>
      </c>
      <c r="C209" s="145">
        <v>0.96475299999999997</v>
      </c>
      <c r="D209" s="145">
        <v>1.07619</v>
      </c>
      <c r="E209" s="145">
        <v>1.09114</v>
      </c>
      <c r="F209" s="145">
        <v>1.41709</v>
      </c>
      <c r="G209" s="145">
        <v>2.0397500000000002</v>
      </c>
      <c r="H209" s="145">
        <v>1.17218</v>
      </c>
      <c r="I209" s="145">
        <v>2.7982800000000001</v>
      </c>
      <c r="J209" s="145">
        <v>2.0966300000000002</v>
      </c>
      <c r="K209" s="145">
        <v>2.7763599999999999</v>
      </c>
      <c r="L209" s="145">
        <v>4.0438799999999997</v>
      </c>
      <c r="M209" s="145">
        <v>2.5301999999999998</v>
      </c>
      <c r="N209" s="145">
        <v>2.2696800000000001</v>
      </c>
      <c r="O209" s="145">
        <v>1.67398</v>
      </c>
      <c r="P209" s="145">
        <v>2.3842599999999998</v>
      </c>
      <c r="Q209" s="145">
        <v>10.0943</v>
      </c>
      <c r="R209" s="145">
        <v>2.9681500000000001</v>
      </c>
      <c r="S209" s="145">
        <v>3.3976199999999999</v>
      </c>
      <c r="T209" s="145">
        <v>2.1307399999999999</v>
      </c>
      <c r="U209" s="145">
        <v>4.0014000000000003</v>
      </c>
      <c r="V209" s="145">
        <v>2.7323</v>
      </c>
      <c r="W209" s="145">
        <v>2.4934799999999999</v>
      </c>
      <c r="X209" s="145">
        <v>6.8857299999999997</v>
      </c>
      <c r="Y209" s="145">
        <v>2.9384000000000001</v>
      </c>
      <c r="Z209" s="145">
        <v>1.84388</v>
      </c>
    </row>
    <row r="210" spans="1:26">
      <c r="A210" s="145">
        <v>2072</v>
      </c>
      <c r="B210" s="145">
        <v>0.81496000000000002</v>
      </c>
      <c r="C210" s="145">
        <v>0.96475500000000003</v>
      </c>
      <c r="D210" s="145">
        <v>1.07629</v>
      </c>
      <c r="E210" s="145">
        <v>1.09114</v>
      </c>
      <c r="F210" s="145">
        <v>1.41713</v>
      </c>
      <c r="G210" s="145">
        <v>2.0432999999999999</v>
      </c>
      <c r="H210" s="145">
        <v>1.17218</v>
      </c>
      <c r="I210" s="145">
        <v>2.79827</v>
      </c>
      <c r="J210" s="145">
        <v>2.0966300000000002</v>
      </c>
      <c r="K210" s="145">
        <v>2.7763599999999999</v>
      </c>
      <c r="L210" s="145">
        <v>4.0436100000000001</v>
      </c>
      <c r="M210" s="145">
        <v>2.5302099999999998</v>
      </c>
      <c r="N210" s="145">
        <v>2.2608199999999998</v>
      </c>
      <c r="O210" s="145">
        <v>1.67421</v>
      </c>
      <c r="P210" s="145">
        <v>2.39005</v>
      </c>
      <c r="Q210" s="145">
        <v>10.0943</v>
      </c>
      <c r="R210" s="145">
        <v>2.9690300000000001</v>
      </c>
      <c r="S210" s="145">
        <v>3.3976199999999999</v>
      </c>
      <c r="T210" s="145">
        <v>2.1310099999999998</v>
      </c>
      <c r="U210" s="145">
        <v>4.0091999999999999</v>
      </c>
      <c r="V210" s="145">
        <v>2.7421099999999998</v>
      </c>
      <c r="W210" s="145">
        <v>2.49085</v>
      </c>
      <c r="X210" s="145">
        <v>6.9047999999999998</v>
      </c>
      <c r="Y210" s="145">
        <v>2.93886</v>
      </c>
      <c r="Z210" s="145">
        <v>1.8418300000000001</v>
      </c>
    </row>
    <row r="211" spans="1:26">
      <c r="A211" s="145">
        <v>2073</v>
      </c>
      <c r="B211" s="145">
        <v>0.81499999999999995</v>
      </c>
      <c r="C211" s="145">
        <v>0.96475599999999995</v>
      </c>
      <c r="D211" s="145">
        <v>1.0764</v>
      </c>
      <c r="E211" s="145">
        <v>1.09114</v>
      </c>
      <c r="F211" s="145">
        <v>1.41716</v>
      </c>
      <c r="G211" s="145">
        <v>2.0468999999999999</v>
      </c>
      <c r="H211" s="145">
        <v>1.1721900000000001</v>
      </c>
      <c r="I211" s="145">
        <v>2.79827</v>
      </c>
      <c r="J211" s="145">
        <v>2.0966399999999998</v>
      </c>
      <c r="K211" s="145">
        <v>2.7763599999999999</v>
      </c>
      <c r="L211" s="145">
        <v>4.0433500000000002</v>
      </c>
      <c r="M211" s="145">
        <v>2.5302099999999998</v>
      </c>
      <c r="N211" s="145">
        <v>2.2517499999999999</v>
      </c>
      <c r="O211" s="145">
        <v>1.6744300000000001</v>
      </c>
      <c r="P211" s="145">
        <v>2.39574</v>
      </c>
      <c r="Q211" s="145">
        <v>10.0943</v>
      </c>
      <c r="R211" s="145">
        <v>2.9694500000000001</v>
      </c>
      <c r="S211" s="145">
        <v>3.3976199999999999</v>
      </c>
      <c r="T211" s="145">
        <v>2.13104</v>
      </c>
      <c r="U211" s="145">
        <v>4.0183200000000001</v>
      </c>
      <c r="V211" s="145">
        <v>2.7517399999999999</v>
      </c>
      <c r="W211" s="145">
        <v>2.4882900000000001</v>
      </c>
      <c r="X211" s="145">
        <v>6.9227400000000001</v>
      </c>
      <c r="Y211" s="145">
        <v>2.93933</v>
      </c>
      <c r="Z211" s="145">
        <v>1.8398399999999999</v>
      </c>
    </row>
    <row r="212" spans="1:26">
      <c r="A212" s="145">
        <v>2074</v>
      </c>
      <c r="B212" s="145">
        <v>0.81503999999999999</v>
      </c>
      <c r="C212" s="145">
        <v>0.96475699999999998</v>
      </c>
      <c r="D212" s="145">
        <v>1.0765</v>
      </c>
      <c r="E212" s="145">
        <v>1.09114</v>
      </c>
      <c r="F212" s="145">
        <v>1.4171899999999999</v>
      </c>
      <c r="G212" s="145">
        <v>2.0505399999999998</v>
      </c>
      <c r="H212" s="145">
        <v>1.1721900000000001</v>
      </c>
      <c r="I212" s="145">
        <v>2.7982800000000001</v>
      </c>
      <c r="J212" s="145">
        <v>2.0966499999999999</v>
      </c>
      <c r="K212" s="145">
        <v>2.7763599999999999</v>
      </c>
      <c r="L212" s="145">
        <v>4.0430999999999999</v>
      </c>
      <c r="M212" s="145">
        <v>2.5302099999999998</v>
      </c>
      <c r="N212" s="145">
        <v>2.2425000000000002</v>
      </c>
      <c r="O212" s="145">
        <v>1.67465</v>
      </c>
      <c r="P212" s="145">
        <v>2.4010699999999998</v>
      </c>
      <c r="Q212" s="145">
        <v>10.0943</v>
      </c>
      <c r="R212" s="145">
        <v>2.96949</v>
      </c>
      <c r="S212" s="145">
        <v>3.3976199999999999</v>
      </c>
      <c r="T212" s="145">
        <v>2.1308500000000001</v>
      </c>
      <c r="U212" s="145">
        <v>4.0287899999999999</v>
      </c>
      <c r="V212" s="145">
        <v>2.7612000000000001</v>
      </c>
      <c r="W212" s="145">
        <v>2.4858099999999999</v>
      </c>
      <c r="X212" s="145">
        <v>6.9396399999999998</v>
      </c>
      <c r="Y212" s="145">
        <v>2.9398</v>
      </c>
      <c r="Z212" s="145">
        <v>1.8379099999999999</v>
      </c>
    </row>
    <row r="213" spans="1:26">
      <c r="A213" s="145">
        <v>2075</v>
      </c>
      <c r="B213" s="145">
        <v>0.81508199999999997</v>
      </c>
      <c r="C213" s="145">
        <v>0.96475900000000003</v>
      </c>
      <c r="D213" s="145">
        <v>1.0765899999999999</v>
      </c>
      <c r="E213" s="145">
        <v>1.0911500000000001</v>
      </c>
      <c r="F213" s="145">
        <v>1.41723</v>
      </c>
      <c r="G213" s="145">
        <v>2.0542199999999999</v>
      </c>
      <c r="H213" s="145">
        <v>1.1721900000000001</v>
      </c>
      <c r="I213" s="145">
        <v>2.7982900000000002</v>
      </c>
      <c r="J213" s="145">
        <v>2.09667</v>
      </c>
      <c r="K213" s="145">
        <v>2.7763599999999999</v>
      </c>
      <c r="L213" s="145">
        <v>4.0428699999999997</v>
      </c>
      <c r="M213" s="145">
        <v>2.5302099999999998</v>
      </c>
      <c r="N213" s="145">
        <v>2.23319</v>
      </c>
      <c r="O213" s="145">
        <v>1.6748499999999999</v>
      </c>
      <c r="P213" s="145">
        <v>2.4058299999999999</v>
      </c>
      <c r="Q213" s="145">
        <v>10.0943</v>
      </c>
      <c r="R213" s="145">
        <v>2.9691900000000002</v>
      </c>
      <c r="S213" s="145">
        <v>3.3976199999999999</v>
      </c>
      <c r="T213" s="145">
        <v>2.1304599999999998</v>
      </c>
      <c r="U213" s="145">
        <v>4.0403399999999996</v>
      </c>
      <c r="V213" s="145">
        <v>2.7705000000000002</v>
      </c>
      <c r="W213" s="145">
        <v>2.48339</v>
      </c>
      <c r="X213" s="145">
        <v>6.9555100000000003</v>
      </c>
      <c r="Y213" s="145">
        <v>2.94028</v>
      </c>
      <c r="Z213" s="145">
        <v>1.8360300000000001</v>
      </c>
    </row>
    <row r="214" spans="1:26">
      <c r="A214" s="145">
        <v>2076</v>
      </c>
      <c r="B214" s="145">
        <v>0.81512399999999996</v>
      </c>
      <c r="C214" s="145">
        <v>0.96475999999999995</v>
      </c>
      <c r="D214" s="145">
        <v>1.0766800000000001</v>
      </c>
      <c r="E214" s="145">
        <v>1.0911500000000001</v>
      </c>
      <c r="F214" s="145">
        <v>1.41726</v>
      </c>
      <c r="G214" s="145">
        <v>2.0579999999999998</v>
      </c>
      <c r="H214" s="145">
        <v>1.1721900000000001</v>
      </c>
      <c r="I214" s="145">
        <v>2.7983199999999999</v>
      </c>
      <c r="J214" s="145">
        <v>2.0966999999999998</v>
      </c>
      <c r="K214" s="145">
        <v>2.7763599999999999</v>
      </c>
      <c r="L214" s="145">
        <v>4.0426700000000002</v>
      </c>
      <c r="M214" s="145">
        <v>2.5302199999999999</v>
      </c>
      <c r="N214" s="145">
        <v>2.2239900000000001</v>
      </c>
      <c r="O214" s="145">
        <v>1.67503</v>
      </c>
      <c r="P214" s="145">
        <v>2.41005</v>
      </c>
      <c r="Q214" s="145">
        <v>10.094200000000001</v>
      </c>
      <c r="R214" s="145">
        <v>2.9685800000000002</v>
      </c>
      <c r="S214" s="145">
        <v>3.3976199999999999</v>
      </c>
      <c r="T214" s="145">
        <v>2.12988</v>
      </c>
      <c r="U214" s="145">
        <v>4.05267</v>
      </c>
      <c r="V214" s="145">
        <v>2.77963</v>
      </c>
      <c r="W214" s="145">
        <v>2.4810500000000002</v>
      </c>
      <c r="X214" s="145">
        <v>6.9703900000000001</v>
      </c>
      <c r="Y214" s="145">
        <v>2.9407899999999998</v>
      </c>
      <c r="Z214" s="145">
        <v>1.8342099999999999</v>
      </c>
    </row>
    <row r="215" spans="1:26">
      <c r="A215" s="145">
        <v>2077</v>
      </c>
      <c r="B215" s="145">
        <v>0.81516599999999995</v>
      </c>
      <c r="C215" s="145">
        <v>0.96476200000000001</v>
      </c>
      <c r="D215" s="145">
        <v>1.07677</v>
      </c>
      <c r="E215" s="145">
        <v>1.0911500000000001</v>
      </c>
      <c r="F215" s="145">
        <v>1.4173</v>
      </c>
      <c r="G215" s="145">
        <v>2.0619100000000001</v>
      </c>
      <c r="H215" s="145">
        <v>1.1721900000000001</v>
      </c>
      <c r="I215" s="145">
        <v>2.7983500000000001</v>
      </c>
      <c r="J215" s="145">
        <v>2.0967199999999999</v>
      </c>
      <c r="K215" s="145">
        <v>2.7763599999999999</v>
      </c>
      <c r="L215" s="145">
        <v>4.0424800000000003</v>
      </c>
      <c r="M215" s="145">
        <v>2.5302199999999999</v>
      </c>
      <c r="N215" s="145">
        <v>2.2149899999999998</v>
      </c>
      <c r="O215" s="145">
        <v>1.6752</v>
      </c>
      <c r="P215" s="145">
        <v>2.4139400000000002</v>
      </c>
      <c r="Q215" s="145">
        <v>10.094200000000001</v>
      </c>
      <c r="R215" s="145">
        <v>2.9676300000000002</v>
      </c>
      <c r="S215" s="145">
        <v>3.3976199999999999</v>
      </c>
      <c r="T215" s="145">
        <v>2.12914</v>
      </c>
      <c r="U215" s="145">
        <v>4.0658099999999999</v>
      </c>
      <c r="V215" s="145">
        <v>2.7885599999999999</v>
      </c>
      <c r="W215" s="145">
        <v>2.4787699999999999</v>
      </c>
      <c r="X215" s="145">
        <v>6.9843599999999997</v>
      </c>
      <c r="Y215" s="145">
        <v>2.9413200000000002</v>
      </c>
      <c r="Z215" s="145">
        <v>1.8324400000000001</v>
      </c>
    </row>
    <row r="216" spans="1:26">
      <c r="A216" s="145">
        <v>2078</v>
      </c>
      <c r="B216" s="145">
        <v>0.81520899999999996</v>
      </c>
      <c r="C216" s="145">
        <v>0.96476300000000004</v>
      </c>
      <c r="D216" s="145">
        <v>1.0768500000000001</v>
      </c>
      <c r="E216" s="145">
        <v>1.0911500000000001</v>
      </c>
      <c r="F216" s="145">
        <v>1.41734</v>
      </c>
      <c r="G216" s="145">
        <v>2.0659900000000002</v>
      </c>
      <c r="H216" s="145">
        <v>1.1721900000000001</v>
      </c>
      <c r="I216" s="145">
        <v>2.7984</v>
      </c>
      <c r="J216" s="145">
        <v>2.0967500000000001</v>
      </c>
      <c r="K216" s="145">
        <v>2.7763599999999999</v>
      </c>
      <c r="L216" s="145">
        <v>4.0423099999999996</v>
      </c>
      <c r="M216" s="145">
        <v>2.5302199999999999</v>
      </c>
      <c r="N216" s="145">
        <v>2.2061999999999999</v>
      </c>
      <c r="O216" s="145">
        <v>1.6753400000000001</v>
      </c>
      <c r="P216" s="145">
        <v>2.41744</v>
      </c>
      <c r="Q216" s="145">
        <v>10.094200000000001</v>
      </c>
      <c r="R216" s="145">
        <v>2.9664000000000001</v>
      </c>
      <c r="S216" s="145">
        <v>3.3976199999999999</v>
      </c>
      <c r="T216" s="145">
        <v>2.1282100000000002</v>
      </c>
      <c r="U216" s="145">
        <v>4.0801999999999996</v>
      </c>
      <c r="V216" s="145">
        <v>2.79731</v>
      </c>
      <c r="W216" s="145">
        <v>2.4765700000000002</v>
      </c>
      <c r="X216" s="145">
        <v>6.9974499999999997</v>
      </c>
      <c r="Y216" s="145">
        <v>2.9418700000000002</v>
      </c>
      <c r="Z216" s="145">
        <v>1.8307199999999999</v>
      </c>
    </row>
    <row r="217" spans="1:26">
      <c r="A217" s="145">
        <v>2079</v>
      </c>
      <c r="B217" s="145">
        <v>0.81525300000000001</v>
      </c>
      <c r="C217" s="145">
        <v>0.96476399999999995</v>
      </c>
      <c r="D217" s="145">
        <v>1.0769200000000001</v>
      </c>
      <c r="E217" s="145">
        <v>1.0911500000000001</v>
      </c>
      <c r="F217" s="145">
        <v>1.41737</v>
      </c>
      <c r="G217" s="145">
        <v>2.0702799999999999</v>
      </c>
      <c r="H217" s="145">
        <v>1.1721900000000001</v>
      </c>
      <c r="I217" s="145">
        <v>2.79847</v>
      </c>
      <c r="J217" s="145">
        <v>2.0967799999999999</v>
      </c>
      <c r="K217" s="145">
        <v>2.7763599999999999</v>
      </c>
      <c r="L217" s="145">
        <v>4.04216</v>
      </c>
      <c r="M217" s="145">
        <v>2.5302199999999999</v>
      </c>
      <c r="N217" s="145">
        <v>2.19773</v>
      </c>
      <c r="O217" s="145">
        <v>1.67547</v>
      </c>
      <c r="P217" s="145">
        <v>2.4208799999999999</v>
      </c>
      <c r="Q217" s="145">
        <v>10.094200000000001</v>
      </c>
      <c r="R217" s="145">
        <v>2.9648300000000001</v>
      </c>
      <c r="S217" s="145">
        <v>3.3976199999999999</v>
      </c>
      <c r="T217" s="145">
        <v>2.1271300000000002</v>
      </c>
      <c r="U217" s="145">
        <v>4.0956999999999999</v>
      </c>
      <c r="V217" s="145">
        <v>2.80585</v>
      </c>
      <c r="W217" s="145">
        <v>2.4744299999999999</v>
      </c>
      <c r="X217" s="145">
        <v>7.0097199999999997</v>
      </c>
      <c r="Y217" s="145">
        <v>2.94245</v>
      </c>
      <c r="Z217" s="145">
        <v>1.8290599999999999</v>
      </c>
    </row>
    <row r="218" spans="1:26">
      <c r="A218" s="145">
        <v>2080</v>
      </c>
      <c r="B218" s="145">
        <v>0.81529600000000002</v>
      </c>
      <c r="C218" s="145">
        <v>0.96476600000000001</v>
      </c>
      <c r="D218" s="145">
        <v>1.0769899999999999</v>
      </c>
      <c r="E218" s="145">
        <v>1.0911500000000001</v>
      </c>
      <c r="F218" s="145">
        <v>1.4174100000000001</v>
      </c>
      <c r="G218" s="145">
        <v>2.0747800000000001</v>
      </c>
      <c r="H218" s="145">
        <v>1.1721999999999999</v>
      </c>
      <c r="I218" s="145">
        <v>2.79854</v>
      </c>
      <c r="J218" s="145">
        <v>2.0968100000000001</v>
      </c>
      <c r="K218" s="145">
        <v>2.7763599999999999</v>
      </c>
      <c r="L218" s="145">
        <v>4.0420299999999996</v>
      </c>
      <c r="M218" s="145">
        <v>2.5302199999999999</v>
      </c>
      <c r="N218" s="145">
        <v>2.18954</v>
      </c>
      <c r="O218" s="145">
        <v>1.6755800000000001</v>
      </c>
      <c r="P218" s="145">
        <v>2.4245199999999998</v>
      </c>
      <c r="Q218" s="145">
        <v>10.094099999999999</v>
      </c>
      <c r="R218" s="145">
        <v>2.9628999999999999</v>
      </c>
      <c r="S218" s="145">
        <v>3.3976199999999999</v>
      </c>
      <c r="T218" s="145">
        <v>2.12588</v>
      </c>
      <c r="U218" s="145">
        <v>4.1125400000000001</v>
      </c>
      <c r="V218" s="145">
        <v>2.8142</v>
      </c>
      <c r="W218" s="145">
        <v>2.47235</v>
      </c>
      <c r="X218" s="145">
        <v>7.0212399999999997</v>
      </c>
      <c r="Y218" s="145">
        <v>2.94306</v>
      </c>
      <c r="Z218" s="145">
        <v>1.82744</v>
      </c>
    </row>
    <row r="219" spans="1:26">
      <c r="A219" s="145">
        <v>2081</v>
      </c>
      <c r="B219" s="145">
        <v>0.81533999999999995</v>
      </c>
      <c r="C219" s="145">
        <v>0.96476700000000004</v>
      </c>
      <c r="D219" s="145">
        <v>1.0770599999999999</v>
      </c>
      <c r="E219" s="145">
        <v>1.0911500000000001</v>
      </c>
      <c r="F219" s="145">
        <v>1.4174500000000001</v>
      </c>
      <c r="G219" s="145">
        <v>2.07944</v>
      </c>
      <c r="H219" s="145">
        <v>1.1721999999999999</v>
      </c>
      <c r="I219" s="145">
        <v>2.7986300000000002</v>
      </c>
      <c r="J219" s="145">
        <v>2.0968399999999998</v>
      </c>
      <c r="K219" s="145">
        <v>2.7763599999999999</v>
      </c>
      <c r="L219" s="145">
        <v>4.0419099999999997</v>
      </c>
      <c r="M219" s="145">
        <v>2.5302199999999999</v>
      </c>
      <c r="N219" s="145">
        <v>2.18153</v>
      </c>
      <c r="O219" s="145">
        <v>1.6756899999999999</v>
      </c>
      <c r="P219" s="145">
        <v>2.4282900000000001</v>
      </c>
      <c r="Q219" s="145">
        <v>10.094099999999999</v>
      </c>
      <c r="R219" s="145">
        <v>2.9606300000000001</v>
      </c>
      <c r="S219" s="145">
        <v>3.3976199999999999</v>
      </c>
      <c r="T219" s="145">
        <v>2.12446</v>
      </c>
      <c r="U219" s="145">
        <v>4.13096</v>
      </c>
      <c r="V219" s="145">
        <v>2.8223500000000001</v>
      </c>
      <c r="W219" s="145">
        <v>2.4703400000000002</v>
      </c>
      <c r="X219" s="145">
        <v>7.0320400000000003</v>
      </c>
      <c r="Y219" s="145">
        <v>2.9436800000000001</v>
      </c>
      <c r="Z219" s="145">
        <v>1.8258799999999999</v>
      </c>
    </row>
    <row r="220" spans="1:26">
      <c r="A220" s="145">
        <v>2082</v>
      </c>
      <c r="B220" s="145">
        <v>0.815384</v>
      </c>
      <c r="C220" s="145">
        <v>0.96476899999999999</v>
      </c>
      <c r="D220" s="145">
        <v>1.0771200000000001</v>
      </c>
      <c r="E220" s="145">
        <v>1.0911500000000001</v>
      </c>
      <c r="F220" s="145">
        <v>1.4174800000000001</v>
      </c>
      <c r="G220" s="145">
        <v>2.08426</v>
      </c>
      <c r="H220" s="145">
        <v>1.1721999999999999</v>
      </c>
      <c r="I220" s="145">
        <v>2.7987199999999999</v>
      </c>
      <c r="J220" s="145">
        <v>2.0968800000000001</v>
      </c>
      <c r="K220" s="145">
        <v>2.7763599999999999</v>
      </c>
      <c r="L220" s="145">
        <v>4.0418000000000003</v>
      </c>
      <c r="M220" s="145">
        <v>2.53023</v>
      </c>
      <c r="N220" s="145">
        <v>2.1737000000000002</v>
      </c>
      <c r="O220" s="145">
        <v>1.67578</v>
      </c>
      <c r="P220" s="145">
        <v>2.4321100000000002</v>
      </c>
      <c r="Q220" s="145">
        <v>10.093999999999999</v>
      </c>
      <c r="R220" s="145">
        <v>2.9580600000000001</v>
      </c>
      <c r="S220" s="145">
        <v>3.3976199999999999</v>
      </c>
      <c r="T220" s="145">
        <v>2.1229</v>
      </c>
      <c r="U220" s="145">
        <v>4.1505999999999998</v>
      </c>
      <c r="V220" s="145">
        <v>2.8302999999999998</v>
      </c>
      <c r="W220" s="145">
        <v>2.4683999999999999</v>
      </c>
      <c r="X220" s="145">
        <v>7.0421500000000004</v>
      </c>
      <c r="Y220" s="145">
        <v>2.9443100000000002</v>
      </c>
      <c r="Z220" s="145">
        <v>1.82437</v>
      </c>
    </row>
    <row r="221" spans="1:26">
      <c r="A221" s="145">
        <v>2083</v>
      </c>
      <c r="B221" s="145">
        <v>0.81542899999999996</v>
      </c>
      <c r="C221" s="145">
        <v>0.96477000000000002</v>
      </c>
      <c r="D221" s="145">
        <v>1.07718</v>
      </c>
      <c r="E221" s="145">
        <v>1.0911500000000001</v>
      </c>
      <c r="F221" s="145">
        <v>1.4175199999999999</v>
      </c>
      <c r="G221" s="145">
        <v>2.0892400000000002</v>
      </c>
      <c r="H221" s="145">
        <v>1.1721999999999999</v>
      </c>
      <c r="I221" s="145">
        <v>2.7988300000000002</v>
      </c>
      <c r="J221" s="145">
        <v>2.0969099999999998</v>
      </c>
      <c r="K221" s="145">
        <v>2.7763599999999999</v>
      </c>
      <c r="L221" s="145">
        <v>4.0416999999999996</v>
      </c>
      <c r="M221" s="145">
        <v>2.53023</v>
      </c>
      <c r="N221" s="145">
        <v>2.1660499999999998</v>
      </c>
      <c r="O221" s="145">
        <v>1.67588</v>
      </c>
      <c r="P221" s="145">
        <v>2.4358599999999999</v>
      </c>
      <c r="Q221" s="145">
        <v>10.093999999999999</v>
      </c>
      <c r="R221" s="145">
        <v>2.95519</v>
      </c>
      <c r="S221" s="145">
        <v>3.3976199999999999</v>
      </c>
      <c r="T221" s="145">
        <v>2.1212</v>
      </c>
      <c r="U221" s="145">
        <v>4.1710900000000004</v>
      </c>
      <c r="V221" s="145">
        <v>2.83805</v>
      </c>
      <c r="W221" s="145">
        <v>2.46652</v>
      </c>
      <c r="X221" s="145">
        <v>7.0516199999999998</v>
      </c>
      <c r="Y221" s="145">
        <v>2.94496</v>
      </c>
      <c r="Z221" s="145">
        <v>1.82291</v>
      </c>
    </row>
    <row r="222" spans="1:26">
      <c r="A222" s="145">
        <v>2084</v>
      </c>
      <c r="B222" s="145">
        <v>0.81547400000000003</v>
      </c>
      <c r="C222" s="145">
        <v>0.96477199999999996</v>
      </c>
      <c r="D222" s="145">
        <v>1.07724</v>
      </c>
      <c r="E222" s="145">
        <v>1.0911599999999999</v>
      </c>
      <c r="F222" s="145">
        <v>1.4175599999999999</v>
      </c>
      <c r="G222" s="145">
        <v>2.0943800000000001</v>
      </c>
      <c r="H222" s="145">
        <v>1.17221</v>
      </c>
      <c r="I222" s="145">
        <v>2.79894</v>
      </c>
      <c r="J222" s="145">
        <v>2.0969500000000001</v>
      </c>
      <c r="K222" s="145">
        <v>2.7763599999999999</v>
      </c>
      <c r="L222" s="145">
        <v>4.0416100000000004</v>
      </c>
      <c r="M222" s="145">
        <v>2.53023</v>
      </c>
      <c r="N222" s="145">
        <v>2.15862</v>
      </c>
      <c r="O222" s="145">
        <v>1.67597</v>
      </c>
      <c r="P222" s="145">
        <v>2.43967</v>
      </c>
      <c r="Q222" s="145">
        <v>10.0939</v>
      </c>
      <c r="R222" s="145">
        <v>2.95201</v>
      </c>
      <c r="S222" s="145">
        <v>3.3976199999999999</v>
      </c>
      <c r="T222" s="145">
        <v>2.1193900000000001</v>
      </c>
      <c r="U222" s="145">
        <v>4.1921799999999996</v>
      </c>
      <c r="V222" s="145">
        <v>2.8455900000000001</v>
      </c>
      <c r="W222" s="145">
        <v>2.4647000000000001</v>
      </c>
      <c r="X222" s="145">
        <v>7.0604800000000001</v>
      </c>
      <c r="Y222" s="145">
        <v>2.94563</v>
      </c>
      <c r="Z222" s="145">
        <v>1.8214999999999999</v>
      </c>
    </row>
    <row r="223" spans="1:26">
      <c r="A223" s="145">
        <v>2085</v>
      </c>
      <c r="B223" s="145">
        <v>0.81551899999999999</v>
      </c>
      <c r="C223" s="145">
        <v>0.96477299999999999</v>
      </c>
      <c r="D223" s="145">
        <v>1.0772900000000001</v>
      </c>
      <c r="E223" s="145">
        <v>1.0911599999999999</v>
      </c>
      <c r="F223" s="145">
        <v>1.4175899999999999</v>
      </c>
      <c r="G223" s="145">
        <v>2.0996700000000001</v>
      </c>
      <c r="H223" s="145">
        <v>1.17221</v>
      </c>
      <c r="I223" s="145">
        <v>2.7990499999999998</v>
      </c>
      <c r="J223" s="145">
        <v>2.0969899999999999</v>
      </c>
      <c r="K223" s="145">
        <v>2.7763599999999999</v>
      </c>
      <c r="L223" s="145">
        <v>4.0415299999999998</v>
      </c>
      <c r="M223" s="145">
        <v>2.53023</v>
      </c>
      <c r="N223" s="145">
        <v>2.1514799999999998</v>
      </c>
      <c r="O223" s="145">
        <v>1.67605</v>
      </c>
      <c r="P223" s="145">
        <v>2.44347</v>
      </c>
      <c r="Q223" s="145">
        <v>10.0939</v>
      </c>
      <c r="R223" s="145">
        <v>2.9485100000000002</v>
      </c>
      <c r="S223" s="145">
        <v>3.3976199999999999</v>
      </c>
      <c r="T223" s="145">
        <v>2.11748</v>
      </c>
      <c r="U223" s="145">
        <v>4.2139199999999999</v>
      </c>
      <c r="V223" s="145">
        <v>2.8465600000000002</v>
      </c>
      <c r="W223" s="145">
        <v>2.4629500000000002</v>
      </c>
      <c r="X223" s="145">
        <v>7.0687699999999998</v>
      </c>
      <c r="Y223" s="145">
        <v>2.94631</v>
      </c>
      <c r="Z223" s="145">
        <v>1.82013</v>
      </c>
    </row>
    <row r="224" spans="1:26">
      <c r="A224" s="145">
        <v>2086</v>
      </c>
      <c r="B224" s="145">
        <v>0.81556499999999998</v>
      </c>
      <c r="C224" s="145">
        <v>0.96477500000000005</v>
      </c>
      <c r="D224" s="145">
        <v>1.07734</v>
      </c>
      <c r="E224" s="145">
        <v>1.0911599999999999</v>
      </c>
      <c r="F224" s="145">
        <v>1.4176299999999999</v>
      </c>
      <c r="G224" s="145">
        <v>2.1051199999999999</v>
      </c>
      <c r="H224" s="145">
        <v>1.17221</v>
      </c>
      <c r="I224" s="145">
        <v>2.7991799999999998</v>
      </c>
      <c r="J224" s="145">
        <v>2.0970200000000001</v>
      </c>
      <c r="K224" s="145">
        <v>2.7763599999999999</v>
      </c>
      <c r="L224" s="145">
        <v>4.0414599999999998</v>
      </c>
      <c r="M224" s="145">
        <v>2.53023</v>
      </c>
      <c r="N224" s="145">
        <v>2.1445799999999999</v>
      </c>
      <c r="O224" s="145">
        <v>1.6761299999999999</v>
      </c>
      <c r="P224" s="145">
        <v>2.4471099999999999</v>
      </c>
      <c r="Q224" s="145">
        <v>10.0938</v>
      </c>
      <c r="R224" s="145">
        <v>2.94469</v>
      </c>
      <c r="S224" s="145">
        <v>3.3976199999999999</v>
      </c>
      <c r="T224" s="145">
        <v>2.1154500000000001</v>
      </c>
      <c r="U224" s="145">
        <v>4.23651</v>
      </c>
      <c r="V224" s="145">
        <v>2.8452999999999999</v>
      </c>
      <c r="W224" s="145">
        <v>2.4612599999999998</v>
      </c>
      <c r="X224" s="145">
        <v>7.0765200000000004</v>
      </c>
      <c r="Y224" s="145">
        <v>2.9470200000000002</v>
      </c>
      <c r="Z224" s="145">
        <v>1.8188200000000001</v>
      </c>
    </row>
    <row r="225" spans="1:26">
      <c r="A225" s="145">
        <v>2087</v>
      </c>
      <c r="B225" s="145">
        <v>0.81561099999999997</v>
      </c>
      <c r="C225" s="145">
        <v>0.96477599999999997</v>
      </c>
      <c r="D225" s="145">
        <v>1.07738</v>
      </c>
      <c r="E225" s="145">
        <v>1.0911599999999999</v>
      </c>
      <c r="F225" s="145">
        <v>1.41767</v>
      </c>
      <c r="G225" s="145">
        <v>2.1107300000000002</v>
      </c>
      <c r="H225" s="145">
        <v>1.17222</v>
      </c>
      <c r="I225" s="145">
        <v>2.7993000000000001</v>
      </c>
      <c r="J225" s="145">
        <v>2.0970599999999999</v>
      </c>
      <c r="K225" s="145">
        <v>2.7763599999999999</v>
      </c>
      <c r="L225" s="145">
        <v>4.0414000000000003</v>
      </c>
      <c r="M225" s="145">
        <v>2.53023</v>
      </c>
      <c r="N225" s="145">
        <v>2.13794</v>
      </c>
      <c r="O225" s="145">
        <v>1.6761999999999999</v>
      </c>
      <c r="P225" s="145">
        <v>2.45078</v>
      </c>
      <c r="Q225" s="145">
        <v>10.0937</v>
      </c>
      <c r="R225" s="145">
        <v>2.94055</v>
      </c>
      <c r="S225" s="145">
        <v>3.3976199999999999</v>
      </c>
      <c r="T225" s="145">
        <v>2.11334</v>
      </c>
      <c r="U225" s="145">
        <v>4.25976</v>
      </c>
      <c r="V225" s="145">
        <v>2.8440699999999999</v>
      </c>
      <c r="W225" s="145">
        <v>2.4596399999999998</v>
      </c>
      <c r="X225" s="145">
        <v>7.0837599999999998</v>
      </c>
      <c r="Y225" s="145">
        <v>2.9477600000000002</v>
      </c>
      <c r="Z225" s="145">
        <v>1.8175600000000001</v>
      </c>
    </row>
    <row r="226" spans="1:26">
      <c r="A226" s="145">
        <v>2088</v>
      </c>
      <c r="B226" s="145">
        <v>0.81565799999999999</v>
      </c>
      <c r="C226" s="145">
        <v>0.96477800000000002</v>
      </c>
      <c r="D226" s="145">
        <v>1.07742</v>
      </c>
      <c r="E226" s="145">
        <v>1.0911599999999999</v>
      </c>
      <c r="F226" s="145">
        <v>1.41771</v>
      </c>
      <c r="G226" s="145">
        <v>2.1164999999999998</v>
      </c>
      <c r="H226" s="145">
        <v>1.17222</v>
      </c>
      <c r="I226" s="145">
        <v>2.7994400000000002</v>
      </c>
      <c r="J226" s="145">
        <v>2.0971000000000002</v>
      </c>
      <c r="K226" s="145">
        <v>2.7763599999999999</v>
      </c>
      <c r="L226" s="145">
        <v>4.0413399999999999</v>
      </c>
      <c r="M226" s="145">
        <v>2.53023</v>
      </c>
      <c r="N226" s="145">
        <v>2.1315</v>
      </c>
      <c r="O226" s="145">
        <v>1.6762699999999999</v>
      </c>
      <c r="P226" s="145">
        <v>2.4546700000000001</v>
      </c>
      <c r="Q226" s="145">
        <v>10.0937</v>
      </c>
      <c r="R226" s="145">
        <v>2.9360599999999999</v>
      </c>
      <c r="S226" s="145">
        <v>3.3976199999999999</v>
      </c>
      <c r="T226" s="145">
        <v>2.1111399999999998</v>
      </c>
      <c r="U226" s="145">
        <v>4.2836600000000002</v>
      </c>
      <c r="V226" s="145">
        <v>2.8428599999999999</v>
      </c>
      <c r="W226" s="145">
        <v>2.4580799999999998</v>
      </c>
      <c r="X226" s="145">
        <v>7.0905300000000002</v>
      </c>
      <c r="Y226" s="145">
        <v>2.9485199999999998</v>
      </c>
      <c r="Z226" s="145">
        <v>1.8163499999999999</v>
      </c>
    </row>
    <row r="227" spans="1:26">
      <c r="A227" s="145">
        <v>2089</v>
      </c>
      <c r="B227" s="145">
        <v>0.81570699999999996</v>
      </c>
      <c r="C227" s="145">
        <v>0.96477900000000005</v>
      </c>
      <c r="D227" s="145">
        <v>1.0774600000000001</v>
      </c>
      <c r="E227" s="145">
        <v>1.0911599999999999</v>
      </c>
      <c r="F227" s="145">
        <v>1.4177500000000001</v>
      </c>
      <c r="G227" s="145">
        <v>2.1224099999999999</v>
      </c>
      <c r="H227" s="145">
        <v>1.1722300000000001</v>
      </c>
      <c r="I227" s="145">
        <v>2.7995800000000002</v>
      </c>
      <c r="J227" s="145">
        <v>2.0971299999999999</v>
      </c>
      <c r="K227" s="145">
        <v>2.7763599999999999</v>
      </c>
      <c r="L227" s="145">
        <v>4.0412800000000004</v>
      </c>
      <c r="M227" s="145">
        <v>2.53024</v>
      </c>
      <c r="N227" s="145">
        <v>2.1252</v>
      </c>
      <c r="O227" s="145">
        <v>1.6763399999999999</v>
      </c>
      <c r="P227" s="145">
        <v>2.45878</v>
      </c>
      <c r="Q227" s="145">
        <v>10.0936</v>
      </c>
      <c r="R227" s="145">
        <v>2.9312100000000001</v>
      </c>
      <c r="S227" s="145">
        <v>3.3976199999999999</v>
      </c>
      <c r="T227" s="145">
        <v>2.10886</v>
      </c>
      <c r="U227" s="145">
        <v>4.3083499999999999</v>
      </c>
      <c r="V227" s="145">
        <v>2.8416800000000002</v>
      </c>
      <c r="W227" s="145">
        <v>2.4565700000000001</v>
      </c>
      <c r="X227" s="145">
        <v>7.0968600000000004</v>
      </c>
      <c r="Y227" s="145">
        <v>2.9493</v>
      </c>
      <c r="Z227" s="145">
        <v>1.8151900000000001</v>
      </c>
    </row>
    <row r="228" spans="1:26">
      <c r="A228" s="145">
        <v>2090</v>
      </c>
      <c r="B228" s="145">
        <v>0.81575600000000004</v>
      </c>
      <c r="C228" s="145">
        <v>0.964781</v>
      </c>
      <c r="D228" s="145">
        <v>1.0774900000000001</v>
      </c>
      <c r="E228" s="145">
        <v>1.0911599999999999</v>
      </c>
      <c r="F228" s="145">
        <v>1.41778</v>
      </c>
      <c r="G228" s="145">
        <v>2.1284800000000001</v>
      </c>
      <c r="H228" s="145">
        <v>1.1722300000000001</v>
      </c>
      <c r="I228" s="145">
        <v>2.7997200000000002</v>
      </c>
      <c r="J228" s="145">
        <v>2.0971700000000002</v>
      </c>
      <c r="K228" s="145">
        <v>2.7763599999999999</v>
      </c>
      <c r="L228" s="145">
        <v>4.0412299999999997</v>
      </c>
      <c r="M228" s="145">
        <v>2.53024</v>
      </c>
      <c r="N228" s="145">
        <v>2.1189800000000001</v>
      </c>
      <c r="O228" s="145">
        <v>1.67641</v>
      </c>
      <c r="P228" s="145">
        <v>2.4628399999999999</v>
      </c>
      <c r="Q228" s="145">
        <v>10.093500000000001</v>
      </c>
      <c r="R228" s="145">
        <v>2.92605</v>
      </c>
      <c r="S228" s="145">
        <v>3.3976199999999999</v>
      </c>
      <c r="T228" s="145">
        <v>2.1065</v>
      </c>
      <c r="U228" s="145">
        <v>4.3338400000000004</v>
      </c>
      <c r="V228" s="145">
        <v>2.8405200000000002</v>
      </c>
      <c r="W228" s="145">
        <v>2.45513</v>
      </c>
      <c r="X228" s="145">
        <v>7.1027699999999996</v>
      </c>
      <c r="Y228" s="145">
        <v>2.9500999999999999</v>
      </c>
      <c r="Z228" s="145">
        <v>1.8140700000000001</v>
      </c>
    </row>
    <row r="229" spans="1:26">
      <c r="A229" s="145">
        <v>2091</v>
      </c>
      <c r="B229" s="145">
        <v>0.815805</v>
      </c>
      <c r="C229" s="145">
        <v>0.96478200000000003</v>
      </c>
      <c r="D229" s="145">
        <v>1.0775300000000001</v>
      </c>
      <c r="E229" s="145">
        <v>1.0911599999999999</v>
      </c>
      <c r="F229" s="145">
        <v>1.4178200000000001</v>
      </c>
      <c r="G229" s="145">
        <v>2.1347399999999999</v>
      </c>
      <c r="H229" s="145">
        <v>1.1722399999999999</v>
      </c>
      <c r="I229" s="145">
        <v>2.7998599999999998</v>
      </c>
      <c r="J229" s="145">
        <v>2.0972</v>
      </c>
      <c r="K229" s="145">
        <v>2.7763599999999999</v>
      </c>
      <c r="L229" s="145">
        <v>4.0411799999999998</v>
      </c>
      <c r="M229" s="145">
        <v>2.53024</v>
      </c>
      <c r="N229" s="145">
        <v>2.1129500000000001</v>
      </c>
      <c r="O229" s="145">
        <v>1.67649</v>
      </c>
      <c r="P229" s="145">
        <v>2.4670000000000001</v>
      </c>
      <c r="Q229" s="145">
        <v>10.093299999999999</v>
      </c>
      <c r="R229" s="145">
        <v>2.9205399999999999</v>
      </c>
      <c r="S229" s="145">
        <v>3.3976199999999999</v>
      </c>
      <c r="T229" s="145">
        <v>2.1040999999999999</v>
      </c>
      <c r="U229" s="145">
        <v>4.3597400000000004</v>
      </c>
      <c r="V229" s="145">
        <v>2.83935</v>
      </c>
      <c r="W229" s="145">
        <v>2.4537599999999999</v>
      </c>
      <c r="X229" s="145">
        <v>7.1082799999999997</v>
      </c>
      <c r="Y229" s="145">
        <v>2.9509300000000001</v>
      </c>
      <c r="Z229" s="145">
        <v>1.8129999999999999</v>
      </c>
    </row>
    <row r="230" spans="1:26">
      <c r="A230" s="145">
        <v>2092</v>
      </c>
      <c r="B230" s="145">
        <v>0.81585300000000005</v>
      </c>
      <c r="C230" s="145">
        <v>0.96478399999999997</v>
      </c>
      <c r="D230" s="145">
        <v>1.0775600000000001</v>
      </c>
      <c r="E230" s="145">
        <v>1.0911599999999999</v>
      </c>
      <c r="F230" s="145">
        <v>1.4178599999999999</v>
      </c>
      <c r="G230" s="145">
        <v>2.1412100000000001</v>
      </c>
      <c r="H230" s="145">
        <v>1.17225</v>
      </c>
      <c r="I230" s="145">
        <v>2.8000099999999999</v>
      </c>
      <c r="J230" s="145">
        <v>2.0972200000000001</v>
      </c>
      <c r="K230" s="145">
        <v>2.7763599999999999</v>
      </c>
      <c r="L230" s="145">
        <v>4.0411299999999999</v>
      </c>
      <c r="M230" s="145">
        <v>2.53024</v>
      </c>
      <c r="N230" s="145">
        <v>2.1070600000000002</v>
      </c>
      <c r="O230" s="145">
        <v>1.6765699999999999</v>
      </c>
      <c r="P230" s="145">
        <v>2.4714700000000001</v>
      </c>
      <c r="Q230" s="145">
        <v>10.0932</v>
      </c>
      <c r="R230" s="145">
        <v>2.9146399999999999</v>
      </c>
      <c r="S230" s="145">
        <v>3.3976199999999999</v>
      </c>
      <c r="T230" s="145">
        <v>2.1016400000000002</v>
      </c>
      <c r="U230" s="145">
        <v>4.3861600000000003</v>
      </c>
      <c r="V230" s="145">
        <v>2.8381699999999999</v>
      </c>
      <c r="W230" s="145">
        <v>2.4524300000000001</v>
      </c>
      <c r="X230" s="145">
        <v>7.1134199999999996</v>
      </c>
      <c r="Y230" s="145">
        <v>2.9517899999999999</v>
      </c>
      <c r="Z230" s="145">
        <v>1.8119799999999999</v>
      </c>
    </row>
    <row r="231" spans="1:26">
      <c r="A231" s="145">
        <v>2093</v>
      </c>
      <c r="B231" s="145">
        <v>0.81590099999999999</v>
      </c>
      <c r="C231" s="145">
        <v>0.964785</v>
      </c>
      <c r="D231" s="145">
        <v>1.07759</v>
      </c>
      <c r="E231" s="145">
        <v>1.09117</v>
      </c>
      <c r="F231" s="145">
        <v>1.4178900000000001</v>
      </c>
      <c r="G231" s="145">
        <v>2.1478700000000002</v>
      </c>
      <c r="H231" s="145">
        <v>1.17225</v>
      </c>
      <c r="I231" s="145">
        <v>2.80016</v>
      </c>
      <c r="J231" s="145">
        <v>2.0972400000000002</v>
      </c>
      <c r="K231" s="145">
        <v>2.7763599999999999</v>
      </c>
      <c r="L231" s="145">
        <v>4.0410899999999996</v>
      </c>
      <c r="M231" s="145">
        <v>2.53024</v>
      </c>
      <c r="N231" s="145">
        <v>2.1012499999999998</v>
      </c>
      <c r="O231" s="145">
        <v>1.67665</v>
      </c>
      <c r="P231" s="145">
        <v>2.4763099999999998</v>
      </c>
      <c r="Q231" s="145">
        <v>10.0931</v>
      </c>
      <c r="R231" s="145">
        <v>2.90829</v>
      </c>
      <c r="S231" s="145">
        <v>3.3976199999999999</v>
      </c>
      <c r="T231" s="145">
        <v>2.0991300000000002</v>
      </c>
      <c r="U231" s="145">
        <v>4.4134500000000001</v>
      </c>
      <c r="V231" s="145">
        <v>2.8369800000000001</v>
      </c>
      <c r="W231" s="145">
        <v>2.4511699999999998</v>
      </c>
      <c r="X231" s="145">
        <v>7.11822</v>
      </c>
      <c r="Y231" s="145">
        <v>2.95268</v>
      </c>
      <c r="Z231" s="145">
        <v>1.8109999999999999</v>
      </c>
    </row>
    <row r="232" spans="1:26">
      <c r="A232" s="145">
        <v>2094</v>
      </c>
      <c r="B232" s="145">
        <v>0.81594900000000004</v>
      </c>
      <c r="C232" s="145">
        <v>0.96478699999999995</v>
      </c>
      <c r="D232" s="145">
        <v>1.07762</v>
      </c>
      <c r="E232" s="145">
        <v>1.09117</v>
      </c>
      <c r="F232" s="145">
        <v>1.4179299999999999</v>
      </c>
      <c r="G232" s="145">
        <v>2.1547000000000001</v>
      </c>
      <c r="H232" s="145">
        <v>1.1722600000000001</v>
      </c>
      <c r="I232" s="145">
        <v>2.8003200000000001</v>
      </c>
      <c r="J232" s="145">
        <v>2.0972599999999999</v>
      </c>
      <c r="K232" s="145">
        <v>2.7763599999999999</v>
      </c>
      <c r="L232" s="145">
        <v>4.0410399999999997</v>
      </c>
      <c r="M232" s="145">
        <v>2.53024</v>
      </c>
      <c r="N232" s="145">
        <v>2.09545</v>
      </c>
      <c r="O232" s="145">
        <v>1.6767399999999999</v>
      </c>
      <c r="P232" s="145">
        <v>2.48156</v>
      </c>
      <c r="Q232" s="145">
        <v>10.0929</v>
      </c>
      <c r="R232" s="145">
        <v>2.9014799999999998</v>
      </c>
      <c r="S232" s="145">
        <v>3.3976199999999999</v>
      </c>
      <c r="T232" s="145">
        <v>2.0965600000000002</v>
      </c>
      <c r="U232" s="145">
        <v>4.44163</v>
      </c>
      <c r="V232" s="145">
        <v>2.8357800000000002</v>
      </c>
      <c r="W232" s="145">
        <v>2.4499599999999999</v>
      </c>
      <c r="X232" s="145">
        <v>7.1227</v>
      </c>
      <c r="Y232" s="145">
        <v>2.9535900000000002</v>
      </c>
      <c r="Z232" s="145">
        <v>1.8100700000000001</v>
      </c>
    </row>
    <row r="233" spans="1:26">
      <c r="A233" s="145">
        <v>2095</v>
      </c>
      <c r="B233" s="145">
        <v>0.81599600000000005</v>
      </c>
      <c r="C233" s="145">
        <v>0.96478799999999998</v>
      </c>
      <c r="D233" s="145">
        <v>1.07765</v>
      </c>
      <c r="E233" s="145">
        <v>1.09117</v>
      </c>
      <c r="F233" s="145">
        <v>1.4179600000000001</v>
      </c>
      <c r="G233" s="145">
        <v>2.1616499999999998</v>
      </c>
      <c r="H233" s="145">
        <v>1.1722699999999999</v>
      </c>
      <c r="I233" s="145">
        <v>2.8004699999999998</v>
      </c>
      <c r="J233" s="145">
        <v>2.09727</v>
      </c>
      <c r="K233" s="145">
        <v>2.7763599999999999</v>
      </c>
      <c r="L233" s="145">
        <v>4.0410000000000004</v>
      </c>
      <c r="M233" s="145">
        <v>2.53024</v>
      </c>
      <c r="N233" s="145">
        <v>2.08961</v>
      </c>
      <c r="O233" s="145">
        <v>1.67685</v>
      </c>
      <c r="P233" s="145">
        <v>2.48712</v>
      </c>
      <c r="Q233" s="145">
        <v>10.0928</v>
      </c>
      <c r="R233" s="145">
        <v>2.8942199999999998</v>
      </c>
      <c r="S233" s="145">
        <v>3.3976199999999999</v>
      </c>
      <c r="T233" s="145">
        <v>2.0939399999999999</v>
      </c>
      <c r="U233" s="145">
        <v>4.4706299999999999</v>
      </c>
      <c r="V233" s="145">
        <v>2.8345500000000001</v>
      </c>
      <c r="W233" s="145">
        <v>2.4488099999999999</v>
      </c>
      <c r="X233" s="145">
        <v>7.1268900000000004</v>
      </c>
      <c r="Y233" s="145">
        <v>2.95452</v>
      </c>
      <c r="Z233" s="145">
        <v>1.80918</v>
      </c>
    </row>
    <row r="234" spans="1:26">
      <c r="A234" s="145">
        <v>2096</v>
      </c>
      <c r="B234" s="145">
        <v>0.81604299999999996</v>
      </c>
      <c r="C234" s="145">
        <v>0.96479000000000004</v>
      </c>
      <c r="D234" s="145">
        <v>1.07768</v>
      </c>
      <c r="E234" s="145">
        <v>1.09117</v>
      </c>
      <c r="F234" s="145">
        <v>1.4179999999999999</v>
      </c>
      <c r="G234" s="145">
        <v>2.1686999999999999</v>
      </c>
      <c r="H234" s="145">
        <v>1.17228</v>
      </c>
      <c r="I234" s="145">
        <v>2.8006199999999999</v>
      </c>
      <c r="J234" s="145">
        <v>2.09728</v>
      </c>
      <c r="K234" s="145">
        <v>2.7763599999999999</v>
      </c>
      <c r="L234" s="145">
        <v>4.0409600000000001</v>
      </c>
      <c r="M234" s="145">
        <v>2.5302500000000001</v>
      </c>
      <c r="N234" s="145">
        <v>2.0836999999999999</v>
      </c>
      <c r="O234" s="145">
        <v>1.67696</v>
      </c>
      <c r="P234" s="145">
        <v>2.4929199999999998</v>
      </c>
      <c r="Q234" s="145">
        <v>10.092599999999999</v>
      </c>
      <c r="R234" s="145">
        <v>2.8864899999999998</v>
      </c>
      <c r="S234" s="145">
        <v>3.3976199999999999</v>
      </c>
      <c r="T234" s="145">
        <v>2.0912799999999998</v>
      </c>
      <c r="U234" s="145">
        <v>4.5001800000000003</v>
      </c>
      <c r="V234" s="145">
        <v>2.8333200000000001</v>
      </c>
      <c r="W234" s="145">
        <v>2.4477000000000002</v>
      </c>
      <c r="X234" s="145">
        <v>7.1307999999999998</v>
      </c>
      <c r="Y234" s="145">
        <v>2.9554499999999999</v>
      </c>
      <c r="Z234" s="145">
        <v>1.80833</v>
      </c>
    </row>
    <row r="235" spans="1:26">
      <c r="A235" s="145">
        <v>2097</v>
      </c>
      <c r="B235" s="145">
        <v>0.81609100000000001</v>
      </c>
      <c r="C235" s="145">
        <v>0.96479099999999995</v>
      </c>
      <c r="D235" s="145">
        <v>1.0777099999999999</v>
      </c>
      <c r="E235" s="145">
        <v>1.09117</v>
      </c>
      <c r="F235" s="145">
        <v>1.41804</v>
      </c>
      <c r="G235" s="145">
        <v>2.1758099999999998</v>
      </c>
      <c r="H235" s="145">
        <v>1.1722900000000001</v>
      </c>
      <c r="I235" s="145">
        <v>2.80077</v>
      </c>
      <c r="J235" s="145">
        <v>2.0972900000000001</v>
      </c>
      <c r="K235" s="145">
        <v>2.7763599999999999</v>
      </c>
      <c r="L235" s="145">
        <v>4.0409199999999998</v>
      </c>
      <c r="M235" s="145">
        <v>2.5302500000000001</v>
      </c>
      <c r="N235" s="145">
        <v>2.0777199999999998</v>
      </c>
      <c r="O235" s="145">
        <v>1.67709</v>
      </c>
      <c r="P235" s="145">
        <v>2.49899</v>
      </c>
      <c r="Q235" s="145">
        <v>10.0924</v>
      </c>
      <c r="R235" s="145">
        <v>2.8782700000000001</v>
      </c>
      <c r="S235" s="145">
        <v>3.3976199999999999</v>
      </c>
      <c r="T235" s="145">
        <v>2.0886</v>
      </c>
      <c r="U235" s="145">
        <v>4.53003</v>
      </c>
      <c r="V235" s="145">
        <v>2.8320799999999999</v>
      </c>
      <c r="W235" s="145">
        <v>2.44665</v>
      </c>
      <c r="X235" s="145">
        <v>7.1344500000000002</v>
      </c>
      <c r="Y235" s="145">
        <v>2.95641</v>
      </c>
      <c r="Z235" s="145">
        <v>1.80752</v>
      </c>
    </row>
    <row r="236" spans="1:26">
      <c r="A236" s="145">
        <v>2098</v>
      </c>
      <c r="B236" s="145">
        <v>0.81613899999999995</v>
      </c>
      <c r="C236" s="145">
        <v>0.96479300000000001</v>
      </c>
      <c r="D236" s="145">
        <v>1.07775</v>
      </c>
      <c r="E236" s="145">
        <v>1.09117</v>
      </c>
      <c r="F236" s="145">
        <v>1.4180699999999999</v>
      </c>
      <c r="G236" s="145">
        <v>2.1829200000000002</v>
      </c>
      <c r="H236" s="145">
        <v>1.1722999999999999</v>
      </c>
      <c r="I236" s="145">
        <v>2.80091</v>
      </c>
      <c r="J236" s="145">
        <v>2.0973000000000002</v>
      </c>
      <c r="K236" s="145">
        <v>2.7763599999999999</v>
      </c>
      <c r="L236" s="145">
        <v>4.04087</v>
      </c>
      <c r="M236" s="145">
        <v>2.5302500000000001</v>
      </c>
      <c r="N236" s="145">
        <v>2.0716100000000002</v>
      </c>
      <c r="O236" s="145">
        <v>1.6772199999999999</v>
      </c>
      <c r="P236" s="145">
        <v>2.50509</v>
      </c>
      <c r="Q236" s="145">
        <v>10.0921</v>
      </c>
      <c r="R236" s="145">
        <v>2.8696100000000002</v>
      </c>
      <c r="S236" s="145">
        <v>3.3976199999999999</v>
      </c>
      <c r="T236" s="145">
        <v>2.0859000000000001</v>
      </c>
      <c r="U236" s="145">
        <v>4.5601500000000001</v>
      </c>
      <c r="V236" s="145">
        <v>2.8308200000000001</v>
      </c>
      <c r="W236" s="145">
        <v>2.4456500000000001</v>
      </c>
      <c r="X236" s="145">
        <v>7.1378599999999999</v>
      </c>
      <c r="Y236" s="145">
        <v>2.9573700000000001</v>
      </c>
      <c r="Z236" s="145">
        <v>1.8067500000000001</v>
      </c>
    </row>
    <row r="237" spans="1:26">
      <c r="A237" s="145">
        <v>2099</v>
      </c>
      <c r="B237" s="145">
        <v>0.816187</v>
      </c>
      <c r="C237" s="145">
        <v>0.96479400000000004</v>
      </c>
      <c r="D237" s="145">
        <v>1.07778</v>
      </c>
      <c r="E237" s="145">
        <v>1.09117</v>
      </c>
      <c r="F237" s="145">
        <v>1.41811</v>
      </c>
      <c r="G237" s="145">
        <v>2.1900499999999998</v>
      </c>
      <c r="H237" s="145">
        <v>1.17231</v>
      </c>
      <c r="I237" s="145">
        <v>2.80104</v>
      </c>
      <c r="J237" s="145">
        <v>2.0973000000000002</v>
      </c>
      <c r="K237" s="145">
        <v>2.7763599999999999</v>
      </c>
      <c r="L237" s="145">
        <v>4.0408299999999997</v>
      </c>
      <c r="M237" s="145">
        <v>2.5302500000000001</v>
      </c>
      <c r="N237" s="145">
        <v>2.0653999999999999</v>
      </c>
      <c r="O237" s="145">
        <v>1.67737</v>
      </c>
      <c r="P237" s="145">
        <v>2.5109699999999999</v>
      </c>
      <c r="Q237" s="145">
        <v>10.091900000000001</v>
      </c>
      <c r="R237" s="145">
        <v>2.8605700000000001</v>
      </c>
      <c r="S237" s="145">
        <v>3.3976199999999999</v>
      </c>
      <c r="T237" s="145">
        <v>2.0831900000000001</v>
      </c>
      <c r="U237" s="145">
        <v>4.5902900000000004</v>
      </c>
      <c r="V237" s="145">
        <v>2.8295499999999998</v>
      </c>
      <c r="W237" s="145">
        <v>2.4447100000000002</v>
      </c>
      <c r="X237" s="145">
        <v>7.1410299999999998</v>
      </c>
      <c r="Y237" s="145">
        <v>2.9583400000000002</v>
      </c>
      <c r="Z237" s="145">
        <v>1.80602</v>
      </c>
    </row>
    <row r="238" spans="1:26">
      <c r="A238" s="145">
        <v>2100</v>
      </c>
      <c r="B238" s="145">
        <v>0.81623599999999996</v>
      </c>
      <c r="C238" s="145">
        <v>0.96479599999999999</v>
      </c>
      <c r="D238" s="145">
        <v>1.07782</v>
      </c>
      <c r="E238" s="145">
        <v>1.09117</v>
      </c>
      <c r="F238" s="145">
        <v>1.41814</v>
      </c>
      <c r="G238" s="145">
        <v>2.1972200000000002</v>
      </c>
      <c r="H238" s="145">
        <v>1.1723300000000001</v>
      </c>
      <c r="I238" s="145">
        <v>2.8011699999999999</v>
      </c>
      <c r="J238" s="145">
        <v>2.0972900000000001</v>
      </c>
      <c r="K238" s="145">
        <v>2.7763599999999999</v>
      </c>
      <c r="L238" s="145">
        <v>4.0407799999999998</v>
      </c>
      <c r="M238" s="145">
        <v>2.5302500000000001</v>
      </c>
      <c r="N238" s="145">
        <v>2.0592000000000001</v>
      </c>
      <c r="O238" s="145">
        <v>1.6775199999999999</v>
      </c>
      <c r="P238" s="145">
        <v>2.5165799999999998</v>
      </c>
      <c r="Q238" s="145">
        <v>10.0916</v>
      </c>
      <c r="R238" s="145">
        <v>2.85114</v>
      </c>
      <c r="S238" s="145">
        <v>3.3976199999999999</v>
      </c>
      <c r="T238" s="145">
        <v>2.0804999999999998</v>
      </c>
      <c r="U238" s="145">
        <v>4.6201400000000001</v>
      </c>
      <c r="V238" s="145">
        <v>2.8282600000000002</v>
      </c>
      <c r="W238" s="145">
        <v>2.44381</v>
      </c>
      <c r="X238" s="145">
        <v>7.14398</v>
      </c>
      <c r="Y238" s="145">
        <v>2.9593400000000001</v>
      </c>
      <c r="Z238" s="145">
        <v>1.8053300000000001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
  <sheetViews>
    <sheetView workbookViewId="0">
      <selection activeCell="C11" sqref="C11"/>
    </sheetView>
  </sheetViews>
  <sheetFormatPr defaultRowHeight="14.4"/>
  <cols>
    <col min="2" max="2" width="33.44140625" bestFit="1" customWidth="1"/>
    <col min="3" max="3" width="14.6640625" bestFit="1" customWidth="1"/>
    <col min="4" max="4" width="28.6640625" bestFit="1" customWidth="1"/>
    <col min="5" max="5" width="31.88671875" bestFit="1" customWidth="1"/>
    <col min="6" max="6" width="15.44140625" bestFit="1" customWidth="1"/>
    <col min="7" max="7" width="20.44140625" bestFit="1" customWidth="1"/>
    <col min="8" max="8" width="17.44140625" bestFit="1" customWidth="1"/>
  </cols>
  <sheetData>
    <row r="1" spans="1:9">
      <c r="B1" t="s">
        <v>189</v>
      </c>
      <c r="C1" t="s">
        <v>190</v>
      </c>
      <c r="D1" t="s">
        <v>202</v>
      </c>
      <c r="E1" s="89" t="s">
        <v>191</v>
      </c>
      <c r="F1" s="83" t="s">
        <v>200</v>
      </c>
      <c r="G1" s="84" t="s">
        <v>201</v>
      </c>
      <c r="H1" t="s">
        <v>187</v>
      </c>
      <c r="I1" s="89" t="s">
        <v>188</v>
      </c>
    </row>
    <row r="2" spans="1:9">
      <c r="A2" t="s">
        <v>82</v>
      </c>
      <c r="B2">
        <v>1.77</v>
      </c>
      <c r="C2">
        <v>0.45</v>
      </c>
      <c r="D2">
        <v>1.34</v>
      </c>
      <c r="E2" s="48">
        <v>1.8</v>
      </c>
      <c r="F2" s="93">
        <v>2.2999999999999998</v>
      </c>
      <c r="G2" s="95">
        <v>0</v>
      </c>
      <c r="H2">
        <f t="shared" ref="H2:H10" si="0">F2*$F$10+$G$10*G2</f>
        <v>1.8399999999999999</v>
      </c>
      <c r="I2" t="s">
        <v>198</v>
      </c>
    </row>
    <row r="3" spans="1:9">
      <c r="A3" t="s">
        <v>83</v>
      </c>
      <c r="B3">
        <v>7.54</v>
      </c>
      <c r="C3">
        <v>2.52</v>
      </c>
      <c r="D3">
        <v>4.09</v>
      </c>
      <c r="E3" s="48">
        <v>6.7</v>
      </c>
      <c r="F3" s="93">
        <v>7.2</v>
      </c>
      <c r="G3" s="95">
        <v>0</v>
      </c>
      <c r="H3">
        <f t="shared" si="0"/>
        <v>5.7600000000000007</v>
      </c>
      <c r="I3" t="s">
        <v>197</v>
      </c>
    </row>
    <row r="4" spans="1:9">
      <c r="A4" t="s">
        <v>6</v>
      </c>
      <c r="B4">
        <v>6.92</v>
      </c>
      <c r="C4">
        <v>7.98</v>
      </c>
      <c r="D4">
        <v>7.78</v>
      </c>
      <c r="E4" s="48">
        <v>4</v>
      </c>
      <c r="F4" s="93">
        <v>6.7</v>
      </c>
      <c r="G4" s="95">
        <v>7</v>
      </c>
      <c r="H4">
        <f t="shared" si="0"/>
        <v>6.7600000000000007</v>
      </c>
      <c r="I4" t="s">
        <v>196</v>
      </c>
    </row>
    <row r="5" spans="1:9" s="126" customFormat="1">
      <c r="A5" s="126" t="s">
        <v>7</v>
      </c>
      <c r="B5" s="126">
        <v>1.25</v>
      </c>
      <c r="C5" s="126">
        <v>0.76</v>
      </c>
      <c r="D5" s="126">
        <v>0.74</v>
      </c>
      <c r="E5" s="127">
        <v>1.2</v>
      </c>
      <c r="F5" s="128">
        <v>1</v>
      </c>
      <c r="G5" s="129">
        <v>2</v>
      </c>
      <c r="H5" s="126">
        <f t="shared" si="0"/>
        <v>1.2000000000000002</v>
      </c>
      <c r="I5" s="126" t="s">
        <v>195</v>
      </c>
    </row>
    <row r="6" spans="1:9">
      <c r="A6" t="s">
        <v>81</v>
      </c>
      <c r="B6">
        <v>46.11</v>
      </c>
      <c r="C6">
        <v>29.99</v>
      </c>
      <c r="D6">
        <v>29.23</v>
      </c>
      <c r="E6" s="48">
        <v>54</v>
      </c>
      <c r="F6" s="93">
        <v>46.8</v>
      </c>
      <c r="G6" s="95">
        <v>52</v>
      </c>
      <c r="H6">
        <f t="shared" si="0"/>
        <v>47.839999999999996</v>
      </c>
      <c r="I6" t="s">
        <v>192</v>
      </c>
    </row>
    <row r="7" spans="1:9">
      <c r="A7" t="s">
        <v>12</v>
      </c>
      <c r="B7">
        <v>2.36</v>
      </c>
      <c r="C7">
        <v>7.06</v>
      </c>
      <c r="D7">
        <v>6.88</v>
      </c>
      <c r="E7" s="48">
        <v>2.2999999999999998</v>
      </c>
      <c r="F7" s="93">
        <v>2</v>
      </c>
      <c r="G7" s="95">
        <v>3.8</v>
      </c>
      <c r="H7">
        <f t="shared" si="0"/>
        <v>2.3600000000000003</v>
      </c>
      <c r="I7" t="s">
        <v>199</v>
      </c>
    </row>
    <row r="8" spans="1:9">
      <c r="A8" t="s">
        <v>84</v>
      </c>
      <c r="B8">
        <v>12.77</v>
      </c>
      <c r="C8">
        <v>12.06</v>
      </c>
      <c r="D8">
        <v>11.76</v>
      </c>
      <c r="E8" s="48">
        <v>10</v>
      </c>
      <c r="F8" s="93">
        <v>8</v>
      </c>
      <c r="G8" s="95">
        <v>12</v>
      </c>
      <c r="H8">
        <f>F8*$F$10+$G$10*G8</f>
        <v>8.8000000000000007</v>
      </c>
      <c r="I8" t="s">
        <v>194</v>
      </c>
    </row>
    <row r="9" spans="1:9" ht="15" thickBot="1">
      <c r="A9" t="s">
        <v>85</v>
      </c>
      <c r="B9">
        <v>20.399999999999999</v>
      </c>
      <c r="C9">
        <v>38.43</v>
      </c>
      <c r="D9">
        <v>37.450000000000003</v>
      </c>
      <c r="E9" s="48">
        <v>20</v>
      </c>
      <c r="F9" s="94">
        <v>26</v>
      </c>
      <c r="G9" s="96">
        <v>26</v>
      </c>
      <c r="H9">
        <f t="shared" si="0"/>
        <v>26</v>
      </c>
      <c r="I9" t="s">
        <v>193</v>
      </c>
    </row>
    <row r="10" spans="1:9">
      <c r="F10" s="124">
        <v>0.8</v>
      </c>
      <c r="G10" s="125">
        <v>0.2</v>
      </c>
      <c r="H10">
        <f t="shared" si="0"/>
        <v>0.68000000000000016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1"/>
  <sheetViews>
    <sheetView workbookViewId="0">
      <selection activeCell="J12" sqref="J12"/>
    </sheetView>
  </sheetViews>
  <sheetFormatPr defaultRowHeight="14.4"/>
  <cols>
    <col min="1" max="4" width="9.109375" customWidth="1"/>
    <col min="5" max="5" width="12.6640625" customWidth="1"/>
    <col min="6" max="8" width="9.109375" customWidth="1"/>
    <col min="9" max="9" width="11.88671875" customWidth="1"/>
    <col min="10" max="11" width="9.109375" customWidth="1"/>
    <col min="12" max="12" width="11.88671875" bestFit="1" customWidth="1"/>
  </cols>
  <sheetData>
    <row r="1" spans="1:12">
      <c r="B1" s="89" t="s">
        <v>125</v>
      </c>
      <c r="C1" s="89"/>
      <c r="D1" s="89" t="s">
        <v>126</v>
      </c>
      <c r="E1" s="89"/>
    </row>
    <row r="2" spans="1:12">
      <c r="B2" s="89" t="s">
        <v>123</v>
      </c>
      <c r="C2" s="89" t="s">
        <v>124</v>
      </c>
      <c r="D2" s="89" t="s">
        <v>123</v>
      </c>
      <c r="E2" s="89" t="s">
        <v>124</v>
      </c>
      <c r="F2" s="89" t="s">
        <v>152</v>
      </c>
      <c r="G2" s="89" t="s">
        <v>153</v>
      </c>
      <c r="H2" s="89"/>
    </row>
    <row r="3" spans="1:12">
      <c r="A3" t="s">
        <v>81</v>
      </c>
      <c r="C3" s="120"/>
      <c r="D3" s="143" t="s">
        <v>141</v>
      </c>
      <c r="E3" s="143" t="s">
        <v>142</v>
      </c>
      <c r="F3">
        <v>3.2067183462532296</v>
      </c>
      <c r="G3" s="142">
        <v>860</v>
      </c>
      <c r="H3" s="119"/>
    </row>
    <row r="4" spans="1:12">
      <c r="A4" t="s">
        <v>127</v>
      </c>
      <c r="C4" s="120"/>
      <c r="D4" s="143"/>
      <c r="E4" s="143"/>
      <c r="F4">
        <v>0.81226325757575757</v>
      </c>
      <c r="G4" s="142"/>
      <c r="H4" s="123">
        <f>100*G3/$G$21</f>
        <v>35.279187677180019</v>
      </c>
      <c r="I4" t="s">
        <v>82</v>
      </c>
      <c r="J4" s="48">
        <f>ROUND(H13, 2)</f>
        <v>0.45</v>
      </c>
    </row>
    <row r="5" spans="1:12">
      <c r="A5" t="s">
        <v>128</v>
      </c>
      <c r="B5">
        <v>50</v>
      </c>
      <c r="C5" s="48" t="s">
        <v>143</v>
      </c>
      <c r="F5">
        <v>3.4424410540915393</v>
      </c>
      <c r="G5">
        <f>F5*B5</f>
        <v>172.12205270457696</v>
      </c>
      <c r="H5" s="123">
        <f>100*G5/$G$21</f>
        <v>7.0608444194723736</v>
      </c>
      <c r="I5" t="s">
        <v>83</v>
      </c>
      <c r="J5" s="48">
        <f>ROUND(H16+H15, 2)</f>
        <v>2.52</v>
      </c>
    </row>
    <row r="6" spans="1:12">
      <c r="A6" t="s">
        <v>129</v>
      </c>
      <c r="B6">
        <v>25</v>
      </c>
      <c r="C6" s="48" t="s">
        <v>144</v>
      </c>
      <c r="F6" s="121">
        <v>3.4424410540915393</v>
      </c>
      <c r="G6">
        <f>F6*B6</f>
        <v>86.061026352288479</v>
      </c>
      <c r="H6" s="122">
        <f t="shared" ref="H6:H18" si="0">100*G6/$G$21</f>
        <v>3.5304222097361868</v>
      </c>
      <c r="I6" t="s">
        <v>6</v>
      </c>
      <c r="J6" s="48">
        <f>ROUND(H18, 2)</f>
        <v>7.98</v>
      </c>
    </row>
    <row r="7" spans="1:12">
      <c r="A7" t="s">
        <v>10</v>
      </c>
      <c r="B7">
        <v>50</v>
      </c>
      <c r="C7" s="48">
        <v>2</v>
      </c>
      <c r="F7">
        <v>2.4957264957264953</v>
      </c>
      <c r="G7">
        <f t="shared" ref="G7:G9" si="1">F7*B7</f>
        <v>124.78632478632477</v>
      </c>
      <c r="H7" s="122">
        <f t="shared" si="0"/>
        <v>5.119023455444526</v>
      </c>
      <c r="I7" t="s">
        <v>7</v>
      </c>
      <c r="J7" s="48">
        <f>ROUND(H17, 2)</f>
        <v>0.76</v>
      </c>
    </row>
    <row r="8" spans="1:12">
      <c r="A8" t="s">
        <v>130</v>
      </c>
      <c r="B8">
        <v>300</v>
      </c>
      <c r="C8" s="120" t="s">
        <v>145</v>
      </c>
      <c r="F8">
        <v>0.2468322892938497</v>
      </c>
      <c r="G8">
        <f t="shared" si="1"/>
        <v>74.049686788154915</v>
      </c>
      <c r="H8" s="123">
        <f t="shared" si="0"/>
        <v>3.0376892995764124</v>
      </c>
      <c r="I8" t="s">
        <v>12</v>
      </c>
      <c r="J8" s="48">
        <f>ROUND(H5, 2)</f>
        <v>7.06</v>
      </c>
    </row>
    <row r="9" spans="1:12">
      <c r="A9" t="s">
        <v>131</v>
      </c>
      <c r="B9">
        <v>200</v>
      </c>
      <c r="C9" s="120" t="s">
        <v>146</v>
      </c>
      <c r="F9">
        <v>0.45466803647104148</v>
      </c>
      <c r="G9">
        <f t="shared" si="1"/>
        <v>90.933607294208301</v>
      </c>
      <c r="H9" s="123">
        <f t="shared" si="0"/>
        <v>3.7303067417387914</v>
      </c>
      <c r="I9" t="s">
        <v>81</v>
      </c>
      <c r="J9" s="48">
        <f>ROUND(H4, 2)*0.85</f>
        <v>29.988</v>
      </c>
    </row>
    <row r="10" spans="1:12">
      <c r="A10" t="s">
        <v>26</v>
      </c>
      <c r="C10" s="48"/>
      <c r="D10">
        <v>31</v>
      </c>
      <c r="E10" t="s">
        <v>147</v>
      </c>
      <c r="F10">
        <v>0.31670300000000001</v>
      </c>
      <c r="G10">
        <f>F10*D10</f>
        <v>9.817793</v>
      </c>
      <c r="H10" s="122">
        <f t="shared" si="0"/>
        <v>0.40274856025895844</v>
      </c>
      <c r="I10" t="s">
        <v>84</v>
      </c>
      <c r="J10" s="48">
        <f>ROUND(H8+H9, 2)+0.15*ROUND(H4, 2)</f>
        <v>12.061999999999999</v>
      </c>
    </row>
    <row r="11" spans="1:12">
      <c r="A11" t="s">
        <v>132</v>
      </c>
      <c r="C11" s="48"/>
      <c r="D11">
        <v>6.8</v>
      </c>
      <c r="E11">
        <v>1</v>
      </c>
      <c r="F11">
        <v>2.9514824797843699</v>
      </c>
      <c r="G11">
        <f t="shared" ref="G11:G12" si="2">F11*D11</f>
        <v>20.070080862533715</v>
      </c>
      <c r="H11" s="122">
        <f t="shared" si="0"/>
        <v>0.82332110400640224</v>
      </c>
      <c r="I11" t="s">
        <v>85</v>
      </c>
      <c r="J11" s="48">
        <f>ROUND(H10+H11+H12+H6+H7, 2)</f>
        <v>38.43</v>
      </c>
      <c r="L11" s="142"/>
    </row>
    <row r="12" spans="1:12">
      <c r="A12" t="s">
        <v>133</v>
      </c>
      <c r="C12" s="48"/>
      <c r="D12">
        <v>80</v>
      </c>
      <c r="E12" t="s">
        <v>142</v>
      </c>
      <c r="F12">
        <v>8.699648197009676</v>
      </c>
      <c r="G12">
        <f t="shared" si="2"/>
        <v>695.97185576077413</v>
      </c>
      <c r="H12" s="122">
        <f t="shared" si="0"/>
        <v>28.550374090022807</v>
      </c>
      <c r="L12" s="142"/>
    </row>
    <row r="13" spans="1:12">
      <c r="A13" t="s">
        <v>134</v>
      </c>
      <c r="C13" s="48"/>
      <c r="D13" s="143" t="s">
        <v>148</v>
      </c>
      <c r="E13" s="144" t="s">
        <v>149</v>
      </c>
      <c r="F13">
        <v>1.5665236051502101</v>
      </c>
      <c r="G13">
        <f>7*F13</f>
        <v>10.965665236051471</v>
      </c>
      <c r="H13" s="123">
        <f t="shared" si="0"/>
        <v>0.44983693240440503</v>
      </c>
    </row>
    <row r="14" spans="1:12">
      <c r="A14" t="s">
        <v>135</v>
      </c>
      <c r="C14" s="48"/>
      <c r="D14" s="143"/>
      <c r="E14" s="144"/>
      <c r="F14">
        <v>1.5665236051502101</v>
      </c>
      <c r="H14" s="122">
        <f t="shared" si="0"/>
        <v>0</v>
      </c>
    </row>
    <row r="15" spans="1:12">
      <c r="A15" t="s">
        <v>136</v>
      </c>
      <c r="C15" s="48"/>
      <c r="D15" s="143"/>
      <c r="E15" s="144"/>
      <c r="F15">
        <v>2.8252184769038702</v>
      </c>
      <c r="G15">
        <f>7*F15</f>
        <v>19.776529338327091</v>
      </c>
      <c r="H15" s="123">
        <f>100*G15/$G$21</f>
        <v>0.81127894201174211</v>
      </c>
    </row>
    <row r="16" spans="1:12">
      <c r="A16" t="s">
        <v>137</v>
      </c>
      <c r="C16" s="48"/>
      <c r="D16">
        <v>29</v>
      </c>
      <c r="E16" s="120" t="s">
        <v>143</v>
      </c>
      <c r="F16">
        <v>1.4366244162775184</v>
      </c>
      <c r="G16">
        <f>F16*D16</f>
        <v>41.662108072048035</v>
      </c>
      <c r="H16" s="123">
        <f t="shared" si="0"/>
        <v>1.7090759647683011</v>
      </c>
    </row>
    <row r="17" spans="1:8">
      <c r="A17" t="s">
        <v>138</v>
      </c>
      <c r="C17" s="48"/>
      <c r="D17">
        <v>13</v>
      </c>
      <c r="E17" s="120" t="s">
        <v>151</v>
      </c>
      <c r="F17">
        <v>1.4298150163220891</v>
      </c>
      <c r="G17">
        <f t="shared" ref="G17:G18" si="3">F17*D17</f>
        <v>18.587595212187157</v>
      </c>
      <c r="H17" s="123">
        <f t="shared" si="0"/>
        <v>0.76250611623046916</v>
      </c>
    </row>
    <row r="18" spans="1:8">
      <c r="A18" t="s">
        <v>139</v>
      </c>
      <c r="C18" s="48"/>
      <c r="D18">
        <v>250</v>
      </c>
      <c r="E18" s="120" t="s">
        <v>150</v>
      </c>
      <c r="F18">
        <v>0.77834333476210893</v>
      </c>
      <c r="G18">
        <f t="shared" si="3"/>
        <v>194.58583369052724</v>
      </c>
      <c r="H18" s="123">
        <f t="shared" si="0"/>
        <v>7.9823606349868017</v>
      </c>
    </row>
    <row r="19" spans="1:8">
      <c r="A19" t="s">
        <v>140</v>
      </c>
      <c r="B19">
        <v>28</v>
      </c>
      <c r="C19" s="48">
        <v>0.5</v>
      </c>
      <c r="E19" s="120"/>
      <c r="F19">
        <v>0.65384615384615374</v>
      </c>
      <c r="G19">
        <f>F19*B19</f>
        <v>18.307692307692307</v>
      </c>
      <c r="H19" s="122">
        <f>100*G19/$G$21</f>
        <v>0.75102385216179279</v>
      </c>
    </row>
    <row r="20" spans="1:8">
      <c r="H20" s="119"/>
    </row>
    <row r="21" spans="1:8">
      <c r="F21" t="s">
        <v>154</v>
      </c>
      <c r="G21">
        <f>SUM(G3:G19)</f>
        <v>2437.697851405695</v>
      </c>
    </row>
  </sheetData>
  <mergeCells count="6">
    <mergeCell ref="L11:L12"/>
    <mergeCell ref="D3:D4"/>
    <mergeCell ref="E3:E4"/>
    <mergeCell ref="D13:D15"/>
    <mergeCell ref="E13:E15"/>
    <mergeCell ref="G3:G4"/>
  </mergeCell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1"/>
  <sheetViews>
    <sheetView workbookViewId="0">
      <selection activeCell="J4" sqref="J4:J11"/>
    </sheetView>
  </sheetViews>
  <sheetFormatPr defaultColWidth="9.109375" defaultRowHeight="14.4"/>
  <cols>
    <col min="1" max="4" width="9.109375" customWidth="1"/>
    <col min="5" max="5" width="12.6640625" customWidth="1"/>
    <col min="6" max="8" width="9.109375" customWidth="1"/>
    <col min="9" max="9" width="11.88671875" customWidth="1"/>
    <col min="10" max="11" width="9.109375" customWidth="1"/>
    <col min="12" max="12" width="11.88671875" bestFit="1" customWidth="1"/>
  </cols>
  <sheetData>
    <row r="1" spans="1:12">
      <c r="B1" s="89" t="s">
        <v>125</v>
      </c>
      <c r="C1" s="89"/>
      <c r="D1" s="89" t="s">
        <v>126</v>
      </c>
      <c r="E1" s="89"/>
    </row>
    <row r="2" spans="1:12">
      <c r="B2" s="89" t="s">
        <v>123</v>
      </c>
      <c r="C2" s="89" t="s">
        <v>124</v>
      </c>
      <c r="D2" s="89" t="s">
        <v>123</v>
      </c>
      <c r="E2" s="89" t="s">
        <v>124</v>
      </c>
      <c r="F2" s="89" t="s">
        <v>152</v>
      </c>
      <c r="G2" s="89" t="s">
        <v>153</v>
      </c>
      <c r="H2" s="89"/>
    </row>
    <row r="3" spans="1:12">
      <c r="A3" t="s">
        <v>81</v>
      </c>
      <c r="C3" s="120"/>
      <c r="D3" s="143" t="s">
        <v>141</v>
      </c>
      <c r="E3" s="143" t="s">
        <v>142</v>
      </c>
      <c r="F3">
        <v>3.2067183462532296</v>
      </c>
      <c r="G3" s="142">
        <v>860</v>
      </c>
      <c r="H3" s="119"/>
    </row>
    <row r="4" spans="1:12">
      <c r="A4" t="s">
        <v>127</v>
      </c>
      <c r="C4" s="120"/>
      <c r="D4" s="143"/>
      <c r="E4" s="143"/>
      <c r="F4">
        <v>0.81226325757575757</v>
      </c>
      <c r="G4" s="142"/>
      <c r="H4" s="123">
        <f>100*G3/$G$21</f>
        <v>34.385359872793828</v>
      </c>
      <c r="I4" t="s">
        <v>82</v>
      </c>
      <c r="J4" s="48">
        <f>ROUND(H13, 2)</f>
        <v>1.34</v>
      </c>
    </row>
    <row r="5" spans="1:12">
      <c r="A5" t="s">
        <v>128</v>
      </c>
      <c r="B5">
        <v>50</v>
      </c>
      <c r="C5" s="48" t="s">
        <v>143</v>
      </c>
      <c r="F5">
        <v>3.4424410540915393</v>
      </c>
      <c r="G5">
        <f>F5*B5</f>
        <v>172.12205270457696</v>
      </c>
      <c r="H5" s="123">
        <f>100*G5/$G$21</f>
        <v>6.8819520049893779</v>
      </c>
      <c r="I5" t="s">
        <v>83</v>
      </c>
      <c r="J5" s="48">
        <f>ROUND(H16+H15, 2)</f>
        <v>4.09</v>
      </c>
    </row>
    <row r="6" spans="1:12">
      <c r="A6" t="s">
        <v>129</v>
      </c>
      <c r="B6">
        <v>25</v>
      </c>
      <c r="C6" s="48" t="s">
        <v>144</v>
      </c>
      <c r="F6" s="121">
        <v>3.4424410540915393</v>
      </c>
      <c r="G6">
        <f>F6*B6</f>
        <v>86.061026352288479</v>
      </c>
      <c r="H6" s="122">
        <f t="shared" ref="H6:H18" si="0">100*G6/$G$21</f>
        <v>3.4409760024946889</v>
      </c>
      <c r="I6" t="s">
        <v>6</v>
      </c>
      <c r="J6" s="48">
        <f>ROUND(H18, 2)</f>
        <v>7.78</v>
      </c>
    </row>
    <row r="7" spans="1:12">
      <c r="A7" t="s">
        <v>10</v>
      </c>
      <c r="B7">
        <v>50</v>
      </c>
      <c r="C7" s="48">
        <v>2</v>
      </c>
      <c r="F7">
        <v>2.4957264957264953</v>
      </c>
      <c r="G7">
        <f t="shared" ref="G7:G9" si="1">F7*B7</f>
        <v>124.78632478632477</v>
      </c>
      <c r="H7" s="122">
        <f t="shared" si="0"/>
        <v>4.9893287034664064</v>
      </c>
      <c r="I7" t="s">
        <v>7</v>
      </c>
      <c r="J7" s="48">
        <f>ROUND(H17, 2)</f>
        <v>0.74</v>
      </c>
    </row>
    <row r="8" spans="1:12">
      <c r="A8" t="s">
        <v>130</v>
      </c>
      <c r="B8">
        <v>300</v>
      </c>
      <c r="C8" s="120" t="s">
        <v>145</v>
      </c>
      <c r="F8">
        <v>0.2468322892938497</v>
      </c>
      <c r="G8">
        <f>F8*B8</f>
        <v>74.049686788154915</v>
      </c>
      <c r="H8" s="123">
        <f t="shared" si="0"/>
        <v>2.9607268938120619</v>
      </c>
      <c r="I8" t="s">
        <v>12</v>
      </c>
      <c r="J8" s="48">
        <f>ROUND(H5, 2)</f>
        <v>6.88</v>
      </c>
    </row>
    <row r="9" spans="1:12">
      <c r="A9" t="s">
        <v>131</v>
      </c>
      <c r="B9">
        <v>200</v>
      </c>
      <c r="C9" s="120" t="s">
        <v>146</v>
      </c>
      <c r="F9">
        <v>0.45466803647104148</v>
      </c>
      <c r="G9">
        <f t="shared" si="1"/>
        <v>90.933607294208301</v>
      </c>
      <c r="H9" s="123">
        <f t="shared" si="0"/>
        <v>3.6357962922589095</v>
      </c>
      <c r="I9" t="s">
        <v>81</v>
      </c>
      <c r="J9" s="48">
        <f>ROUND(H4, 2)*0.85</f>
        <v>29.2315</v>
      </c>
    </row>
    <row r="10" spans="1:12">
      <c r="A10" t="s">
        <v>26</v>
      </c>
      <c r="C10" s="48"/>
      <c r="D10">
        <v>31</v>
      </c>
      <c r="E10" t="s">
        <v>147</v>
      </c>
      <c r="F10">
        <v>0.31670300000000001</v>
      </c>
      <c r="G10">
        <f>F10*D10</f>
        <v>9.817793</v>
      </c>
      <c r="H10" s="122">
        <f t="shared" si="0"/>
        <v>0.39254458774604201</v>
      </c>
      <c r="I10" t="s">
        <v>84</v>
      </c>
      <c r="J10" s="48">
        <f>ROUND(H8+H9, 2)+0.15*ROUND(H4,2)</f>
        <v>11.7585</v>
      </c>
    </row>
    <row r="11" spans="1:12">
      <c r="A11" t="s">
        <v>132</v>
      </c>
      <c r="C11" s="48"/>
      <c r="D11">
        <v>6.8</v>
      </c>
      <c r="E11">
        <v>1</v>
      </c>
      <c r="F11">
        <v>2.9514824797843699</v>
      </c>
      <c r="G11">
        <f t="shared" ref="G11:G12" si="2">F11*D11</f>
        <v>20.070080862533715</v>
      </c>
      <c r="H11" s="122">
        <f t="shared" si="0"/>
        <v>0.80246157341196989</v>
      </c>
      <c r="I11" t="s">
        <v>85</v>
      </c>
      <c r="J11" s="48">
        <f>ROUND(H10+H11+H12+H6+H7, 2)</f>
        <v>37.450000000000003</v>
      </c>
      <c r="L11" s="142"/>
    </row>
    <row r="12" spans="1:12">
      <c r="A12" t="s">
        <v>133</v>
      </c>
      <c r="C12" s="48"/>
      <c r="D12">
        <v>80</v>
      </c>
      <c r="E12" t="s">
        <v>142</v>
      </c>
      <c r="F12">
        <v>8.699648197009676</v>
      </c>
      <c r="G12">
        <f t="shared" si="2"/>
        <v>695.97185576077413</v>
      </c>
      <c r="H12" s="122">
        <f t="shared" si="0"/>
        <v>27.82702642054695</v>
      </c>
      <c r="L12" s="142"/>
    </row>
    <row r="13" spans="1:12">
      <c r="A13" t="s">
        <v>134</v>
      </c>
      <c r="C13" s="48"/>
      <c r="D13" s="143">
        <f>300/7</f>
        <v>42.857142857142854</v>
      </c>
      <c r="E13" s="144" t="s">
        <v>158</v>
      </c>
      <c r="F13">
        <v>1.5665236051502101</v>
      </c>
      <c r="G13">
        <f>D13/2*F13</f>
        <v>33.568362967504498</v>
      </c>
      <c r="H13" s="123">
        <f t="shared" si="0"/>
        <v>1.3421630709048924</v>
      </c>
    </row>
    <row r="14" spans="1:12">
      <c r="A14" t="s">
        <v>135</v>
      </c>
      <c r="C14" s="48"/>
      <c r="D14" s="143"/>
      <c r="E14" s="144"/>
      <c r="F14">
        <v>1.5665236051502101</v>
      </c>
      <c r="H14" s="122">
        <f t="shared" si="0"/>
        <v>0</v>
      </c>
    </row>
    <row r="15" spans="1:12">
      <c r="A15" t="s">
        <v>136</v>
      </c>
      <c r="C15" s="48"/>
      <c r="D15" s="143"/>
      <c r="E15" s="144"/>
      <c r="F15">
        <v>2.8252184769038702</v>
      </c>
      <c r="G15">
        <f>D13/2*F15</f>
        <v>60.540395933654359</v>
      </c>
      <c r="H15" s="123">
        <f>100*G15/$G$21</f>
        <v>2.4205852337443363</v>
      </c>
    </row>
    <row r="16" spans="1:12">
      <c r="A16" t="s">
        <v>137</v>
      </c>
      <c r="C16" s="48"/>
      <c r="D16">
        <v>29</v>
      </c>
      <c r="E16" s="120" t="s">
        <v>143</v>
      </c>
      <c r="F16">
        <v>1.4366244162775184</v>
      </c>
      <c r="G16">
        <f>F16*D16</f>
        <v>41.662108072048035</v>
      </c>
      <c r="H16" s="123">
        <f t="shared" si="0"/>
        <v>1.6657750919960468</v>
      </c>
    </row>
    <row r="17" spans="1:8">
      <c r="A17" t="s">
        <v>138</v>
      </c>
      <c r="C17" s="48"/>
      <c r="D17">
        <v>13</v>
      </c>
      <c r="E17" s="120" t="s">
        <v>151</v>
      </c>
      <c r="F17">
        <v>1.4298150163220891</v>
      </c>
      <c r="G17">
        <f t="shared" ref="G17:G18" si="3">F17*D17</f>
        <v>18.587595212187157</v>
      </c>
      <c r="H17" s="123">
        <f t="shared" si="0"/>
        <v>0.74318738434985454</v>
      </c>
    </row>
    <row r="18" spans="1:8">
      <c r="A18" t="s">
        <v>139</v>
      </c>
      <c r="C18" s="48"/>
      <c r="D18">
        <v>250</v>
      </c>
      <c r="E18" s="120" t="s">
        <v>150</v>
      </c>
      <c r="F18">
        <v>0.77834333476210893</v>
      </c>
      <c r="G18">
        <f t="shared" si="3"/>
        <v>194.58583369052724</v>
      </c>
      <c r="H18" s="123">
        <f t="shared" si="0"/>
        <v>7.7801208344144053</v>
      </c>
    </row>
    <row r="19" spans="1:8">
      <c r="A19" t="s">
        <v>140</v>
      </c>
      <c r="B19">
        <v>28</v>
      </c>
      <c r="C19" s="48">
        <v>0.5</v>
      </c>
      <c r="E19" s="120"/>
      <c r="F19">
        <v>0.65384615384615374</v>
      </c>
      <c r="G19">
        <f>F19*B19</f>
        <v>18.307692307692307</v>
      </c>
      <c r="H19" s="122">
        <f>100*G19/$G$21</f>
        <v>0.73199603307020844</v>
      </c>
    </row>
    <row r="20" spans="1:8">
      <c r="H20" s="119"/>
    </row>
    <row r="21" spans="1:8">
      <c r="F21" t="s">
        <v>154</v>
      </c>
      <c r="G21">
        <f>SUM(G3:G19)</f>
        <v>2501.0644157324755</v>
      </c>
    </row>
  </sheetData>
  <mergeCells count="6">
    <mergeCell ref="D3:D4"/>
    <mergeCell ref="E3:E4"/>
    <mergeCell ref="G3:G4"/>
    <mergeCell ref="L11:L12"/>
    <mergeCell ref="D13:D15"/>
    <mergeCell ref="E13:E15"/>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workbookViewId="0">
      <selection activeCell="F33" sqref="F33"/>
    </sheetView>
  </sheetViews>
  <sheetFormatPr defaultRowHeight="14.4"/>
  <sheetData>
    <row r="1" spans="1:6">
      <c r="A1" s="116" t="s">
        <v>108</v>
      </c>
      <c r="B1" s="116" t="s">
        <v>109</v>
      </c>
      <c r="C1" s="116" t="s">
        <v>110</v>
      </c>
      <c r="D1" s="116">
        <v>2000</v>
      </c>
      <c r="E1" s="116">
        <v>59741.5010660794</v>
      </c>
    </row>
    <row r="2" spans="1:6">
      <c r="A2" s="116" t="s">
        <v>108</v>
      </c>
      <c r="B2" s="116" t="s">
        <v>109</v>
      </c>
      <c r="C2" s="116" t="s">
        <v>110</v>
      </c>
      <c r="D2" s="116">
        <v>2010</v>
      </c>
      <c r="E2" s="116">
        <v>69138.670382745098</v>
      </c>
    </row>
    <row r="3" spans="1:6">
      <c r="A3" s="116" t="s">
        <v>108</v>
      </c>
      <c r="B3" s="116" t="s">
        <v>109</v>
      </c>
      <c r="C3" s="116" t="s">
        <v>110</v>
      </c>
      <c r="D3" s="116">
        <v>2020</v>
      </c>
      <c r="E3" s="116">
        <v>80171.261562641506</v>
      </c>
    </row>
    <row r="4" spans="1:6">
      <c r="A4" s="116" t="s">
        <v>108</v>
      </c>
      <c r="B4" s="116" t="s">
        <v>109</v>
      </c>
      <c r="C4" s="116" t="s">
        <v>110</v>
      </c>
      <c r="D4" s="116">
        <v>2030</v>
      </c>
      <c r="E4" s="116">
        <v>90432.492443495707</v>
      </c>
    </row>
    <row r="5" spans="1:6">
      <c r="A5" s="116" t="s">
        <v>108</v>
      </c>
      <c r="B5" s="116" t="s">
        <v>109</v>
      </c>
      <c r="C5" s="116" t="s">
        <v>110</v>
      </c>
      <c r="D5" s="116">
        <v>2040</v>
      </c>
      <c r="E5" s="116">
        <v>99930.720481869299</v>
      </c>
    </row>
    <row r="6" spans="1:6">
      <c r="A6" s="116" t="s">
        <v>108</v>
      </c>
      <c r="B6" s="116" t="s">
        <v>109</v>
      </c>
      <c r="C6" s="116" t="s">
        <v>110</v>
      </c>
      <c r="D6" s="116">
        <v>2050</v>
      </c>
      <c r="E6" s="116">
        <v>107983.575192006</v>
      </c>
    </row>
    <row r="7" spans="1:6">
      <c r="A7" t="s">
        <v>108</v>
      </c>
      <c r="B7" t="s">
        <v>109</v>
      </c>
      <c r="C7" t="s">
        <v>111</v>
      </c>
      <c r="D7">
        <v>2000</v>
      </c>
      <c r="E7">
        <v>572605.58604292199</v>
      </c>
      <c r="F7">
        <f>E7/E1</f>
        <v>9.5847204342851953</v>
      </c>
    </row>
    <row r="8" spans="1:6">
      <c r="A8" t="s">
        <v>108</v>
      </c>
      <c r="B8" t="s">
        <v>109</v>
      </c>
      <c r="C8" t="s">
        <v>111</v>
      </c>
      <c r="D8">
        <v>2010</v>
      </c>
      <c r="E8">
        <v>669668.12131071102</v>
      </c>
      <c r="F8">
        <f t="shared" ref="F8:F11" si="0">E8/E2</f>
        <v>9.6858692480415378</v>
      </c>
    </row>
    <row r="9" spans="1:6">
      <c r="A9" t="s">
        <v>108</v>
      </c>
      <c r="B9" t="s">
        <v>109</v>
      </c>
      <c r="C9" t="s">
        <v>111</v>
      </c>
      <c r="D9">
        <v>2020</v>
      </c>
      <c r="E9">
        <v>782213.40411191399</v>
      </c>
      <c r="F9">
        <f t="shared" si="0"/>
        <v>9.7567805328937549</v>
      </c>
    </row>
    <row r="10" spans="1:6">
      <c r="A10" t="s">
        <v>108</v>
      </c>
      <c r="B10" t="s">
        <v>109</v>
      </c>
      <c r="C10" t="s">
        <v>111</v>
      </c>
      <c r="D10">
        <v>2030</v>
      </c>
      <c r="E10">
        <v>887725.02131163399</v>
      </c>
      <c r="F10">
        <f t="shared" si="0"/>
        <v>9.8164387304298284</v>
      </c>
    </row>
    <row r="11" spans="1:6">
      <c r="A11" t="s">
        <v>108</v>
      </c>
      <c r="B11" t="s">
        <v>109</v>
      </c>
      <c r="C11" t="s">
        <v>111</v>
      </c>
      <c r="D11">
        <v>2040</v>
      </c>
      <c r="E11">
        <v>996431.81741066405</v>
      </c>
      <c r="F11">
        <f t="shared" si="0"/>
        <v>9.9712261915638774</v>
      </c>
    </row>
    <row r="12" spans="1:6">
      <c r="A12" t="s">
        <v>108</v>
      </c>
      <c r="B12" t="s">
        <v>109</v>
      </c>
      <c r="C12" t="s">
        <v>111</v>
      </c>
      <c r="D12">
        <v>2050</v>
      </c>
      <c r="E12">
        <v>1073915.7133756799</v>
      </c>
      <c r="F12">
        <f>E12/E6</f>
        <v>9.9451764906481976</v>
      </c>
    </row>
    <row r="13" spans="1:6">
      <c r="A13" s="116" t="s">
        <v>108</v>
      </c>
      <c r="B13" s="116" t="s">
        <v>109</v>
      </c>
      <c r="C13" s="116" t="s">
        <v>112</v>
      </c>
      <c r="D13" s="116">
        <v>2000</v>
      </c>
      <c r="E13" s="116">
        <v>68984.546010035905</v>
      </c>
    </row>
    <row r="14" spans="1:6">
      <c r="A14" s="116" t="s">
        <v>108</v>
      </c>
      <c r="B14" s="116" t="s">
        <v>109</v>
      </c>
      <c r="C14" s="116" t="s">
        <v>112</v>
      </c>
      <c r="D14" s="116">
        <v>2010</v>
      </c>
      <c r="E14" s="116">
        <v>82503.391937932494</v>
      </c>
    </row>
    <row r="15" spans="1:6">
      <c r="A15" s="116" t="s">
        <v>108</v>
      </c>
      <c r="B15" s="116" t="s">
        <v>109</v>
      </c>
      <c r="C15" s="116" t="s">
        <v>112</v>
      </c>
      <c r="D15" s="116">
        <v>2020</v>
      </c>
      <c r="E15" s="116">
        <v>101358.072645382</v>
      </c>
    </row>
    <row r="16" spans="1:6">
      <c r="A16" s="116" t="s">
        <v>108</v>
      </c>
      <c r="B16" s="116" t="s">
        <v>109</v>
      </c>
      <c r="C16" s="116" t="s">
        <v>112</v>
      </c>
      <c r="D16" s="116">
        <v>2030</v>
      </c>
      <c r="E16" s="116">
        <v>120942.68207155701</v>
      </c>
    </row>
    <row r="17" spans="1:8">
      <c r="A17" s="116" t="s">
        <v>108</v>
      </c>
      <c r="B17" s="116" t="s">
        <v>109</v>
      </c>
      <c r="C17" s="116" t="s">
        <v>112</v>
      </c>
      <c r="D17" s="116">
        <v>2040</v>
      </c>
      <c r="E17" s="116">
        <v>141562.03003918901</v>
      </c>
    </row>
    <row r="18" spans="1:8">
      <c r="A18" s="116" t="s">
        <v>108</v>
      </c>
      <c r="B18" s="116" t="s">
        <v>109</v>
      </c>
      <c r="C18" s="116" t="s">
        <v>112</v>
      </c>
      <c r="D18" s="116">
        <v>2050</v>
      </c>
      <c r="E18" s="116">
        <v>160171.573101469</v>
      </c>
    </row>
    <row r="19" spans="1:8">
      <c r="A19" s="116" t="s">
        <v>108</v>
      </c>
      <c r="B19" s="116" t="s">
        <v>109</v>
      </c>
      <c r="C19" s="116" t="s">
        <v>113</v>
      </c>
      <c r="D19" s="116">
        <v>2000</v>
      </c>
      <c r="E19" s="116">
        <v>55985.817600253104</v>
      </c>
      <c r="F19">
        <f>E19/E13</f>
        <v>0.81157042900750931</v>
      </c>
    </row>
    <row r="20" spans="1:8">
      <c r="A20" s="116" t="s">
        <v>108</v>
      </c>
      <c r="B20" s="116" t="s">
        <v>109</v>
      </c>
      <c r="C20" s="116" t="s">
        <v>113</v>
      </c>
      <c r="D20" s="116">
        <v>2010</v>
      </c>
      <c r="E20" s="116">
        <v>65102.627157909803</v>
      </c>
      <c r="F20">
        <f t="shared" ref="F20:F24" si="1">E20/E14</f>
        <v>0.78909031045519518</v>
      </c>
    </row>
    <row r="21" spans="1:8">
      <c r="A21" s="116" t="s">
        <v>108</v>
      </c>
      <c r="B21" s="116" t="s">
        <v>109</v>
      </c>
      <c r="C21" s="116" t="s">
        <v>113</v>
      </c>
      <c r="D21" s="116">
        <v>2020</v>
      </c>
      <c r="E21" s="116">
        <v>77197.453689014597</v>
      </c>
      <c r="F21">
        <f t="shared" si="1"/>
        <v>0.76163103415652622</v>
      </c>
    </row>
    <row r="22" spans="1:8">
      <c r="A22" s="116" t="s">
        <v>108</v>
      </c>
      <c r="B22" s="116" t="s">
        <v>109</v>
      </c>
      <c r="C22" s="116" t="s">
        <v>113</v>
      </c>
      <c r="D22" s="116">
        <v>2030</v>
      </c>
      <c r="E22" s="116">
        <v>89645.841969692498</v>
      </c>
      <c r="F22">
        <f t="shared" si="1"/>
        <v>0.7412258471054296</v>
      </c>
    </row>
    <row r="23" spans="1:8">
      <c r="A23" s="116" t="s">
        <v>108</v>
      </c>
      <c r="B23" s="116" t="s">
        <v>109</v>
      </c>
      <c r="C23" s="116" t="s">
        <v>113</v>
      </c>
      <c r="D23" s="116">
        <v>2040</v>
      </c>
      <c r="E23" s="116">
        <v>103404.795982675</v>
      </c>
      <c r="F23">
        <f t="shared" si="1"/>
        <v>0.73045572993018792</v>
      </c>
    </row>
    <row r="24" spans="1:8">
      <c r="A24" s="116" t="s">
        <v>108</v>
      </c>
      <c r="B24" s="116" t="s">
        <v>109</v>
      </c>
      <c r="C24" s="116" t="s">
        <v>113</v>
      </c>
      <c r="D24" s="116">
        <v>2050</v>
      </c>
      <c r="E24" s="116">
        <v>113443.837114266</v>
      </c>
      <c r="F24">
        <f t="shared" si="1"/>
        <v>0.70826448737192038</v>
      </c>
    </row>
    <row r="26" spans="1:8">
      <c r="A26" t="s">
        <v>114</v>
      </c>
      <c r="B26" t="s">
        <v>115</v>
      </c>
      <c r="C26" t="s">
        <v>110</v>
      </c>
      <c r="D26">
        <v>2000</v>
      </c>
      <c r="E26">
        <v>5.7254886415853801E-2</v>
      </c>
    </row>
    <row r="27" spans="1:8">
      <c r="A27" t="s">
        <v>114</v>
      </c>
      <c r="B27" t="s">
        <v>115</v>
      </c>
      <c r="C27" t="s">
        <v>110</v>
      </c>
      <c r="D27">
        <v>2010</v>
      </c>
      <c r="E27">
        <v>6.8778097933802795E-2</v>
      </c>
    </row>
    <row r="28" spans="1:8">
      <c r="A28" t="s">
        <v>114</v>
      </c>
      <c r="B28" t="s">
        <v>115</v>
      </c>
      <c r="C28" t="s">
        <v>110</v>
      </c>
      <c r="D28">
        <v>2020</v>
      </c>
      <c r="E28">
        <v>7.9259287278305404E-2</v>
      </c>
    </row>
    <row r="29" spans="1:8">
      <c r="A29" t="s">
        <v>114</v>
      </c>
      <c r="B29" t="s">
        <v>115</v>
      </c>
      <c r="C29" t="s">
        <v>110</v>
      </c>
      <c r="D29">
        <v>2030</v>
      </c>
      <c r="E29">
        <v>8.7911725763700405E-2</v>
      </c>
    </row>
    <row r="30" spans="1:8">
      <c r="A30" t="s">
        <v>114</v>
      </c>
      <c r="B30" t="s">
        <v>115</v>
      </c>
      <c r="C30" t="s">
        <v>110</v>
      </c>
      <c r="D30">
        <v>2040</v>
      </c>
      <c r="E30">
        <v>9.6563852772143105E-2</v>
      </c>
    </row>
    <row r="31" spans="1:8">
      <c r="A31" t="s">
        <v>114</v>
      </c>
      <c r="B31" t="s">
        <v>115</v>
      </c>
      <c r="C31" t="s">
        <v>110</v>
      </c>
      <c r="D31">
        <v>2050</v>
      </c>
      <c r="E31">
        <v>0.104223597161056</v>
      </c>
    </row>
    <row r="32" spans="1:8">
      <c r="A32" t="s">
        <v>114</v>
      </c>
      <c r="B32" t="s">
        <v>115</v>
      </c>
      <c r="C32" t="s">
        <v>111</v>
      </c>
      <c r="D32">
        <v>2000</v>
      </c>
      <c r="E32">
        <v>1.7636097718649499</v>
      </c>
      <c r="F32">
        <f>E32/E26</f>
        <v>30.802781775785846</v>
      </c>
      <c r="H32">
        <f>E7/E45</f>
        <v>1.7646495534572713</v>
      </c>
    </row>
    <row r="33" spans="1:8">
      <c r="A33" t="s">
        <v>114</v>
      </c>
      <c r="B33" t="s">
        <v>115</v>
      </c>
      <c r="C33" t="s">
        <v>111</v>
      </c>
      <c r="D33">
        <v>2010</v>
      </c>
      <c r="E33">
        <v>1.85999065966227</v>
      </c>
      <c r="F33">
        <f t="shared" ref="F33:F37" si="2">E33/E27</f>
        <v>27.043357050270053</v>
      </c>
      <c r="H33">
        <f t="shared" ref="H33:H37" si="3">E8/E46</f>
        <v>1.8609945248532584</v>
      </c>
    </row>
    <row r="34" spans="1:8">
      <c r="A34" t="s">
        <v>114</v>
      </c>
      <c r="B34" t="s">
        <v>115</v>
      </c>
      <c r="C34" t="s">
        <v>111</v>
      </c>
      <c r="D34">
        <v>2020</v>
      </c>
      <c r="E34">
        <v>2.0333888788952299</v>
      </c>
      <c r="F34">
        <f t="shared" si="2"/>
        <v>25.654897346670975</v>
      </c>
      <c r="H34">
        <f t="shared" si="3"/>
        <v>2.0341931821972952</v>
      </c>
    </row>
    <row r="35" spans="1:8">
      <c r="A35" t="s">
        <v>114</v>
      </c>
      <c r="B35" t="s">
        <v>115</v>
      </c>
      <c r="C35" t="s">
        <v>111</v>
      </c>
      <c r="D35">
        <v>2030</v>
      </c>
      <c r="E35">
        <v>2.1765378559957398</v>
      </c>
      <c r="F35">
        <f t="shared" si="2"/>
        <v>24.758220101901959</v>
      </c>
      <c r="H35">
        <f t="shared" si="3"/>
        <v>2.1772007513285412</v>
      </c>
    </row>
    <row r="36" spans="1:8">
      <c r="A36" t="s">
        <v>114</v>
      </c>
      <c r="B36" t="s">
        <v>115</v>
      </c>
      <c r="C36" t="s">
        <v>111</v>
      </c>
      <c r="D36">
        <v>2040</v>
      </c>
      <c r="E36">
        <v>2.3083589438470402</v>
      </c>
      <c r="F36">
        <f t="shared" si="2"/>
        <v>23.905000448707856</v>
      </c>
      <c r="H36">
        <f t="shared" si="3"/>
        <v>2.3089181346852699</v>
      </c>
    </row>
    <row r="37" spans="1:8">
      <c r="A37" t="s">
        <v>114</v>
      </c>
      <c r="B37" t="s">
        <v>115</v>
      </c>
      <c r="C37" t="s">
        <v>111</v>
      </c>
      <c r="D37">
        <v>2050</v>
      </c>
      <c r="E37">
        <v>2.38553414934387</v>
      </c>
      <c r="F37">
        <f t="shared" si="2"/>
        <v>22.888618454202081</v>
      </c>
      <c r="H37">
        <f t="shared" si="3"/>
        <v>2.3860580102167011</v>
      </c>
    </row>
    <row r="39" spans="1:8">
      <c r="A39" t="s">
        <v>116</v>
      </c>
      <c r="B39" t="s">
        <v>117</v>
      </c>
      <c r="C39" t="s">
        <v>110</v>
      </c>
      <c r="D39">
        <v>2000</v>
      </c>
      <c r="E39">
        <v>1043086.78450025</v>
      </c>
    </row>
    <row r="40" spans="1:8">
      <c r="A40" t="s">
        <v>116</v>
      </c>
      <c r="B40" t="s">
        <v>117</v>
      </c>
      <c r="C40" t="s">
        <v>110</v>
      </c>
      <c r="D40">
        <v>2010</v>
      </c>
      <c r="E40">
        <v>1004937.97850023</v>
      </c>
    </row>
    <row r="41" spans="1:8">
      <c r="A41" t="s">
        <v>116</v>
      </c>
      <c r="B41" t="s">
        <v>117</v>
      </c>
      <c r="C41" t="s">
        <v>110</v>
      </c>
      <c r="D41">
        <v>2020</v>
      </c>
      <c r="E41">
        <v>1011233.32315164</v>
      </c>
    </row>
    <row r="42" spans="1:8">
      <c r="A42" t="s">
        <v>116</v>
      </c>
      <c r="B42" t="s">
        <v>117</v>
      </c>
      <c r="C42" t="s">
        <v>110</v>
      </c>
      <c r="D42">
        <v>2030</v>
      </c>
      <c r="E42">
        <v>1028433.1229571101</v>
      </c>
    </row>
    <row r="43" spans="1:8">
      <c r="A43" t="s">
        <v>116</v>
      </c>
      <c r="B43" t="s">
        <v>117</v>
      </c>
      <c r="C43" t="s">
        <v>110</v>
      </c>
      <c r="D43">
        <v>2040</v>
      </c>
      <c r="E43">
        <v>1034649.3648125801</v>
      </c>
    </row>
    <row r="44" spans="1:8">
      <c r="A44" t="s">
        <v>116</v>
      </c>
      <c r="B44" t="s">
        <v>117</v>
      </c>
      <c r="C44" t="s">
        <v>110</v>
      </c>
      <c r="D44">
        <v>2050</v>
      </c>
      <c r="E44">
        <v>1035878.80248976</v>
      </c>
    </row>
    <row r="45" spans="1:8">
      <c r="A45" t="s">
        <v>116</v>
      </c>
      <c r="B45" t="s">
        <v>117</v>
      </c>
      <c r="C45" t="s">
        <v>111</v>
      </c>
      <c r="D45">
        <v>2000</v>
      </c>
      <c r="E45">
        <v>324486.85628321097</v>
      </c>
      <c r="F45">
        <f>E45/E39</f>
        <v>0.31108327811733788</v>
      </c>
    </row>
    <row r="46" spans="1:8">
      <c r="A46" t="s">
        <v>116</v>
      </c>
      <c r="B46" t="s">
        <v>117</v>
      </c>
      <c r="C46" t="s">
        <v>111</v>
      </c>
      <c r="D46">
        <v>2010</v>
      </c>
      <c r="E46">
        <v>359844.21897400002</v>
      </c>
      <c r="F46">
        <f t="shared" ref="F46:F50" si="4">E46/E40</f>
        <v>0.35807604715171748</v>
      </c>
    </row>
    <row r="47" spans="1:8">
      <c r="A47" t="s">
        <v>116</v>
      </c>
      <c r="B47" t="s">
        <v>117</v>
      </c>
      <c r="C47" t="s">
        <v>111</v>
      </c>
      <c r="D47">
        <v>2020</v>
      </c>
      <c r="E47">
        <v>384532.50701931003</v>
      </c>
      <c r="F47">
        <f t="shared" si="4"/>
        <v>0.38026091329829254</v>
      </c>
    </row>
    <row r="48" spans="1:8">
      <c r="A48" t="s">
        <v>116</v>
      </c>
      <c r="B48" t="s">
        <v>117</v>
      </c>
      <c r="C48" t="s">
        <v>111</v>
      </c>
      <c r="D48">
        <v>2030</v>
      </c>
      <c r="E48">
        <v>407736.87073639798</v>
      </c>
      <c r="F48">
        <f t="shared" si="4"/>
        <v>0.3964641566230479</v>
      </c>
    </row>
    <row r="49" spans="1:6">
      <c r="A49" t="s">
        <v>116</v>
      </c>
      <c r="B49" t="s">
        <v>117</v>
      </c>
      <c r="C49" t="s">
        <v>111</v>
      </c>
      <c r="D49">
        <v>2040</v>
      </c>
      <c r="E49">
        <v>431557.88091485901</v>
      </c>
      <c r="F49">
        <f t="shared" si="4"/>
        <v>0.41710544227998719</v>
      </c>
    </row>
    <row r="50" spans="1:6">
      <c r="A50" t="s">
        <v>116</v>
      </c>
      <c r="B50" t="s">
        <v>117</v>
      </c>
      <c r="C50" t="s">
        <v>111</v>
      </c>
      <c r="D50">
        <v>2050</v>
      </c>
      <c r="E50">
        <v>450079.46528431098</v>
      </c>
      <c r="F50">
        <f t="shared" si="4"/>
        <v>0.43449046761313581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1"/>
  <sheetViews>
    <sheetView workbookViewId="0">
      <selection activeCell="D32" sqref="D32"/>
    </sheetView>
  </sheetViews>
  <sheetFormatPr defaultRowHeight="14.4"/>
  <cols>
    <col min="1" max="1" width="15.109375" bestFit="1" customWidth="1"/>
    <col min="4" max="4" width="11.44140625" bestFit="1" customWidth="1"/>
  </cols>
  <sheetData>
    <row r="1" spans="1:10">
      <c r="B1" s="89" t="s">
        <v>181</v>
      </c>
      <c r="C1" s="89" t="s">
        <v>180</v>
      </c>
      <c r="D1" s="89"/>
      <c r="E1" s="89"/>
    </row>
    <row r="2" spans="1:10">
      <c r="A2" t="s">
        <v>134</v>
      </c>
      <c r="B2" s="89">
        <v>80</v>
      </c>
      <c r="C2">
        <f>100*B2/$B$30</f>
        <v>2.7548209366391183</v>
      </c>
      <c r="D2" s="89"/>
      <c r="E2" s="89"/>
      <c r="F2" s="89"/>
      <c r="G2" s="89"/>
      <c r="H2" s="89"/>
    </row>
    <row r="3" spans="1:10">
      <c r="A3" t="s">
        <v>160</v>
      </c>
      <c r="B3">
        <v>306</v>
      </c>
      <c r="C3">
        <f t="shared" ref="C3:C28" si="0">100*B3/$B$30</f>
        <v>10.537190082644628</v>
      </c>
      <c r="D3" s="143"/>
      <c r="E3" s="143"/>
      <c r="G3" s="142"/>
      <c r="H3" s="119"/>
    </row>
    <row r="4" spans="1:10">
      <c r="A4" t="s">
        <v>138</v>
      </c>
      <c r="B4">
        <v>60</v>
      </c>
      <c r="C4">
        <f t="shared" si="0"/>
        <v>2.0661157024793386</v>
      </c>
      <c r="D4" s="143"/>
      <c r="E4" s="143"/>
      <c r="G4" s="142"/>
      <c r="H4" s="122"/>
      <c r="J4" s="48"/>
    </row>
    <row r="5" spans="1:10">
      <c r="A5" t="s">
        <v>140</v>
      </c>
      <c r="B5">
        <v>35</v>
      </c>
      <c r="C5">
        <f t="shared" si="0"/>
        <v>1.2052341597796143</v>
      </c>
      <c r="E5" t="s">
        <v>82</v>
      </c>
      <c r="F5">
        <f>ROUND(C2+C8, 2)</f>
        <v>2.86</v>
      </c>
      <c r="H5" s="122"/>
      <c r="J5" s="48"/>
    </row>
    <row r="6" spans="1:10">
      <c r="A6" t="s">
        <v>136</v>
      </c>
      <c r="B6">
        <v>129</v>
      </c>
      <c r="C6">
        <f t="shared" si="0"/>
        <v>4.4421487603305785</v>
      </c>
      <c r="E6" t="s">
        <v>83</v>
      </c>
      <c r="F6" s="121"/>
      <c r="H6" s="122"/>
      <c r="J6" s="48"/>
    </row>
    <row r="7" spans="1:10">
      <c r="A7" t="s">
        <v>137</v>
      </c>
      <c r="B7">
        <v>67</v>
      </c>
      <c r="C7">
        <f t="shared" si="0"/>
        <v>2.3071625344352618</v>
      </c>
      <c r="E7" t="s">
        <v>6</v>
      </c>
      <c r="H7" s="122"/>
      <c r="J7" s="48"/>
    </row>
    <row r="8" spans="1:10">
      <c r="A8" t="s">
        <v>161</v>
      </c>
      <c r="B8">
        <v>3</v>
      </c>
      <c r="C8">
        <f t="shared" si="0"/>
        <v>0.10330578512396695</v>
      </c>
      <c r="E8" t="s">
        <v>7</v>
      </c>
      <c r="H8" s="122"/>
      <c r="J8" s="48"/>
    </row>
    <row r="9" spans="1:10">
      <c r="A9" t="s">
        <v>162</v>
      </c>
      <c r="B9">
        <v>15</v>
      </c>
      <c r="C9">
        <f t="shared" si="0"/>
        <v>0.51652892561983466</v>
      </c>
      <c r="E9" t="s">
        <v>12</v>
      </c>
      <c r="H9" s="122"/>
      <c r="J9" s="48"/>
    </row>
    <row r="10" spans="1:10">
      <c r="A10" t="s">
        <v>163</v>
      </c>
      <c r="B10">
        <v>275</v>
      </c>
      <c r="C10">
        <f t="shared" si="0"/>
        <v>9.4696969696969688</v>
      </c>
      <c r="E10" t="s">
        <v>81</v>
      </c>
      <c r="F10">
        <f>C28+C9+C11+C21</f>
        <v>27.169421487603302</v>
      </c>
      <c r="H10" s="122"/>
      <c r="J10" s="48"/>
    </row>
    <row r="11" spans="1:10">
      <c r="A11" t="s">
        <v>164</v>
      </c>
      <c r="B11">
        <v>10</v>
      </c>
      <c r="C11">
        <f t="shared" si="0"/>
        <v>0.34435261707988979</v>
      </c>
      <c r="E11" t="s">
        <v>84</v>
      </c>
      <c r="H11" s="122"/>
      <c r="J11" s="48"/>
    </row>
    <row r="12" spans="1:10">
      <c r="A12" t="s">
        <v>165</v>
      </c>
      <c r="B12">
        <v>271</v>
      </c>
      <c r="C12">
        <f t="shared" si="0"/>
        <v>9.3319559228650135</v>
      </c>
      <c r="E12" t="s">
        <v>85</v>
      </c>
      <c r="H12" s="122"/>
    </row>
    <row r="13" spans="1:10">
      <c r="A13" t="s">
        <v>166</v>
      </c>
      <c r="B13">
        <v>63</v>
      </c>
      <c r="C13">
        <f t="shared" si="0"/>
        <v>2.169421487603306</v>
      </c>
      <c r="D13" s="143"/>
      <c r="E13" s="144"/>
      <c r="H13" s="122"/>
    </row>
    <row r="14" spans="1:10">
      <c r="A14" t="s">
        <v>167</v>
      </c>
      <c r="B14">
        <v>27</v>
      </c>
      <c r="C14">
        <f t="shared" si="0"/>
        <v>0.92975206611570249</v>
      </c>
      <c r="D14" s="143"/>
      <c r="E14" s="144"/>
      <c r="H14" s="122"/>
    </row>
    <row r="15" spans="1:10">
      <c r="A15" t="s">
        <v>168</v>
      </c>
      <c r="B15">
        <v>59</v>
      </c>
      <c r="C15">
        <f t="shared" si="0"/>
        <v>2.0316804407713498</v>
      </c>
      <c r="D15" s="143"/>
      <c r="E15" s="144"/>
      <c r="H15" s="122"/>
    </row>
    <row r="16" spans="1:10">
      <c r="A16" t="s">
        <v>169</v>
      </c>
      <c r="B16">
        <v>48</v>
      </c>
      <c r="C16">
        <f t="shared" si="0"/>
        <v>1.6528925619834711</v>
      </c>
      <c r="E16" s="120"/>
      <c r="H16" s="122"/>
    </row>
    <row r="17" spans="1:8">
      <c r="A17" t="s">
        <v>170</v>
      </c>
      <c r="B17">
        <v>4</v>
      </c>
      <c r="C17">
        <f t="shared" si="0"/>
        <v>0.13774104683195593</v>
      </c>
      <c r="E17" s="120"/>
      <c r="H17" s="122"/>
    </row>
    <row r="18" spans="1:8">
      <c r="A18" t="s">
        <v>171</v>
      </c>
      <c r="B18">
        <v>64</v>
      </c>
      <c r="C18">
        <f t="shared" si="0"/>
        <v>2.2038567493112948</v>
      </c>
      <c r="E18" s="120"/>
      <c r="H18" s="122"/>
    </row>
    <row r="19" spans="1:8">
      <c r="A19" t="s">
        <v>172</v>
      </c>
      <c r="B19">
        <v>0</v>
      </c>
      <c r="C19">
        <f t="shared" si="0"/>
        <v>0</v>
      </c>
      <c r="E19" s="120"/>
      <c r="H19" s="122"/>
    </row>
    <row r="20" spans="1:8">
      <c r="A20" t="s">
        <v>173</v>
      </c>
      <c r="B20">
        <v>0</v>
      </c>
      <c r="C20">
        <f t="shared" si="0"/>
        <v>0</v>
      </c>
      <c r="H20" s="119"/>
    </row>
    <row r="21" spans="1:8">
      <c r="A21" t="s">
        <v>174</v>
      </c>
      <c r="B21">
        <v>74</v>
      </c>
      <c r="C21">
        <f t="shared" si="0"/>
        <v>2.5482093663911844</v>
      </c>
    </row>
    <row r="22" spans="1:8">
      <c r="A22" t="s">
        <v>159</v>
      </c>
      <c r="B22">
        <v>155</v>
      </c>
      <c r="C22">
        <f t="shared" si="0"/>
        <v>5.3374655647382916</v>
      </c>
    </row>
    <row r="23" spans="1:8">
      <c r="A23" t="s">
        <v>175</v>
      </c>
      <c r="B23">
        <v>69</v>
      </c>
      <c r="C23">
        <f t="shared" si="0"/>
        <v>2.3760330578512399</v>
      </c>
    </row>
    <row r="24" spans="1:8">
      <c r="A24" t="s">
        <v>129</v>
      </c>
      <c r="B24">
        <v>0</v>
      </c>
      <c r="C24">
        <f t="shared" si="0"/>
        <v>0</v>
      </c>
    </row>
    <row r="25" spans="1:8">
      <c r="A25" t="s">
        <v>26</v>
      </c>
      <c r="B25">
        <v>281</v>
      </c>
      <c r="C25">
        <f t="shared" si="0"/>
        <v>9.6763085399449036</v>
      </c>
    </row>
    <row r="26" spans="1:8">
      <c r="A26" t="s">
        <v>176</v>
      </c>
      <c r="B26">
        <v>0</v>
      </c>
      <c r="C26">
        <f t="shared" si="0"/>
        <v>0</v>
      </c>
    </row>
    <row r="27" spans="1:8">
      <c r="A27" t="s">
        <v>177</v>
      </c>
      <c r="B27">
        <v>117</v>
      </c>
      <c r="C27">
        <f t="shared" si="0"/>
        <v>4.0289256198347108</v>
      </c>
    </row>
    <row r="28" spans="1:8">
      <c r="A28" t="s">
        <v>178</v>
      </c>
      <c r="B28">
        <v>690</v>
      </c>
      <c r="C28">
        <f t="shared" si="0"/>
        <v>23.760330578512395</v>
      </c>
    </row>
    <row r="30" spans="1:8">
      <c r="A30" t="s">
        <v>179</v>
      </c>
      <c r="B30">
        <v>2904</v>
      </c>
    </row>
    <row r="31" spans="1:8">
      <c r="D31">
        <f>5/32</f>
        <v>0.15625</v>
      </c>
    </row>
  </sheetData>
  <mergeCells count="5">
    <mergeCell ref="D3:D4"/>
    <mergeCell ref="E3:E4"/>
    <mergeCell ref="G3:G4"/>
    <mergeCell ref="D13:D15"/>
    <mergeCell ref="E13:E15"/>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H10"/>
  <sheetViews>
    <sheetView workbookViewId="0">
      <selection activeCell="J20" sqref="J20"/>
    </sheetView>
  </sheetViews>
  <sheetFormatPr defaultRowHeight="14.4"/>
  <cols>
    <col min="2" max="2" width="9.44140625" bestFit="1" customWidth="1"/>
    <col min="3" max="3" width="10.6640625" bestFit="1" customWidth="1"/>
    <col min="4" max="4" width="15" customWidth="1"/>
    <col min="5" max="5" width="18.44140625" bestFit="1" customWidth="1"/>
    <col min="6" max="6" width="10.6640625" bestFit="1" customWidth="1"/>
    <col min="7" max="7" width="25.44140625" bestFit="1" customWidth="1"/>
    <col min="8" max="8" width="12.44140625" customWidth="1"/>
  </cols>
  <sheetData>
    <row r="2" spans="1:8">
      <c r="B2" t="s">
        <v>203</v>
      </c>
      <c r="C2" t="s">
        <v>204</v>
      </c>
      <c r="D2" t="s">
        <v>205</v>
      </c>
      <c r="E2" t="s">
        <v>206</v>
      </c>
      <c r="F2" t="s">
        <v>207</v>
      </c>
      <c r="G2" t="s">
        <v>208</v>
      </c>
      <c r="H2" t="s">
        <v>209</v>
      </c>
    </row>
    <row r="3" spans="1:8">
      <c r="A3" t="s">
        <v>82</v>
      </c>
      <c r="B3">
        <v>2.2999999999999998</v>
      </c>
      <c r="C3">
        <v>0</v>
      </c>
      <c r="D3">
        <v>0.45</v>
      </c>
      <c r="E3">
        <v>1.34</v>
      </c>
      <c r="F3">
        <v>0</v>
      </c>
      <c r="G3">
        <v>1.8</v>
      </c>
      <c r="H3">
        <v>1.77</v>
      </c>
    </row>
    <row r="4" spans="1:8">
      <c r="A4" t="s">
        <v>83</v>
      </c>
      <c r="B4">
        <v>7.2</v>
      </c>
      <c r="C4">
        <v>0</v>
      </c>
      <c r="D4">
        <v>2.5</v>
      </c>
      <c r="E4">
        <v>4.0999999999999996</v>
      </c>
      <c r="F4">
        <v>0</v>
      </c>
      <c r="G4">
        <v>6.7</v>
      </c>
      <c r="H4">
        <v>7.54</v>
      </c>
    </row>
    <row r="5" spans="1:8">
      <c r="A5" t="s">
        <v>6</v>
      </c>
      <c r="B5">
        <v>6.7</v>
      </c>
      <c r="C5">
        <v>7</v>
      </c>
      <c r="D5">
        <v>8</v>
      </c>
      <c r="E5">
        <v>7.78</v>
      </c>
      <c r="F5">
        <v>0</v>
      </c>
      <c r="G5">
        <v>4</v>
      </c>
      <c r="H5">
        <v>6.92</v>
      </c>
    </row>
    <row r="6" spans="1:8">
      <c r="A6" t="s">
        <v>7</v>
      </c>
      <c r="B6">
        <v>1</v>
      </c>
      <c r="C6">
        <v>2</v>
      </c>
      <c r="D6">
        <v>0.76</v>
      </c>
      <c r="E6">
        <v>0.74</v>
      </c>
      <c r="F6">
        <v>0</v>
      </c>
      <c r="G6">
        <v>1.2</v>
      </c>
      <c r="H6">
        <v>1.25</v>
      </c>
    </row>
    <row r="7" spans="1:8">
      <c r="A7" t="s">
        <v>12</v>
      </c>
      <c r="B7">
        <v>2</v>
      </c>
      <c r="C7">
        <v>3.8</v>
      </c>
      <c r="D7">
        <v>7.06</v>
      </c>
      <c r="E7">
        <v>6.88</v>
      </c>
      <c r="F7">
        <v>10</v>
      </c>
      <c r="G7">
        <v>2.2999999999999998</v>
      </c>
      <c r="H7">
        <v>2.36</v>
      </c>
    </row>
    <row r="8" spans="1:8">
      <c r="A8" t="s">
        <v>81</v>
      </c>
      <c r="B8">
        <v>46.8</v>
      </c>
      <c r="C8">
        <v>52</v>
      </c>
      <c r="D8">
        <v>30.6</v>
      </c>
      <c r="E8">
        <v>29.3</v>
      </c>
      <c r="F8">
        <v>30</v>
      </c>
      <c r="G8">
        <v>54</v>
      </c>
      <c r="H8">
        <v>46.11</v>
      </c>
    </row>
    <row r="9" spans="1:8">
      <c r="A9" t="s">
        <v>84</v>
      </c>
      <c r="B9">
        <v>8</v>
      </c>
      <c r="C9">
        <v>9.1999999999999993</v>
      </c>
      <c r="D9">
        <v>12</v>
      </c>
      <c r="E9">
        <v>11.75</v>
      </c>
      <c r="F9">
        <v>20</v>
      </c>
      <c r="G9">
        <v>10</v>
      </c>
      <c r="H9">
        <v>12.77</v>
      </c>
    </row>
    <row r="10" spans="1:8">
      <c r="A10" t="s">
        <v>85</v>
      </c>
      <c r="B10">
        <v>26</v>
      </c>
      <c r="C10">
        <v>26</v>
      </c>
      <c r="D10">
        <v>38.6</v>
      </c>
      <c r="E10">
        <v>37.450000000000003</v>
      </c>
      <c r="F10">
        <v>40</v>
      </c>
      <c r="G10">
        <v>20</v>
      </c>
      <c r="H10">
        <v>20.399999999999999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BackgroundData</vt:lpstr>
      <vt:lpstr>MeatLandDemand</vt:lpstr>
      <vt:lpstr>Model Input</vt:lpstr>
      <vt:lpstr>Sheet3</vt:lpstr>
      <vt:lpstr>Diet-Population</vt:lpstr>
      <vt:lpstr>Flexitarian diet</vt:lpstr>
      <vt:lpstr>Healthy diet</vt:lpstr>
      <vt:lpstr>Sheet1</vt:lpstr>
      <vt:lpstr>WRI</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YE Quanliang</cp:lastModifiedBy>
  <dcterms:created xsi:type="dcterms:W3CDTF">2018-07-12T10:48:48Z</dcterms:created>
  <dcterms:modified xsi:type="dcterms:W3CDTF">2025-10-09T09:15:07Z</dcterms:modified>
</cp:coreProperties>
</file>