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is\Documents\GitHub\awais\message_data_navigate\data\water\water_dist\"/>
    </mc:Choice>
  </mc:AlternateContent>
  <xr:revisionPtr revIDLastSave="0" documentId="13_ncr:1_{17654BC2-C0EC-4A64-A200-3BE3CD9DE623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water_distribution" sheetId="1" r:id="rId1"/>
  </sheets>
  <definedNames>
    <definedName name="_xlnm._FilterDatabase" localSheetId="0" hidden="1">water_distribution!$A$1:$AC$16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L2" i="1"/>
  <c r="M2" i="1"/>
  <c r="S2" i="1" s="1"/>
  <c r="N2" i="1"/>
  <c r="R2" i="1"/>
  <c r="T2" i="1"/>
  <c r="L4" i="1"/>
  <c r="M4" i="1"/>
  <c r="S4" i="1" s="1"/>
  <c r="N4" i="1"/>
  <c r="R4" i="1"/>
  <c r="T4" i="1"/>
  <c r="L6" i="1"/>
  <c r="R6" i="1" s="1"/>
  <c r="R16" i="1" s="1"/>
  <c r="M6" i="1"/>
  <c r="S6" i="1" s="1"/>
  <c r="S16" i="1" s="1"/>
  <c r="N6" i="1"/>
  <c r="T6" i="1"/>
  <c r="L8" i="1"/>
  <c r="R8" i="1" s="1"/>
  <c r="M8" i="1"/>
  <c r="N8" i="1"/>
  <c r="S8" i="1"/>
  <c r="T8" i="1"/>
  <c r="L13" i="1"/>
  <c r="L15" i="1" s="1"/>
  <c r="M13" i="1"/>
  <c r="N13" i="1"/>
  <c r="N15" i="1" s="1"/>
  <c r="R13" i="1"/>
  <c r="S13" i="1"/>
  <c r="T13" i="1"/>
  <c r="T15" i="1" s="1"/>
  <c r="F14" i="1"/>
  <c r="G14" i="1"/>
  <c r="H14" i="1"/>
  <c r="M15" i="1"/>
  <c r="R15" i="1"/>
  <c r="S15" i="1"/>
  <c r="L16" i="1"/>
  <c r="M16" i="1"/>
  <c r="N16" i="1"/>
  <c r="T16" i="1"/>
  <c r="N21" i="1"/>
  <c r="M22" i="1"/>
  <c r="M21" i="1"/>
</calcChain>
</file>

<file path=xl/sharedStrings.xml><?xml version="1.0" encoding="utf-8"?>
<sst xmlns="http://schemas.openxmlformats.org/spreadsheetml/2006/main" count="104" uniqueCount="56">
  <si>
    <t>tec</t>
  </si>
  <si>
    <t>incmd</t>
  </si>
  <si>
    <t>inlvl</t>
  </si>
  <si>
    <t>outcmd</t>
  </si>
  <si>
    <t>outlvl</t>
  </si>
  <si>
    <t>value_low</t>
  </si>
  <si>
    <t>value_mid</t>
  </si>
  <si>
    <t>value_high</t>
  </si>
  <si>
    <t>capacity_factor_low</t>
  </si>
  <si>
    <t>capacity_factor_mid</t>
  </si>
  <si>
    <t>capacity_factor</t>
  </si>
  <si>
    <t>investment_low_high</t>
  </si>
  <si>
    <t>investment_mid</t>
  </si>
  <si>
    <t>investment_high</t>
  </si>
  <si>
    <t>technical_lifetime_low</t>
  </si>
  <si>
    <t>technical_lifetime_mid</t>
  </si>
  <si>
    <t>technical_lifetime_high</t>
  </si>
  <si>
    <t>fix_cost_low</t>
  </si>
  <si>
    <t>fix_cost_mid</t>
  </si>
  <si>
    <t>fix_cost_high</t>
  </si>
  <si>
    <t>var_cost_low</t>
  </si>
  <si>
    <t>var_cost_mid</t>
  </si>
  <si>
    <t>var_cost_high</t>
  </si>
  <si>
    <t>out_value_low</t>
  </si>
  <si>
    <t>out_value_mid</t>
  </si>
  <si>
    <t>out_value_high</t>
  </si>
  <si>
    <t>urban_t_d</t>
  </si>
  <si>
    <t>freshwater_basin</t>
  </si>
  <si>
    <t>water_supply_basin</t>
  </si>
  <si>
    <t>urban_mw</t>
  </si>
  <si>
    <t>final</t>
  </si>
  <si>
    <t>urban_unconnected</t>
  </si>
  <si>
    <t>urban_disconnected</t>
  </si>
  <si>
    <t>rural_t_d</t>
  </si>
  <si>
    <t>rural_mw</t>
  </si>
  <si>
    <t>rural_unconnected</t>
  </si>
  <si>
    <t>rural_disconnected</t>
  </si>
  <si>
    <t>urban_collected_wst</t>
  </si>
  <si>
    <t>urban_untreated</t>
  </si>
  <si>
    <t>urban_uncollected_wst</t>
  </si>
  <si>
    <t>rural_collected_wst</t>
  </si>
  <si>
    <t>rural_uncollected_wst</t>
  </si>
  <si>
    <t>electr</t>
  </si>
  <si>
    <t>water_treat</t>
  </si>
  <si>
    <t>urban_recycle</t>
  </si>
  <si>
    <t>urban_sewerage</t>
  </si>
  <si>
    <t>rural_untreated</t>
  </si>
  <si>
    <t>rural_recycle</t>
  </si>
  <si>
    <t>rural_sewerage</t>
  </si>
  <si>
    <t>recovery_rate_low</t>
  </si>
  <si>
    <t>recovery_rate_mid</t>
  </si>
  <si>
    <t>recovery_rate_high</t>
  </si>
  <si>
    <t>urban_discharge</t>
  </si>
  <si>
    <t>rural_discharge</t>
  </si>
  <si>
    <t>extract_surfacewater</t>
  </si>
  <si>
    <t>extract_groundwater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</si>
</sst>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workbookViewId="0">
      <pane xSplit="1" topLeftCell="D1" activePane="topRight" state="frozen"/>
      <selection pane="topRight" activeCell="N22" sqref="N22"/>
    </sheetView>
  </sheetViews>
  <sheetFormatPr defaultRowHeight="15" x14ac:dyDescent="0.25"/>
  <cols>
    <col min="1" max="1" width="19" bestFit="1" customWidth="1"/>
    <col min="2" max="2" width="21.28515625" customWidth="1"/>
    <col min="3" max="3" width="19.5703125" customWidth="1"/>
    <col min="4" max="4" width="19.7109375" bestFit="1" customWidth="1"/>
    <col min="5" max="5" width="19" bestFit="1" customWidth="1"/>
    <col min="13" max="13" width="9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49</v>
      </c>
      <c r="AB1" t="s">
        <v>50</v>
      </c>
      <c r="AC1" t="s">
        <v>51</v>
      </c>
    </row>
    <row r="2" spans="1:29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0.45*1.1*1000*(55/18.25)</f>
        <v>1491.7808219178085</v>
      </c>
      <c r="M2">
        <f>0.45*1.1*1000*(102/18.25)</f>
        <v>2766.5753424657537</v>
      </c>
      <c r="N2">
        <f>0.45*1.1*1000*(144/18.25)</f>
        <v>3905.7534246575347</v>
      </c>
      <c r="O2">
        <v>50</v>
      </c>
      <c r="P2">
        <v>40</v>
      </c>
      <c r="Q2">
        <v>30</v>
      </c>
      <c r="R2">
        <f>0.25*L2</f>
        <v>372.94520547945211</v>
      </c>
      <c r="S2">
        <f t="shared" ref="S2:T2" si="0">0.25*M2</f>
        <v>691.64383561643842</v>
      </c>
      <c r="T2">
        <f t="shared" si="0"/>
        <v>976.43835616438366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</row>
    <row r="3" spans="1:29" x14ac:dyDescent="0.25">
      <c r="A3" t="s">
        <v>31</v>
      </c>
      <c r="B3" t="s">
        <v>27</v>
      </c>
      <c r="C3" t="s">
        <v>28</v>
      </c>
      <c r="D3" t="s">
        <v>32</v>
      </c>
      <c r="E3" t="s">
        <v>30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</row>
    <row r="4" spans="1:29" x14ac:dyDescent="0.25">
      <c r="A4" t="s">
        <v>33</v>
      </c>
      <c r="B4" t="s">
        <v>27</v>
      </c>
      <c r="C4" t="s">
        <v>28</v>
      </c>
      <c r="D4" t="s">
        <v>34</v>
      </c>
      <c r="E4" t="s">
        <v>30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0.65*1.1*1000*(17/18.25)</f>
        <v>666.02739726027403</v>
      </c>
      <c r="M4">
        <f>0.65*1.1*1000*(23/18.25)</f>
        <v>901.09589041095899</v>
      </c>
      <c r="N4">
        <f>0.65*1.1*1000*(55/18.25)</f>
        <v>2154.7945205479455</v>
      </c>
      <c r="O4">
        <v>30</v>
      </c>
      <c r="P4">
        <v>20</v>
      </c>
      <c r="Q4">
        <v>10</v>
      </c>
      <c r="R4">
        <f>0.05*L4</f>
        <v>33.301369863013704</v>
      </c>
      <c r="S4">
        <f t="shared" ref="S4:T4" si="1">0.05*M4</f>
        <v>45.054794520547951</v>
      </c>
      <c r="T4">
        <f t="shared" si="1"/>
        <v>107.73972602739728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</row>
    <row r="5" spans="1:29" x14ac:dyDescent="0.25">
      <c r="A5" t="s">
        <v>35</v>
      </c>
      <c r="B5" t="s">
        <v>27</v>
      </c>
      <c r="C5" t="s">
        <v>28</v>
      </c>
      <c r="D5" t="s">
        <v>36</v>
      </c>
      <c r="E5" t="s">
        <v>30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</row>
    <row r="6" spans="1:29" x14ac:dyDescent="0.25">
      <c r="A6" t="s">
        <v>45</v>
      </c>
      <c r="B6" t="s">
        <v>37</v>
      </c>
      <c r="C6" t="s">
        <v>30</v>
      </c>
      <c r="D6" t="s">
        <v>37</v>
      </c>
      <c r="E6" t="s">
        <v>43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0.35*1.1*1000*(55/18.25)</f>
        <v>1160.2739726027398</v>
      </c>
      <c r="M6">
        <f>0.35*1.1*1000*(102/18.25)</f>
        <v>2151.7808219178082</v>
      </c>
      <c r="N6">
        <f>0.35*1.1*1000*(144/18.25)</f>
        <v>3037.8082191780818</v>
      </c>
      <c r="O6">
        <v>50</v>
      </c>
      <c r="P6">
        <v>40</v>
      </c>
      <c r="Q6">
        <v>30</v>
      </c>
      <c r="R6">
        <f>0.25*L6</f>
        <v>290.06849315068496</v>
      </c>
      <c r="S6">
        <f t="shared" ref="S6:T6" si="2">0.25*M6</f>
        <v>537.94520547945206</v>
      </c>
      <c r="T6">
        <f t="shared" si="2"/>
        <v>759.45205479452045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</row>
    <row r="7" spans="1:29" x14ac:dyDescent="0.25">
      <c r="A7" t="s">
        <v>38</v>
      </c>
      <c r="B7" t="s">
        <v>39</v>
      </c>
      <c r="C7" t="s">
        <v>30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11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</row>
    <row r="8" spans="1:29" x14ac:dyDescent="0.25">
      <c r="A8" t="s">
        <v>53</v>
      </c>
      <c r="B8" t="s">
        <v>40</v>
      </c>
      <c r="C8" t="s">
        <v>43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33/(50*0.001)</f>
        <v>660</v>
      </c>
      <c r="M8">
        <f>104/(50*0.001)</f>
        <v>2080</v>
      </c>
      <c r="N8">
        <f>178/(50*0.001)</f>
        <v>3560</v>
      </c>
      <c r="O8">
        <v>30</v>
      </c>
      <c r="P8">
        <v>25</v>
      </c>
      <c r="Q8">
        <v>20</v>
      </c>
      <c r="R8">
        <f>0.1*L8</f>
        <v>66</v>
      </c>
      <c r="S8">
        <f t="shared" ref="S8:T8" si="3">0.1*M8</f>
        <v>208</v>
      </c>
      <c r="T8">
        <f t="shared" si="3"/>
        <v>356</v>
      </c>
      <c r="U8">
        <v>0</v>
      </c>
      <c r="V8">
        <v>0</v>
      </c>
      <c r="W8">
        <v>0</v>
      </c>
      <c r="X8">
        <v>0.97</v>
      </c>
      <c r="Y8">
        <v>0.95</v>
      </c>
      <c r="Z8">
        <v>0.9</v>
      </c>
      <c r="AA8">
        <v>0</v>
      </c>
      <c r="AB8">
        <v>0</v>
      </c>
      <c r="AC8">
        <v>0</v>
      </c>
    </row>
    <row r="9" spans="1:29" x14ac:dyDescent="0.25">
      <c r="A9" t="s">
        <v>48</v>
      </c>
      <c r="B9" t="s">
        <v>42</v>
      </c>
      <c r="C9" t="s">
        <v>30</v>
      </c>
      <c r="F9">
        <v>1.97869E-3</v>
      </c>
      <c r="G9">
        <v>4.3036530000000003E-2</v>
      </c>
      <c r="H9">
        <v>8.4094370000000002E-2</v>
      </c>
      <c r="AA9">
        <v>0</v>
      </c>
      <c r="AB9">
        <v>0</v>
      </c>
      <c r="AC9">
        <v>0</v>
      </c>
    </row>
    <row r="10" spans="1:29" x14ac:dyDescent="0.25">
      <c r="A10" t="s">
        <v>46</v>
      </c>
      <c r="B10" t="s">
        <v>41</v>
      </c>
      <c r="C10" t="s">
        <v>30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</row>
    <row r="11" spans="1:29" x14ac:dyDescent="0.25">
      <c r="A11" t="s">
        <v>45</v>
      </c>
      <c r="B11" t="s">
        <v>42</v>
      </c>
      <c r="C11" t="s">
        <v>30</v>
      </c>
      <c r="F11">
        <v>1.97869E-3</v>
      </c>
      <c r="G11">
        <v>4.3036530000000003E-2</v>
      </c>
      <c r="H11">
        <v>8.4094370000000002E-2</v>
      </c>
      <c r="AA11">
        <v>0</v>
      </c>
      <c r="AB11">
        <v>0</v>
      </c>
      <c r="AC11">
        <v>0</v>
      </c>
    </row>
    <row r="12" spans="1:29" x14ac:dyDescent="0.25">
      <c r="A12" t="s">
        <v>52</v>
      </c>
      <c r="B12" t="s">
        <v>37</v>
      </c>
      <c r="C12" t="s">
        <v>43</v>
      </c>
      <c r="F12">
        <v>1</v>
      </c>
      <c r="G12">
        <v>1</v>
      </c>
      <c r="H12">
        <v>1</v>
      </c>
      <c r="I12">
        <v>0.95</v>
      </c>
      <c r="J12">
        <v>0.9</v>
      </c>
      <c r="K12">
        <v>0.85</v>
      </c>
      <c r="L12">
        <v>303</v>
      </c>
      <c r="M12">
        <v>429</v>
      </c>
      <c r="N12">
        <v>627</v>
      </c>
      <c r="O12">
        <v>40</v>
      </c>
      <c r="P12">
        <v>30</v>
      </c>
      <c r="Q12">
        <v>25</v>
      </c>
      <c r="R12">
        <v>21</v>
      </c>
      <c r="S12">
        <v>35</v>
      </c>
      <c r="T12">
        <v>67</v>
      </c>
      <c r="U12">
        <v>0</v>
      </c>
      <c r="V12">
        <v>0</v>
      </c>
      <c r="W12">
        <v>0</v>
      </c>
      <c r="X12">
        <v>0.95</v>
      </c>
      <c r="Y12">
        <v>0.9</v>
      </c>
      <c r="Z12">
        <v>0.85</v>
      </c>
      <c r="AA12">
        <v>0</v>
      </c>
      <c r="AB12">
        <v>0</v>
      </c>
      <c r="AC12">
        <v>0</v>
      </c>
    </row>
    <row r="13" spans="1:29" x14ac:dyDescent="0.25">
      <c r="A13" t="s">
        <v>44</v>
      </c>
      <c r="B13" t="s">
        <v>37</v>
      </c>
      <c r="C13" t="s">
        <v>43</v>
      </c>
      <c r="D13" t="s">
        <v>27</v>
      </c>
      <c r="E13" t="s">
        <v>28</v>
      </c>
      <c r="F13">
        <v>1</v>
      </c>
      <c r="G13">
        <v>1</v>
      </c>
      <c r="H13">
        <v>1</v>
      </c>
      <c r="I13">
        <v>0.95</v>
      </c>
      <c r="J13">
        <v>0.9</v>
      </c>
      <c r="K13">
        <v>0.85</v>
      </c>
      <c r="L13">
        <f>1008*(1/0.365)</f>
        <v>2761.6438356164381</v>
      </c>
      <c r="M13">
        <f>1352*(1/0.365)</f>
        <v>3704.1095890410957</v>
      </c>
      <c r="N13">
        <f>2010*(1/0.365)</f>
        <v>5506.8493150684926</v>
      </c>
      <c r="O13">
        <v>40</v>
      </c>
      <c r="P13">
        <v>30</v>
      </c>
      <c r="Q13">
        <v>25</v>
      </c>
      <c r="R13">
        <f>63*(1/0.365)</f>
        <v>172.60273972602738</v>
      </c>
      <c r="S13">
        <f>98*(1/0.365)</f>
        <v>268.49315068493149</v>
      </c>
      <c r="T13">
        <f>175*(1/0.365)</f>
        <v>479.45205479452051</v>
      </c>
      <c r="U13">
        <v>0</v>
      </c>
      <c r="V13">
        <v>0</v>
      </c>
      <c r="W13">
        <v>0</v>
      </c>
      <c r="X13">
        <v>0.9</v>
      </c>
      <c r="Y13">
        <v>0.8</v>
      </c>
      <c r="Z13">
        <v>0.7</v>
      </c>
      <c r="AA13">
        <v>0</v>
      </c>
      <c r="AB13">
        <v>0</v>
      </c>
      <c r="AC13">
        <v>0</v>
      </c>
    </row>
    <row r="14" spans="1:29" x14ac:dyDescent="0.25">
      <c r="A14" t="s">
        <v>44</v>
      </c>
      <c r="B14" t="s">
        <v>42</v>
      </c>
      <c r="C14" t="s">
        <v>30</v>
      </c>
      <c r="F14">
        <f>0.8*(1000/(24*365))</f>
        <v>9.1324200913242004E-2</v>
      </c>
      <c r="G14">
        <f>1*(1000/(24*365))</f>
        <v>0.11415525114155251</v>
      </c>
      <c r="H14">
        <f>1.5*(1000/(24*365))</f>
        <v>0.17123287671232876</v>
      </c>
      <c r="AA14">
        <v>0</v>
      </c>
      <c r="AB14">
        <v>0</v>
      </c>
      <c r="AC14">
        <v>0</v>
      </c>
    </row>
    <row r="15" spans="1:29" x14ac:dyDescent="0.25">
      <c r="A15" t="s">
        <v>47</v>
      </c>
      <c r="B15" t="s">
        <v>40</v>
      </c>
      <c r="C15" t="s">
        <v>43</v>
      </c>
      <c r="D15" t="s">
        <v>27</v>
      </c>
      <c r="E15" t="s">
        <v>28</v>
      </c>
      <c r="F15">
        <v>1</v>
      </c>
      <c r="G15">
        <v>1</v>
      </c>
      <c r="H15">
        <v>1</v>
      </c>
      <c r="I15">
        <v>0.95</v>
      </c>
      <c r="J15">
        <v>0.9</v>
      </c>
      <c r="K15">
        <v>0.85</v>
      </c>
      <c r="L15">
        <f>L13*0.75</f>
        <v>2071.2328767123286</v>
      </c>
      <c r="M15">
        <f t="shared" ref="M15:N15" si="4">M13*0.75</f>
        <v>2778.0821917808216</v>
      </c>
      <c r="N15">
        <f t="shared" si="4"/>
        <v>4130.1369863013697</v>
      </c>
      <c r="O15">
        <v>40</v>
      </c>
      <c r="P15">
        <v>30</v>
      </c>
      <c r="Q15">
        <v>25</v>
      </c>
      <c r="R15">
        <f>R13*0.75</f>
        <v>129.45205479452054</v>
      </c>
      <c r="S15">
        <f>S13*0.75</f>
        <v>201.36986301369862</v>
      </c>
      <c r="T15">
        <f>T13*0.75</f>
        <v>359.58904109589037</v>
      </c>
      <c r="U15">
        <v>0</v>
      </c>
      <c r="V15">
        <v>0</v>
      </c>
      <c r="W15">
        <v>0</v>
      </c>
      <c r="X15">
        <v>0.9</v>
      </c>
      <c r="Y15">
        <v>0.8</v>
      </c>
      <c r="Z15">
        <v>0.7</v>
      </c>
      <c r="AA15">
        <v>0</v>
      </c>
      <c r="AB15">
        <v>0</v>
      </c>
      <c r="AC15">
        <v>0</v>
      </c>
    </row>
    <row r="16" spans="1:29" x14ac:dyDescent="0.25">
      <c r="A16" t="s">
        <v>48</v>
      </c>
      <c r="B16" t="s">
        <v>40</v>
      </c>
      <c r="C16" t="s">
        <v>30</v>
      </c>
      <c r="D16" t="s">
        <v>40</v>
      </c>
      <c r="E16" t="s">
        <v>43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L6*0.75</f>
        <v>870.20547945205487</v>
      </c>
      <c r="M16">
        <f t="shared" ref="M16:N16" si="5">M6*0.75</f>
        <v>1613.8356164383563</v>
      </c>
      <c r="N16">
        <f t="shared" si="5"/>
        <v>2278.3561643835615</v>
      </c>
      <c r="O16">
        <v>50</v>
      </c>
      <c r="P16">
        <v>40</v>
      </c>
      <c r="Q16">
        <v>30</v>
      </c>
      <c r="R16">
        <f>R6*0.75</f>
        <v>217.55136986301372</v>
      </c>
      <c r="S16">
        <f t="shared" ref="S16:T16" si="6">S6*0.75</f>
        <v>403.45890410958907</v>
      </c>
      <c r="T16">
        <f t="shared" si="6"/>
        <v>569.58904109589037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v>0</v>
      </c>
    </row>
    <row r="17" spans="1:17" x14ac:dyDescent="0.25">
      <c r="A17" t="s">
        <v>52</v>
      </c>
      <c r="B17" t="s">
        <v>42</v>
      </c>
      <c r="C17" t="s">
        <v>30</v>
      </c>
      <c r="F17">
        <v>0</v>
      </c>
      <c r="G17">
        <v>1.484018E-2</v>
      </c>
      <c r="H17">
        <v>2.9680370000000001E-2</v>
      </c>
    </row>
    <row r="18" spans="1:17" x14ac:dyDescent="0.25">
      <c r="A18" t="s">
        <v>53</v>
      </c>
      <c r="B18" t="s">
        <v>42</v>
      </c>
      <c r="C18" t="s">
        <v>30</v>
      </c>
      <c r="F18">
        <v>0</v>
      </c>
      <c r="G18">
        <v>1.484018E-2</v>
      </c>
      <c r="H18">
        <v>2.9680370000000001E-2</v>
      </c>
    </row>
    <row r="19" spans="1:17" x14ac:dyDescent="0.25">
      <c r="A19" t="s">
        <v>26</v>
      </c>
      <c r="B19" t="s">
        <v>42</v>
      </c>
      <c r="C19" t="s">
        <v>30</v>
      </c>
      <c r="F19">
        <v>2.2831100000000001E-3</v>
      </c>
      <c r="G19">
        <v>0.19178081999999999</v>
      </c>
      <c r="H19">
        <v>0.38127854</v>
      </c>
    </row>
    <row r="20" spans="1:17" x14ac:dyDescent="0.25">
      <c r="A20" t="s">
        <v>33</v>
      </c>
      <c r="B20" t="s">
        <v>42</v>
      </c>
      <c r="C20" t="s">
        <v>30</v>
      </c>
      <c r="F20">
        <v>2.2831100000000001E-3</v>
      </c>
      <c r="G20">
        <v>0.19178081999999999</v>
      </c>
      <c r="H20">
        <v>0.38127854</v>
      </c>
    </row>
    <row r="21" spans="1:17" x14ac:dyDescent="0.25">
      <c r="A21" t="s">
        <v>54</v>
      </c>
      <c r="M21" s="1">
        <f>M2/1013*57</f>
        <v>155.67107060271269</v>
      </c>
      <c r="N21" s="1">
        <f>M4/326*57</f>
        <v>157.5535759307505</v>
      </c>
      <c r="O21">
        <v>40</v>
      </c>
      <c r="P21">
        <v>50</v>
      </c>
      <c r="Q21">
        <v>60</v>
      </c>
    </row>
    <row r="22" spans="1:17" x14ac:dyDescent="0.25">
      <c r="A22" t="s">
        <v>55</v>
      </c>
      <c r="M22" s="1">
        <f>M2/1013*20</f>
        <v>54.621428281653579</v>
      </c>
      <c r="N22" s="1">
        <f>M4/326*20</f>
        <v>55.281956466929998</v>
      </c>
      <c r="O22">
        <v>15</v>
      </c>
      <c r="P22">
        <v>20</v>
      </c>
      <c r="Q22">
        <v>25</v>
      </c>
    </row>
  </sheetData>
  <autoFilter ref="A1:AC16" xr:uid="{83115F8E-ACA8-4C6E-A9E6-7BF1A69588AD}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2021-09-06T12:12:56Z</dcterms:created>
  <dcterms:modified xsi:type="dcterms:W3CDTF">2022-02-22T14:17:07Z</dcterms:modified>
</cp:coreProperties>
</file>